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<sst xmlns="http://schemas.openxmlformats.org/spreadsheetml/2006/main" count="1037" uniqueCount="334">
  <si>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</si>
  <si>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</si>
  <si>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</si>
  <si>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</si>
  <si>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</si>
  <si>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</si>
  <si>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</si>
  <si>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</si>
  <si>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</si>
  <si>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</si>
  <si>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</si>
  <si>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</si>
  <si>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</si>
  <si>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</si>
  <si>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</si>
  <si>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</si>
  <si>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</si>
  <si>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</si>
  <si>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</si>
  <si>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</si>
  <si>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</si>
  <si>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</si>
  <si>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</si>
  <si>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</si>
  <si>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</si>
  <si>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</si>
  <si>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</si>
  <si>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</si>
  <si>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</si>
  <si>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</si>
  <si>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</si>
  <si>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</si>
  <si>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</si>
  <si>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</si>
  <si>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</si>
  <si>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</si>
  <si>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</si>
  <si>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</si>
  <si>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</si>
  <si>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</si>
  <si>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</si>
  <si>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</si>
  <si>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</si>
  <si>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</si>
  <si>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</si>
  <si>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</si>
  <si>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</si>
  <si>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</si>
  <si>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</si>
  <si>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</si>
  <si>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</si>
  <si>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</si>
  <si>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</si>
  <si>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</si>
  <si>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</si>
  <si>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</si>
  <si>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</si>
  <si>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</si>
  <si>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</si>
  <si>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</si>
  <si>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</si>
  <si>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</si>
  <si>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</si>
  <si>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</si>
  <si>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</si>
  <si>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</si>
  <si>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</si>
  <si>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</si>
  <si>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</si>
  <si>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</si>
  <si>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</si>
  <si>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</si>
  <si>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</si>
  <si>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</si>
  <si>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</si>
  <si>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</si>
  <si>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</si>
  <si>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</si>
  <si>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</si>
  <si>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</si>
  <si>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</si>
  <si>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</si>
  <si>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</si>
  <si>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</si>
  <si>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</si>
  <si>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</si>
  <si>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</si>
  <si>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</si>
  <si>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</si>
  <si>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</si>
  <si>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</si>
  <si>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</si>
  <si>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</si>
  <si>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</si>
  <si>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</si>
  <si>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</si>
  <si>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</si>
  <si>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</si>
  <si>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</si>
  <si>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</si>
  <si>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</si>
  <si>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</si>
  <si>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</si>
  <si>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</si>
  <si>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</si>
  <si>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</si>
  <si>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</si>
  <si>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</si>
  <si>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</si>
  <si>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</si>
  <si>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</si>
  <si>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</si>
  <si>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</si>
  <si>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</si>
  <si>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discussing netting with DETM</t>
  </si>
  <si>
    <t xml:space="preserve">discussing netting with DEFS</t>
  </si>
  <si>
    <t xml:space="preserve">Zia and Maljamar</t>
  </si>
  <si>
    <t xml:space="preserve">Volumetric</t>
  </si>
  <si>
    <t xml:space="preserve">Devon</t>
  </si>
  <si>
    <t xml:space="preserve">verbal commitment to send $$$</t>
  </si>
  <si>
    <t xml:space="preserve">DEFS,LP</t>
  </si>
  <si>
    <t xml:space="preserve">Hobbs plant</t>
  </si>
  <si>
    <t xml:space="preserve">inactive</t>
  </si>
  <si>
    <t xml:space="preserve">Ward, Pecos - $ value as of 11/1/01 - Lonestar is diputing $value</t>
  </si>
  <si>
    <t xml:space="preserve">Williams</t>
  </si>
  <si>
    <t xml:space="preserve">DEFSSW</t>
  </si>
  <si>
    <t xml:space="preserve">Statland Exploration</t>
  </si>
  <si>
    <t xml:space="preserve">DE T&amp;M</t>
  </si>
  <si>
    <t xml:space="preserve">El Paso</t>
  </si>
  <si>
    <t xml:space="preserve">Receivable imbalances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</si>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</sst>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2.14</v>
          </cell>
        </row>
        <row r="39">
          <cell r="K39">
            <v>2.1</v>
          </cell>
        </row>
        <row r="39">
          <cell r="M39">
            <v>2.13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</v>
      </c>
      <c r="H3" s="12" t="n">
        <f aca="true">NOW()</f>
        <v>45926.9726386232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2.13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2.14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32109.21</v>
      </c>
      <c r="C12" s="32" t="n">
        <f aca="false">+B12/$G$4</f>
        <v>15074.7464788733</v>
      </c>
      <c r="D12" s="32" t="n">
        <f aca="false">+Calpine!D47</f>
        <v>104194</v>
      </c>
      <c r="E12" s="33" t="n">
        <f aca="false">+C12-D12</f>
        <v>-89119.2535211268</v>
      </c>
      <c r="F12" s="34" t="n">
        <f aca="false">+Calpine!A41</f>
        <v>37278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26247.99</v>
      </c>
      <c r="C13" s="28" t="n">
        <f aca="false">+B13/$G$4</f>
        <v>12323</v>
      </c>
      <c r="D13" s="32" t="n">
        <f aca="false">+'Citizens-Griffith'!D48</f>
        <v>16670</v>
      </c>
      <c r="E13" s="33" t="n">
        <f aca="false">+C13-D13</f>
        <v>-4347</v>
      </c>
      <c r="F13" s="34" t="n">
        <f aca="false">+'Citizens-Griffith'!A41</f>
        <v>37278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-24077.13</v>
      </c>
      <c r="C14" s="28" t="n">
        <f aca="false">+B14/G4</f>
        <v>-11303.8169014085</v>
      </c>
      <c r="D14" s="32" t="n">
        <f aca="false">+SWGasTrans!$D$48</f>
        <v>1576</v>
      </c>
      <c r="E14" s="33" t="n">
        <f aca="false">+C14-D14</f>
        <v>-12879.8169014085</v>
      </c>
      <c r="F14" s="34" t="n">
        <f aca="false">+SWGasTrans!A41</f>
        <v>37278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-295811.42</v>
      </c>
      <c r="C15" s="28" t="n">
        <f aca="false">+B15/$G$4</f>
        <v>-138878.600938967</v>
      </c>
      <c r="D15" s="32" t="n">
        <f aca="false">+'NS Steel'!D50</f>
        <v>-16455</v>
      </c>
      <c r="E15" s="33" t="n">
        <f aca="false">+C15-D15</f>
        <v>-122423.600938967</v>
      </c>
      <c r="F15" s="39" t="n">
        <f aca="false">+'NS Steel'!A41</f>
        <v>37278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-550935</v>
      </c>
      <c r="C16" s="41" t="n">
        <f aca="false">+B16/$G$4</f>
        <v>-258654.929577465</v>
      </c>
      <c r="D16" s="41" t="n">
        <f aca="false">+Citizens!D24</f>
        <v>-43040</v>
      </c>
      <c r="E16" s="42" t="n">
        <f aca="false">+C16-D16</f>
        <v>-215614.929577465</v>
      </c>
      <c r="F16" s="34" t="n">
        <f aca="false">+Citizens!A18</f>
        <v>37278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-812466.35</v>
      </c>
      <c r="C17" s="47" t="n">
        <f aca="false">SUBTOTAL(9,C12:C16)</f>
        <v>-381439.600938967</v>
      </c>
      <c r="D17" s="47" t="n">
        <f aca="false">SUBTOTAL(9,D12:D16)</f>
        <v>62945</v>
      </c>
      <c r="E17" s="48" t="n">
        <f aca="false">SUBTOTAL(9,E12:E16)</f>
        <v>-444384.600938967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14874.32</v>
      </c>
      <c r="C20" s="28" t="n">
        <f aca="false">+B20/$G$4</f>
        <v>6983.24882629108</v>
      </c>
      <c r="D20" s="32" t="n">
        <f aca="false">+transcol!D50</f>
        <v>-48818</v>
      </c>
      <c r="E20" s="33" t="n">
        <f aca="false">+C20-D20</f>
        <v>55801.2488262911</v>
      </c>
      <c r="F20" s="39" t="n">
        <f aca="false">+transcol!A43</f>
        <v>37278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65837.1</v>
      </c>
      <c r="C21" s="28" t="n">
        <f aca="false">+williams!J40</f>
        <v>31351</v>
      </c>
      <c r="D21" s="32" t="n">
        <f aca="false">+C21</f>
        <v>31351</v>
      </c>
      <c r="E21" s="33" t="n">
        <f aca="false">+C21-D21</f>
        <v>0</v>
      </c>
      <c r="F21" s="39" t="n">
        <f aca="false">+williams!A40</f>
        <v>37278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-12366.36</v>
      </c>
      <c r="C22" s="52" t="n">
        <f aca="false">+B22/$G$3</f>
        <v>-5888.74285714286</v>
      </c>
      <c r="D22" s="41" t="n">
        <f aca="false">+burlington!D49</f>
        <v>-8142</v>
      </c>
      <c r="E22" s="42" t="n">
        <f aca="false">+C22-D22</f>
        <v>2253.25714285714</v>
      </c>
      <c r="F22" s="34" t="n">
        <f aca="false">+burlington!A42</f>
        <v>37278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68345.06</v>
      </c>
      <c r="C23" s="53" t="n">
        <f aca="false">SUBTOTAL(9,C20:C22)</f>
        <v>32445.5059691482</v>
      </c>
      <c r="D23" s="47" t="n">
        <f aca="false">SUBTOTAL(9,D20:D22)</f>
        <v>-25609</v>
      </c>
      <c r="E23" s="48" t="n">
        <f aca="false">SUBTOTAL(9,E20:E22)</f>
        <v>58054.5059691482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24134.67</v>
      </c>
      <c r="C26" s="28" t="n">
        <f aca="false">+B26/$G$4</f>
        <v>11330.8309859155</v>
      </c>
      <c r="D26" s="32" t="n">
        <f aca="false">+NNG!D34</f>
        <v>10199</v>
      </c>
      <c r="E26" s="33" t="n">
        <f aca="false">+C26-D26</f>
        <v>1131.83098591549</v>
      </c>
      <c r="F26" s="34" t="n">
        <f aca="false">+NNG!A24</f>
        <v>37278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456200.77</v>
      </c>
      <c r="C27" s="28" t="n">
        <f aca="false">+B27/$G$4</f>
        <v>214178.765258216</v>
      </c>
      <c r="D27" s="32" t="n">
        <f aca="false">+Conoco!D48</f>
        <v>15983</v>
      </c>
      <c r="E27" s="33" t="n">
        <f aca="false">+C27-D27</f>
        <v>198195.765258216</v>
      </c>
      <c r="F27" s="34" t="n">
        <f aca="false">+Conoco!A41</f>
        <v>37278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169772</v>
      </c>
      <c r="C28" s="28" t="n">
        <f aca="false">+B28/$G$4</f>
        <v>79705.1643192488</v>
      </c>
      <c r="D28" s="32" t="n">
        <f aca="false">+'Amoco Abo'!D49</f>
        <v>-359810</v>
      </c>
      <c r="E28" s="33" t="n">
        <f aca="false">+C28-D28</f>
        <v>439515.164319249</v>
      </c>
      <c r="F28" s="39" t="n">
        <f aca="false">+'Amoco Abo'!A43</f>
        <v>37276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302284.83</v>
      </c>
      <c r="C29" s="28" t="n">
        <f aca="false">+B29/$G$4</f>
        <v>141917.76056338</v>
      </c>
      <c r="D29" s="32" t="n">
        <f aca="false">+KN_Westar!D48</f>
        <v>-49188</v>
      </c>
      <c r="E29" s="33" t="n">
        <f aca="false">+C29-D29</f>
        <v>191105.76056338</v>
      </c>
      <c r="F29" s="39" t="n">
        <f aca="false">+KN_Westar!A41</f>
        <v>37277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1224696.8</v>
      </c>
      <c r="C30" s="32" t="n">
        <f aca="false">+B30/$G$5</f>
        <v>572288.224299065</v>
      </c>
      <c r="D30" s="32" t="n">
        <f aca="false">+Duke!$G$40+Duke!$H$40+Duke!$I$53+Duke!$I$54</f>
        <v>364815</v>
      </c>
      <c r="E30" s="33" t="n">
        <f aca="false">+C30-D30</f>
        <v>207473.224299065</v>
      </c>
      <c r="F30" s="39" t="n">
        <f aca="false">+Duke!A42</f>
        <v>37278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1526533.74</v>
      </c>
      <c r="C31" s="32" t="n">
        <f aca="false">+B31/$G$5</f>
        <v>713333.523364486</v>
      </c>
      <c r="D31" s="32" t="n">
        <f aca="false">+Duke!$F$40</f>
        <v>376349</v>
      </c>
      <c r="E31" s="33" t="n">
        <f aca="false">+C31-D31</f>
        <v>336984.523364486</v>
      </c>
      <c r="F31" s="39" t="n">
        <f aca="false">+Duke!A7</f>
        <v>37278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+summary!B42</f>
        <v>-2800636.26</v>
      </c>
      <c r="C32" s="32" t="n">
        <f aca="false">+B32/$G$5</f>
        <v>-1308708.53271028</v>
      </c>
      <c r="D32" s="32" t="n">
        <f aca="false">+DEFS!$I$36+DEFS!$J$36+DEFS!$K$45+DEFS!$K$46+DEFS!$K$47+DEFS!$K$48</f>
        <v>-435738</v>
      </c>
      <c r="E32" s="33" t="n">
        <f aca="false">+C32-D32</f>
        <v>-872970.532710281</v>
      </c>
      <c r="F32" s="39" t="n">
        <f aca="false">+DEFS!A40</f>
        <v>37278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373024.4</v>
      </c>
      <c r="C33" s="28" t="n">
        <f aca="false">+B33/$G$4</f>
        <v>175128.82629108</v>
      </c>
      <c r="D33" s="32" t="n">
        <f aca="false">+mewborne!D49</f>
        <v>151064</v>
      </c>
      <c r="E33" s="33" t="n">
        <f aca="false">+C33-D33</f>
        <v>24064.8262910798</v>
      </c>
      <c r="F33" s="39" t="n">
        <f aca="false">+mewborne!A43</f>
        <v>37278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-36638.15</v>
      </c>
      <c r="C34" s="28" t="n">
        <f aca="false">+B34/$G$4</f>
        <v>-17201.0093896714</v>
      </c>
      <c r="D34" s="32" t="n">
        <f aca="false">+PGETX!E48</f>
        <v>9761</v>
      </c>
      <c r="E34" s="33" t="n">
        <f aca="false">+C34-D34</f>
        <v>-26962.0093896714</v>
      </c>
      <c r="F34" s="39" t="n">
        <f aca="false">+PGETX!E39</f>
        <v>37278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748862.57</v>
      </c>
      <c r="C35" s="28" t="n">
        <f aca="false">+B35/$G$4</f>
        <v>351578.671361502</v>
      </c>
      <c r="D35" s="32" t="n">
        <f aca="false">+PNM!D30</f>
        <v>298847</v>
      </c>
      <c r="E35" s="33" t="n">
        <f aca="false">+C35-D35</f>
        <v>52731.6713615023</v>
      </c>
      <c r="F35" s="39" t="n">
        <f aca="false">+PNM!A23</f>
        <v>37278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49029.78</v>
      </c>
      <c r="C36" s="28" t="n">
        <f aca="false">+B36/$G$4</f>
        <v>23018.676056338</v>
      </c>
      <c r="D36" s="32" t="n">
        <f aca="false">+EOG!D48</f>
        <v>-104649</v>
      </c>
      <c r="E36" s="33" t="n">
        <f aca="false">+C36-D36</f>
        <v>127667.676056338</v>
      </c>
      <c r="F36" s="34" t="n">
        <f aca="false">+EOG!A41</f>
        <v>37278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-7041.39</v>
      </c>
      <c r="C37" s="28" t="n">
        <f aca="false">+B37/G5</f>
        <v>-3290.36915887851</v>
      </c>
      <c r="D37" s="32" t="n">
        <f aca="false">+Oasis!D47</f>
        <v>-5836</v>
      </c>
      <c r="E37" s="33" t="n">
        <f aca="false">+C37-D37</f>
        <v>2545.63084112149</v>
      </c>
      <c r="F37" s="34" t="n">
        <f aca="false">+Oasis!A40</f>
        <v>37278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43695.17</v>
      </c>
      <c r="C38" s="28" t="n">
        <f aca="false">+B38/$G$5</f>
        <v>20418.3037383178</v>
      </c>
      <c r="D38" s="32" t="n">
        <f aca="false">+SidR!D48</f>
        <v>20639</v>
      </c>
      <c r="E38" s="33" t="n">
        <f aca="false">+C38-D38</f>
        <v>-220.696261682242</v>
      </c>
      <c r="F38" s="39" t="n">
        <f aca="false">+SidR!A41</f>
        <v>37278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+summary!$B$45</f>
        <v>-203736.06</v>
      </c>
      <c r="C39" s="28" t="n">
        <f aca="false">+summary!$C$45</f>
        <v>-95203.7663551402</v>
      </c>
      <c r="D39" s="32" t="n">
        <f aca="false">+MiVida_Rich!D48</f>
        <v>-51454</v>
      </c>
      <c r="E39" s="33" t="n">
        <f aca="false">+C39-D39</f>
        <v>-43749.7663551402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176004.38</v>
      </c>
      <c r="C40" s="28" t="n">
        <f aca="false">+B40/$G$5</f>
        <v>82245.0373831776</v>
      </c>
      <c r="D40" s="32" t="n">
        <f aca="false">+Dominion!D48</f>
        <v>77123</v>
      </c>
      <c r="E40" s="33" t="n">
        <f aca="false">+C40-D40</f>
        <v>5122.03738317757</v>
      </c>
      <c r="F40" s="39" t="n">
        <f aca="false">+Dominion!A41</f>
        <v>37278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-35657.48</v>
      </c>
      <c r="C41" s="28" t="n">
        <f aca="false">+B41/$G$4</f>
        <v>-16740.6009389671</v>
      </c>
      <c r="D41" s="32" t="n">
        <f aca="false">+WTGmktg!D50</f>
        <v>-3489</v>
      </c>
      <c r="E41" s="33" t="n">
        <f aca="false">+C41-D41</f>
        <v>-13251.6009389671</v>
      </c>
      <c r="F41" s="39" t="n">
        <f aca="false">+WTGmktg!A43</f>
        <v>37278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37618.41</v>
      </c>
      <c r="C42" s="28" t="n">
        <f aca="false">+B42/G4</f>
        <v>17661.2253521127</v>
      </c>
      <c r="D42" s="32" t="n">
        <f aca="false">+'WTG inc'!D50</f>
        <v>14465</v>
      </c>
      <c r="E42" s="33" t="n">
        <f aca="false">+C42-D42</f>
        <v>3196.22535211268</v>
      </c>
      <c r="F42" s="39" t="n">
        <f aca="false">+'WTG inc'!A43</f>
        <v>37278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153220.41</v>
      </c>
      <c r="C43" s="28" t="n">
        <f aca="false">+B43/$G$5</f>
        <v>71598.3224299065</v>
      </c>
      <c r="D43" s="32" t="n">
        <f aca="false">+Devon!D48</f>
        <v>30199</v>
      </c>
      <c r="E43" s="33" t="n">
        <f aca="false">+C43-D43</f>
        <v>41399.3224299065</v>
      </c>
      <c r="F43" s="39" t="n">
        <f aca="false">+Devon!A41</f>
        <v>37278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-102991.62</v>
      </c>
      <c r="C44" s="28" t="n">
        <f aca="false">+B44/$G$4</f>
        <v>-48352.8732394366</v>
      </c>
      <c r="D44" s="32" t="n">
        <f aca="false">+crosstex!D48</f>
        <v>-29138</v>
      </c>
      <c r="E44" s="33" t="n">
        <f aca="false">+C44-D44</f>
        <v>-19214.8732394366</v>
      </c>
      <c r="F44" s="39" t="n">
        <f aca="false">+crosstex!A41</f>
        <v>37278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92061.75</v>
      </c>
      <c r="C45" s="28" t="n">
        <f aca="false">+B45/$G$4</f>
        <v>43221.4788732394</v>
      </c>
      <c r="D45" s="32" t="n">
        <f aca="false">+Amarillo!D48</f>
        <v>38165</v>
      </c>
      <c r="E45" s="33" t="n">
        <f aca="false">+C45-D45</f>
        <v>5056.47887323944</v>
      </c>
      <c r="F45" s="39" t="n">
        <f aca="false">+Amarillo!A41</f>
        <v>37278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42585.15</v>
      </c>
      <c r="C46" s="32" t="n">
        <f aca="false">+B46/$G$4</f>
        <v>19993.0281690141</v>
      </c>
      <c r="D46" s="32" t="n">
        <f aca="false">+Stratland!D48</f>
        <v>14572</v>
      </c>
      <c r="E46" s="33" t="n">
        <f aca="false">+C46-D46</f>
        <v>5421.02816901409</v>
      </c>
      <c r="F46" s="34" t="n">
        <f aca="false">+Stratland!A41</f>
        <v>37257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50679.9436619718</v>
      </c>
      <c r="D47" s="32" t="n">
        <f aca="false">+Plains!D50</f>
        <v>36315</v>
      </c>
      <c r="E47" s="33" t="n">
        <f aca="false">+C47-D47</f>
        <v>14364.9436619718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73028</v>
      </c>
      <c r="C48" s="32" t="n">
        <f aca="false">+B48/$G$4</f>
        <v>34285.4460093897</v>
      </c>
      <c r="D48" s="32" t="n">
        <f aca="false">+Continental!D50</f>
        <v>18948</v>
      </c>
      <c r="E48" s="33" t="n">
        <f aca="false">+C48-D48</f>
        <v>15337.4460093897</v>
      </c>
      <c r="F48" s="39" t="n">
        <f aca="false">+Continental!A43</f>
        <v>37278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75964.71</v>
      </c>
      <c r="C49" s="32" t="n">
        <f aca="false">+B49/$G$5</f>
        <v>35497.5280373832</v>
      </c>
      <c r="D49" s="32" t="n">
        <f aca="false">+EPFS!D47</f>
        <v>50358</v>
      </c>
      <c r="E49" s="33" t="n">
        <f aca="false">+C49-D49</f>
        <v>-14860.4719626168</v>
      </c>
      <c r="F49" s="34" t="n">
        <f aca="false">+EPFS!A41</f>
        <v>37278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-142360.74</v>
      </c>
      <c r="C50" s="41" t="n">
        <f aca="false">+B50/$G$4</f>
        <v>-66836.0281690141</v>
      </c>
      <c r="D50" s="41" t="n">
        <f aca="false">+Agave!D31</f>
        <v>-53794</v>
      </c>
      <c r="E50" s="42" t="n">
        <f aca="false">+C50-D50</f>
        <v>-13042.0281690141</v>
      </c>
      <c r="F50" s="34" t="n">
        <f aca="false">+Agave!A24</f>
        <v>37278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2347604.12</v>
      </c>
      <c r="C51" s="47" t="n">
        <f aca="false">SUBTOTAL(9,C26:C50)</f>
        <v>1101747.57619236</v>
      </c>
      <c r="D51" s="47" t="n">
        <f aca="false">SUBTOTAL(9,D26:D50)</f>
        <v>434706</v>
      </c>
      <c r="E51" s="48" t="n">
        <f aca="false">SUBTOTAL(9,E26:E50)</f>
        <v>667041.576192356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1603482.83</v>
      </c>
      <c r="C53" s="47" t="n">
        <f aca="false">SUBTOTAL(9,C12:C50)</f>
        <v>752753.481222538</v>
      </c>
      <c r="D53" s="47" t="n">
        <f aca="false">SUBTOTAL(9,D12:D50)</f>
        <v>472042</v>
      </c>
      <c r="E53" s="48" t="n">
        <f aca="false">SUBTOTAL(9,E12:E50)</f>
        <v>280711.481222538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2.1</v>
      </c>
      <c r="H59" s="12" t="n">
        <f aca="true">NOW()</f>
        <v>45926.972638639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2.13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2.14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196707</v>
      </c>
      <c r="C68" s="31" t="n">
        <f aca="false">+B68*$G$4</f>
        <v>418985.91</v>
      </c>
      <c r="D68" s="27" t="n">
        <f aca="false">+Mojave!D47</f>
        <v>220865.92</v>
      </c>
      <c r="E68" s="27" t="n">
        <f aca="false">+C68-D68</f>
        <v>198119.99</v>
      </c>
      <c r="F68" s="39" t="n">
        <f aca="false">+Mojave!A40</f>
        <v>37278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81852</v>
      </c>
      <c r="C69" s="31" t="n">
        <f aca="false">+B69*$G$4</f>
        <v>174344.76</v>
      </c>
      <c r="D69" s="27" t="n">
        <f aca="false">+SoCal!D47</f>
        <v>283847.16</v>
      </c>
      <c r="E69" s="27" t="n">
        <f aca="false">+C69-D69</f>
        <v>-109502.4</v>
      </c>
      <c r="F69" s="39" t="n">
        <f aca="false">+SoCal!A40</f>
        <v>37278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136892.97</v>
      </c>
      <c r="D70" s="27" t="n">
        <f aca="false">+'El Paso'!C46</f>
        <v>-1582961.01</v>
      </c>
      <c r="E70" s="27" t="n">
        <f aca="false">+C70-D70</f>
        <v>1719853.98</v>
      </c>
      <c r="F70" s="39" t="n">
        <f aca="false">+'El Paso'!A39</f>
        <v>37278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23974</v>
      </c>
      <c r="C71" s="40" t="n">
        <f aca="false">+B71*$G$4</f>
        <v>51064.62</v>
      </c>
      <c r="D71" s="40" t="n">
        <f aca="false">+'PG&amp;E'!D47</f>
        <v>-155299.76</v>
      </c>
      <c r="E71" s="40" t="n">
        <f aca="false">+C71-D71</f>
        <v>206364.38</v>
      </c>
      <c r="F71" s="39" t="n">
        <f aca="false">+'PG&amp;E'!A40</f>
        <v>37278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366802</v>
      </c>
      <c r="C72" s="46" t="n">
        <f aca="false">SUBTOTAL(9,C68:C71)</f>
        <v>781288.26</v>
      </c>
      <c r="D72" s="46" t="n">
        <f aca="false">SUBTOTAL(9,D68:D71)</f>
        <v>-1233547.69</v>
      </c>
      <c r="E72" s="46" t="n">
        <f aca="false">SUBTOTAL(9,E68:E71)</f>
        <v>2014835.95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19796</v>
      </c>
      <c r="C75" s="63" t="n">
        <f aca="false">+B75*G59</f>
        <v>41571.6</v>
      </c>
      <c r="D75" s="64" t="n">
        <f aca="false">+'Red C'!D52</f>
        <v>412657.28</v>
      </c>
      <c r="E75" s="27" t="n">
        <f aca="false">+C75-D75</f>
        <v>-371085.68</v>
      </c>
      <c r="F75" s="34" t="n">
        <f aca="false">+'Red C'!A45</f>
        <v>37278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9900</v>
      </c>
      <c r="C76" s="31" t="n">
        <f aca="false">+B76*$G$3</f>
        <v>20790</v>
      </c>
      <c r="D76" s="27" t="n">
        <f aca="false">+Amoco!D47</f>
        <v>356813</v>
      </c>
      <c r="E76" s="27" t="n">
        <f aca="false">+C76-D76</f>
        <v>-336023</v>
      </c>
      <c r="F76" s="39" t="n">
        <f aca="false">+Amoco!A40</f>
        <v>37278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-59970</v>
      </c>
      <c r="C77" s="31" t="n">
        <f aca="false">+B77*$G$3</f>
        <v>-125937</v>
      </c>
      <c r="D77" s="27" t="n">
        <f aca="false">+'El Paso'!F46</f>
        <v>-657254.01</v>
      </c>
      <c r="E77" s="27" t="n">
        <f aca="false">+C77-D77</f>
        <v>531317.01</v>
      </c>
      <c r="F77" s="39" t="n">
        <f aca="false">+'El Paso'!A39</f>
        <v>37278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-20892</v>
      </c>
      <c r="C78" s="40" t="n">
        <f aca="false">+B78*$G$3</f>
        <v>-43873.2</v>
      </c>
      <c r="D78" s="40" t="n">
        <f aca="false">+NW!E49</f>
        <v>-504464.3</v>
      </c>
      <c r="E78" s="40" t="n">
        <f aca="false">+C78-D78</f>
        <v>460591.1</v>
      </c>
      <c r="F78" s="34" t="n">
        <f aca="false">+NW!B41</f>
        <v>37278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-51166</v>
      </c>
      <c r="C79" s="46" t="n">
        <f aca="false">SUBTOTAL(9,C75:C78)</f>
        <v>-107448.6</v>
      </c>
      <c r="D79" s="46" t="n">
        <f aca="false">SUBTOTAL(9,D75:D78)</f>
        <v>-392248.03</v>
      </c>
      <c r="E79" s="46" t="n">
        <f aca="false">SUBTOTAL(9,E75:E78)</f>
        <v>284799.43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135297</v>
      </c>
      <c r="C82" s="38" t="n">
        <f aca="false">+B82*$G$5</f>
        <v>289535.58</v>
      </c>
      <c r="D82" s="27" t="n">
        <f aca="false">+NGPL!D45</f>
        <v>339095.28</v>
      </c>
      <c r="E82" s="27" t="n">
        <f aca="false">+C82-D82</f>
        <v>-49559.7</v>
      </c>
      <c r="F82" s="39" t="n">
        <f aca="false">+NGPL!A38</f>
        <v>37278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-14854</v>
      </c>
      <c r="C83" s="50" t="n">
        <f aca="false">+B83*$G$4</f>
        <v>-31639.02</v>
      </c>
      <c r="D83" s="27" t="n">
        <f aca="false">+PEPL!D47</f>
        <v>162086.93</v>
      </c>
      <c r="E83" s="27" t="n">
        <f aca="false">+C83-D83</f>
        <v>-193725.95</v>
      </c>
      <c r="F83" s="39" t="n">
        <f aca="false">+PEPL!A41</f>
        <v>37278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37460.31</v>
      </c>
      <c r="D84" s="64" t="n">
        <f aca="false">+CIG!D49</f>
        <v>385959.67</v>
      </c>
      <c r="E84" s="33" t="n">
        <f aca="false">+C84-D84</f>
        <v>-348499.36</v>
      </c>
      <c r="F84" s="39" t="n">
        <f aca="false">+CIG!A42</f>
        <v>37278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31643.1</v>
      </c>
      <c r="C85" s="51" t="n">
        <f aca="false">+B85*G61</f>
        <v>67716.234</v>
      </c>
      <c r="D85" s="40" t="n">
        <f aca="false">+Lonestar!D50</f>
        <v>30208.24</v>
      </c>
      <c r="E85" s="40" t="n">
        <f aca="false">+C85-D85</f>
        <v>37507.994</v>
      </c>
      <c r="F85" s="34" t="n">
        <f aca="false">+Lonestar!A43</f>
        <v>37278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169673.1</v>
      </c>
      <c r="C86" s="46" t="n">
        <f aca="false">SUBTOTAL(9,C82:C85)</f>
        <v>363073.104</v>
      </c>
      <c r="D86" s="46" t="n">
        <f aca="false">SUBTOTAL(9,D82:D85)</f>
        <v>917350.12</v>
      </c>
      <c r="E86" s="46" t="n">
        <f aca="false">SUBTOTAL(9,E82:E85)</f>
        <v>-554277.016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485309.1</v>
      </c>
      <c r="C88" s="46" t="n">
        <f aca="false">SUBTOTAL(9,C68:C85)</f>
        <v>1036912.764</v>
      </c>
      <c r="D88" s="46" t="n">
        <f aca="false">SUBTOTAL(9,D68:D85)</f>
        <v>-708445.6</v>
      </c>
      <c r="E88" s="46" t="n">
        <f aca="false">SUBTOTAL(9,E68:E85)</f>
        <v>1745358.364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2640395.594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1238062.58122254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1"/>
      <c r="E3" s="311"/>
      <c r="I3" s="311"/>
      <c r="M3" s="311"/>
    </row>
    <row r="4" customFormat="false" ht="12.75" hidden="false" customHeight="false" outlineLevel="0" collapsed="false">
      <c r="A4" s="5"/>
      <c r="B4" s="5" t="s">
        <v>228</v>
      </c>
      <c r="C4" s="1"/>
      <c r="D4" s="1"/>
      <c r="E4" s="162"/>
      <c r="F4" s="120"/>
      <c r="I4" s="162"/>
      <c r="J4" s="120"/>
      <c r="M4" s="162"/>
      <c r="N4" s="120"/>
    </row>
    <row r="5" customFormat="false" ht="12.75" hidden="false" customHeight="false" outlineLevel="0" collapsed="false">
      <c r="A5" s="97" t="s">
        <v>179</v>
      </c>
      <c r="B5" s="312" t="s">
        <v>180</v>
      </c>
      <c r="C5" s="312" t="s">
        <v>181</v>
      </c>
      <c r="D5" s="312" t="s">
        <v>200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3" t="n">
        <v>1</v>
      </c>
      <c r="B6" s="155" t="n">
        <v>152595</v>
      </c>
      <c r="C6" s="155" t="n">
        <v>150415</v>
      </c>
      <c r="D6" s="302" t="n">
        <f aca="false">+C6-B6</f>
        <v>-2180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3" t="n">
        <v>2</v>
      </c>
      <c r="B7" s="155" t="n">
        <v>151711</v>
      </c>
      <c r="C7" s="155" t="n">
        <v>150642</v>
      </c>
      <c r="D7" s="302" t="n">
        <f aca="false">+C7-B7</f>
        <v>-1069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3" t="n">
        <v>3</v>
      </c>
      <c r="B8" s="155" t="n">
        <v>130476</v>
      </c>
      <c r="C8" s="155" t="n">
        <v>128588</v>
      </c>
      <c r="D8" s="302" t="n">
        <f aca="false">+C8-B8</f>
        <v>-1888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3" t="n">
        <v>4</v>
      </c>
      <c r="B9" s="155" t="n">
        <v>157869</v>
      </c>
      <c r="C9" s="155" t="n">
        <v>157685</v>
      </c>
      <c r="D9" s="302" t="n">
        <f aca="false">+C9-B9</f>
        <v>-184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3" t="n">
        <v>5</v>
      </c>
      <c r="B10" s="155" t="n">
        <v>153621</v>
      </c>
      <c r="C10" s="155" t="n">
        <v>153806</v>
      </c>
      <c r="D10" s="302" t="n">
        <f aca="false">+C10-B10</f>
        <v>185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3" t="n">
        <v>6</v>
      </c>
      <c r="B11" s="155" t="n">
        <v>157371</v>
      </c>
      <c r="C11" s="155" t="n">
        <v>156381</v>
      </c>
      <c r="D11" s="302" t="n">
        <f aca="false">+C11-B11</f>
        <v>-990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3" t="n">
        <v>7</v>
      </c>
      <c r="B12" s="155" t="n">
        <v>161938</v>
      </c>
      <c r="C12" s="155" t="n">
        <v>164999</v>
      </c>
      <c r="D12" s="302" t="n">
        <f aca="false">+C12-B12</f>
        <v>3061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3" t="n">
        <v>8</v>
      </c>
      <c r="B13" s="155" t="n">
        <v>162302</v>
      </c>
      <c r="C13" s="155" t="n">
        <v>164696</v>
      </c>
      <c r="D13" s="302" t="n">
        <f aca="false">+C13-B13</f>
        <v>2394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3" t="n">
        <v>9</v>
      </c>
      <c r="B14" s="155" t="n">
        <v>107614</v>
      </c>
      <c r="C14" s="155" t="n">
        <v>148440</v>
      </c>
      <c r="D14" s="302" t="n">
        <f aca="false">+C14-B14</f>
        <v>40826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3" t="n">
        <v>10</v>
      </c>
      <c r="B15" s="155" t="n">
        <v>147290</v>
      </c>
      <c r="C15" s="155" t="n">
        <v>144402</v>
      </c>
      <c r="D15" s="302" t="n">
        <f aca="false">+C15-B15</f>
        <v>-2888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3" t="n">
        <v>11</v>
      </c>
      <c r="B16" s="155" t="n">
        <v>154336</v>
      </c>
      <c r="C16" s="155" t="n">
        <v>162333</v>
      </c>
      <c r="D16" s="302" t="n">
        <f aca="false">+C16-B16</f>
        <v>7997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3" t="n">
        <v>12</v>
      </c>
      <c r="B17" s="155" t="n">
        <v>158290</v>
      </c>
      <c r="C17" s="155" t="n">
        <v>147089</v>
      </c>
      <c r="D17" s="302" t="n">
        <f aca="false">+C17-B17</f>
        <v>-11201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3" t="n">
        <v>13</v>
      </c>
      <c r="B18" s="155" t="n">
        <v>161306</v>
      </c>
      <c r="C18" s="155" t="n">
        <v>160161</v>
      </c>
      <c r="D18" s="302" t="n">
        <f aca="false">+C18-B18</f>
        <v>-1145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3" t="n">
        <v>14</v>
      </c>
      <c r="B19" s="155" t="n">
        <v>157262</v>
      </c>
      <c r="C19" s="155" t="n">
        <v>155672</v>
      </c>
      <c r="D19" s="302" t="n">
        <f aca="false">+C19-B19</f>
        <v>-1590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3" t="n">
        <v>15</v>
      </c>
      <c r="B20" s="155" t="n">
        <v>156903</v>
      </c>
      <c r="C20" s="155" t="n">
        <v>162380</v>
      </c>
      <c r="D20" s="302" t="n">
        <f aca="false">+C20-B20</f>
        <v>5477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3" t="n">
        <v>16</v>
      </c>
      <c r="B21" s="155" t="n">
        <v>152612</v>
      </c>
      <c r="C21" s="155" t="n">
        <v>154600</v>
      </c>
      <c r="D21" s="302" t="n">
        <f aca="false">+C21-B21</f>
        <v>1988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3" t="n">
        <v>17</v>
      </c>
      <c r="B22" s="155" t="n">
        <v>156495</v>
      </c>
      <c r="C22" s="155" t="n">
        <v>159452</v>
      </c>
      <c r="D22" s="302" t="n">
        <f aca="false">+C22-B22</f>
        <v>2957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3" t="n">
        <v>18</v>
      </c>
      <c r="B23" s="155" t="n">
        <v>150502</v>
      </c>
      <c r="C23" s="155" t="n">
        <v>148158</v>
      </c>
      <c r="D23" s="302" t="n">
        <f aca="false">+C23-B23</f>
        <v>-2344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3" t="n">
        <v>19</v>
      </c>
      <c r="B24" s="155" t="n">
        <v>154145</v>
      </c>
      <c r="C24" s="155" t="n">
        <v>156105</v>
      </c>
      <c r="D24" s="314" t="n">
        <f aca="false">+C24-B24</f>
        <v>1960</v>
      </c>
      <c r="E24" s="315"/>
      <c r="F24" s="130"/>
      <c r="G24" s="130"/>
      <c r="H24" s="205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3" t="n">
        <v>20</v>
      </c>
      <c r="B25" s="155" t="n">
        <v>155501</v>
      </c>
      <c r="C25" s="155" t="n">
        <v>153285</v>
      </c>
      <c r="D25" s="314" t="n">
        <f aca="false">+C25-B25</f>
        <v>-2216</v>
      </c>
      <c r="E25" s="315"/>
      <c r="F25" s="130"/>
      <c r="G25" s="130"/>
      <c r="H25" s="205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3" t="n">
        <v>21</v>
      </c>
      <c r="B26" s="155" t="n">
        <v>157693</v>
      </c>
      <c r="C26" s="155" t="n">
        <v>160639</v>
      </c>
      <c r="D26" s="314" t="n">
        <f aca="false">+C26-B26</f>
        <v>2946</v>
      </c>
      <c r="E26" s="315"/>
      <c r="F26" s="130"/>
      <c r="G26" s="130"/>
      <c r="H26" s="205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3" t="n">
        <v>22</v>
      </c>
      <c r="B27" s="155" t="n">
        <v>154065</v>
      </c>
      <c r="C27" s="155" t="n">
        <v>152079</v>
      </c>
      <c r="D27" s="314" t="n">
        <f aca="false">+C27-B27</f>
        <v>-1986</v>
      </c>
      <c r="E27" s="315"/>
      <c r="F27" s="130"/>
      <c r="G27" s="130"/>
      <c r="H27" s="205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3" t="n">
        <v>23</v>
      </c>
      <c r="B28" s="155"/>
      <c r="C28" s="155"/>
      <c r="D28" s="314" t="n">
        <f aca="false">+C28-B28</f>
        <v>0</v>
      </c>
      <c r="E28" s="315"/>
      <c r="F28" s="130"/>
      <c r="G28" s="130"/>
      <c r="H28" s="205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3" t="n">
        <v>24</v>
      </c>
      <c r="B29" s="155"/>
      <c r="C29" s="155"/>
      <c r="D29" s="314" t="n">
        <f aca="false">+C29-B29</f>
        <v>0</v>
      </c>
      <c r="E29" s="315"/>
      <c r="F29" s="130"/>
      <c r="G29" s="130"/>
      <c r="H29" s="205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3" t="n">
        <v>25</v>
      </c>
      <c r="B30" s="155"/>
      <c r="C30" s="155"/>
      <c r="D30" s="314" t="n">
        <f aca="false">+C30-B30</f>
        <v>0</v>
      </c>
      <c r="E30" s="315"/>
      <c r="F30" s="130"/>
      <c r="G30" s="130"/>
      <c r="H30" s="205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3" t="n">
        <v>26</v>
      </c>
      <c r="B31" s="155"/>
      <c r="C31" s="155"/>
      <c r="D31" s="302" t="n">
        <f aca="false">+C31-B31</f>
        <v>0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3" t="n">
        <v>27</v>
      </c>
      <c r="B32" s="155"/>
      <c r="C32" s="155"/>
      <c r="D32" s="302" t="n">
        <f aca="false">+C32-B32</f>
        <v>0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3" t="n">
        <v>28</v>
      </c>
      <c r="B33" s="155"/>
      <c r="C33" s="155"/>
      <c r="D33" s="302" t="n">
        <f aca="false">+C33-B33</f>
        <v>0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3" t="n">
        <v>29</v>
      </c>
      <c r="B34" s="155"/>
      <c r="C34" s="155"/>
      <c r="D34" s="302" t="n">
        <f aca="false">+C34-B34</f>
        <v>0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3" t="n">
        <v>30</v>
      </c>
      <c r="B35" s="155"/>
      <c r="C35" s="155"/>
      <c r="D35" s="302" t="n">
        <f aca="false">+C35-B35</f>
        <v>0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3" t="n">
        <v>31</v>
      </c>
      <c r="B36" s="155"/>
      <c r="C36" s="155"/>
      <c r="D36" s="302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3"/>
      <c r="B37" s="155" t="n">
        <f aca="false">SUM(B6:B36)</f>
        <v>3351897</v>
      </c>
      <c r="C37" s="155" t="n">
        <f aca="false">SUM(C6:C36)</f>
        <v>3392007</v>
      </c>
      <c r="D37" s="155" t="n">
        <f aca="false">SUM(D6:D36)</f>
        <v>40110</v>
      </c>
      <c r="E37" s="129"/>
      <c r="F37" s="130"/>
      <c r="G37" s="130"/>
      <c r="H37" s="130"/>
      <c r="I37" s="315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6"/>
      <c r="B38" s="1"/>
      <c r="C38" s="317"/>
      <c r="D38" s="1"/>
      <c r="E38" s="160"/>
      <c r="G38" s="32"/>
      <c r="H38" s="193"/>
      <c r="I38" s="318"/>
      <c r="J38" s="193"/>
      <c r="K38" s="32"/>
      <c r="L38" s="193"/>
      <c r="M38" s="160"/>
      <c r="O38" s="32"/>
    </row>
    <row r="39" customFormat="false" ht="12.75" hidden="false" customHeight="false" outlineLevel="0" collapsed="false">
      <c r="A39" s="145" t="n">
        <v>37256</v>
      </c>
      <c r="B39" s="1"/>
      <c r="C39" s="117"/>
      <c r="D39" s="319" t="n">
        <v>-30210</v>
      </c>
      <c r="E39" s="181"/>
      <c r="G39" s="91"/>
      <c r="H39" s="130"/>
      <c r="I39" s="223"/>
      <c r="J39" s="193"/>
      <c r="K39" s="320"/>
      <c r="L39" s="130"/>
      <c r="M39" s="181"/>
      <c r="O39" s="91"/>
      <c r="P39" s="130"/>
    </row>
    <row r="40" customFormat="false" ht="12.75" hidden="false" customHeight="false" outlineLevel="0" collapsed="false">
      <c r="A40" s="145" t="n">
        <v>37278</v>
      </c>
      <c r="B40" s="1"/>
      <c r="C40" s="321"/>
      <c r="D40" s="302" t="n">
        <f aca="false">+D39+D37</f>
        <v>9900</v>
      </c>
      <c r="E40" s="181"/>
      <c r="G40" s="178"/>
      <c r="H40" s="205"/>
      <c r="I40" s="223"/>
      <c r="J40" s="193"/>
      <c r="K40" s="178"/>
      <c r="L40" s="205"/>
      <c r="M40" s="181"/>
      <c r="O40" s="178"/>
      <c r="P40" s="257"/>
    </row>
    <row r="41" customFormat="false" ht="12.75" hidden="false" customHeight="false" outlineLevel="0" collapsed="false">
      <c r="C41" s="27"/>
      <c r="H41" s="193"/>
      <c r="I41" s="193"/>
      <c r="J41" s="193"/>
      <c r="K41" s="193"/>
      <c r="L41" s="193"/>
    </row>
    <row r="42" customFormat="false" ht="12.75" hidden="false" customHeight="false" outlineLevel="0" collapsed="false">
      <c r="A42" s="181"/>
      <c r="C42" s="180"/>
      <c r="D42" s="146"/>
      <c r="H42" s="193"/>
      <c r="I42" s="193"/>
      <c r="J42" s="193"/>
      <c r="K42" s="193"/>
      <c r="L42" s="193"/>
    </row>
    <row r="43" customFormat="false" ht="12.75" hidden="false" customHeight="false" outlineLevel="0" collapsed="false">
      <c r="A43" s="181"/>
      <c r="C43" s="180"/>
      <c r="H43" s="193"/>
      <c r="I43" s="193"/>
      <c r="J43" s="193"/>
      <c r="K43" s="193"/>
      <c r="L43" s="193"/>
    </row>
    <row r="44" customFormat="false" ht="12.75" hidden="false" customHeight="false" outlineLevel="0" collapsed="false">
      <c r="A44" s="9" t="s">
        <v>187</v>
      </c>
      <c r="B44" s="9"/>
      <c r="C44" s="9"/>
      <c r="D44" s="27"/>
      <c r="H44" s="193"/>
      <c r="I44" s="193"/>
      <c r="J44" s="193"/>
      <c r="K44" s="193"/>
      <c r="L44" s="193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2" t="n">
        <v>272582</v>
      </c>
      <c r="H45" s="0" t="n">
        <v>12</v>
      </c>
    </row>
    <row r="46" customFormat="false" ht="12.75" hidden="false" customHeight="false" outlineLevel="0" collapsed="false">
      <c r="A46" s="150" t="n">
        <f aca="false">+A40</f>
        <v>37278</v>
      </c>
      <c r="B46" s="9"/>
      <c r="C46" s="9"/>
      <c r="D46" s="152" t="n">
        <f aca="false">+D37*'by type_area'!G3</f>
        <v>84231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356813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5" width="11.28"/>
    <col collapsed="false" customWidth="true" hidden="false" outlineLevel="0" max="3" min="3" style="185" width="10.99"/>
    <col collapsed="false" customWidth="true" hidden="false" outlineLevel="0" max="4" min="4" style="18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3" t="s">
        <v>229</v>
      </c>
      <c r="C2" s="324"/>
      <c r="F2" s="323"/>
      <c r="G2" s="185"/>
      <c r="H2" s="325"/>
      <c r="I2" s="185"/>
      <c r="J2" s="323"/>
      <c r="K2" s="185"/>
      <c r="L2" s="325"/>
      <c r="M2" s="185"/>
      <c r="N2" s="323"/>
      <c r="O2" s="185"/>
      <c r="P2" s="325"/>
      <c r="Q2" s="185"/>
      <c r="R2" s="323"/>
      <c r="S2" s="185"/>
      <c r="T2" s="324"/>
      <c r="U2" s="185"/>
      <c r="Z2" s="323"/>
      <c r="AA2" s="185"/>
      <c r="AB2" s="324"/>
      <c r="AC2" s="185"/>
    </row>
    <row r="3" customFormat="false" ht="12.75" hidden="false" customHeight="false" outlineLevel="0" collapsed="false">
      <c r="A3" s="154"/>
      <c r="D3" s="290"/>
      <c r="F3" s="154"/>
      <c r="G3" s="185"/>
      <c r="H3" s="185"/>
      <c r="I3" s="290"/>
      <c r="J3" s="154"/>
      <c r="K3" s="185"/>
      <c r="L3" s="185"/>
      <c r="M3" s="290"/>
      <c r="N3" s="154"/>
      <c r="O3" s="185"/>
      <c r="P3" s="185"/>
      <c r="Q3" s="290"/>
      <c r="R3" s="154"/>
      <c r="S3" s="185"/>
      <c r="T3" s="185"/>
      <c r="U3" s="290"/>
      <c r="Z3" s="154"/>
      <c r="AA3" s="185"/>
      <c r="AB3" s="185"/>
      <c r="AC3" s="290"/>
    </row>
    <row r="4" customFormat="false" ht="12.75" hidden="false" customHeight="false" outlineLevel="0" collapsed="false">
      <c r="A4" s="154"/>
      <c r="B4" s="239" t="s">
        <v>180</v>
      </c>
      <c r="C4" s="239" t="s">
        <v>181</v>
      </c>
      <c r="D4" s="325" t="s">
        <v>200</v>
      </c>
      <c r="F4" s="154"/>
      <c r="G4" s="239"/>
      <c r="H4" s="239"/>
      <c r="I4" s="325"/>
      <c r="J4" s="154"/>
      <c r="K4" s="239"/>
      <c r="L4" s="239"/>
      <c r="M4" s="325"/>
      <c r="N4" s="154"/>
      <c r="O4" s="239"/>
      <c r="P4" s="239"/>
      <c r="Q4" s="325"/>
      <c r="R4" s="154"/>
      <c r="S4" s="239"/>
      <c r="T4" s="239"/>
      <c r="U4" s="325"/>
      <c r="Z4" s="154"/>
      <c r="AA4" s="239"/>
      <c r="AB4" s="239"/>
      <c r="AC4" s="325"/>
    </row>
    <row r="5" customFormat="false" ht="14.1" hidden="false" customHeight="true" outlineLevel="0" collapsed="false">
      <c r="A5" s="18" t="n">
        <v>1</v>
      </c>
      <c r="B5" s="130" t="n">
        <v>-48871</v>
      </c>
      <c r="C5" s="130" t="n">
        <v>-49601</v>
      </c>
      <c r="D5" s="130" t="n">
        <f aca="false">+C5-B5</f>
        <v>-730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-49187</v>
      </c>
      <c r="C6" s="130" t="n">
        <v>-48829</v>
      </c>
      <c r="D6" s="130" t="n">
        <f aca="false">+C6-B6</f>
        <v>358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-103126</v>
      </c>
      <c r="C7" s="130" t="n">
        <v>-102275</v>
      </c>
      <c r="D7" s="130" t="n">
        <f aca="false">+C7-B7</f>
        <v>851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 t="n">
        <v>-123391</v>
      </c>
      <c r="C8" s="130" t="n">
        <v>-123241</v>
      </c>
      <c r="D8" s="130" t="n">
        <f aca="false">+C8-B8</f>
        <v>150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 t="n">
        <v>-36313</v>
      </c>
      <c r="C9" s="130" t="n">
        <v>-35878</v>
      </c>
      <c r="D9" s="130" t="n">
        <f aca="false">+C9-B9</f>
        <v>435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 t="n">
        <v>-49883</v>
      </c>
      <c r="C10" s="130" t="n">
        <v>-49878</v>
      </c>
      <c r="D10" s="130" t="n">
        <f aca="false">+C10-B10</f>
        <v>5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 t="n">
        <v>-66975</v>
      </c>
      <c r="C11" s="130" t="n">
        <v>-66878</v>
      </c>
      <c r="D11" s="130" t="n">
        <f aca="false">+C11-B11</f>
        <v>97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 t="n">
        <v>-71064</v>
      </c>
      <c r="C12" s="130" t="n">
        <v>-70456</v>
      </c>
      <c r="D12" s="130" t="n">
        <f aca="false">+C12-B12</f>
        <v>608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 t="n">
        <v>-40759</v>
      </c>
      <c r="C13" s="130" t="n">
        <v>-40774</v>
      </c>
      <c r="D13" s="130" t="n">
        <f aca="false">+C13-B13</f>
        <v>-15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 t="n">
        <v>-6061</v>
      </c>
      <c r="C14" s="130" t="n">
        <v>-6000</v>
      </c>
      <c r="D14" s="130" t="n">
        <f aca="false">+C14-B14</f>
        <v>61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 t="n">
        <v>-34067</v>
      </c>
      <c r="C16" s="130" t="n">
        <v>-35000</v>
      </c>
      <c r="D16" s="130" t="n">
        <f aca="false">+C16-B16</f>
        <v>-933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 t="n">
        <v>-34846</v>
      </c>
      <c r="C17" s="130" t="n">
        <v>-35000</v>
      </c>
      <c r="D17" s="130" t="n">
        <f aca="false">+C17-B17</f>
        <v>-154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 t="n">
        <v>-34680</v>
      </c>
      <c r="C18" s="130" t="n">
        <v>-35000</v>
      </c>
      <c r="D18" s="130" t="n">
        <f aca="false">+C18-B18</f>
        <v>-320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 t="n">
        <v>-20312</v>
      </c>
      <c r="C19" s="130" t="n">
        <v>-20000</v>
      </c>
      <c r="D19" s="130" t="n">
        <f aca="false">+C19-B19</f>
        <v>312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 t="n">
        <v>-29600</v>
      </c>
      <c r="C20" s="130" t="n">
        <v>-29500</v>
      </c>
      <c r="D20" s="130" t="n">
        <f aca="false">+C20-B20</f>
        <v>100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 t="n">
        <v>-31985</v>
      </c>
      <c r="C21" s="130" t="n">
        <v>-32131</v>
      </c>
      <c r="D21" s="130" t="n">
        <f aca="false">+C21-B21</f>
        <v>-146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 t="n">
        <v>-34610</v>
      </c>
      <c r="C22" s="130" t="n">
        <v>-34530</v>
      </c>
      <c r="D22" s="130" t="n">
        <f aca="false">+C22-B22</f>
        <v>80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 t="n">
        <v>-26722</v>
      </c>
      <c r="C23" s="130" t="n">
        <v>-20727</v>
      </c>
      <c r="D23" s="130" t="n">
        <f aca="false">+C23-B23</f>
        <v>5995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 t="n">
        <v>-26189</v>
      </c>
      <c r="C24" s="130" t="n">
        <v>-21181</v>
      </c>
      <c r="D24" s="130" t="n">
        <f aca="false">+C24-B24</f>
        <v>5008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 t="n">
        <v>-23247</v>
      </c>
      <c r="C25" s="130" t="n">
        <v>-21383</v>
      </c>
      <c r="D25" s="130" t="n">
        <f aca="false">+C25-B25</f>
        <v>1864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 t="n">
        <v>-1383</v>
      </c>
      <c r="D26" s="130" t="n">
        <f aca="false">+C26-B26</f>
        <v>-1383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/>
      <c r="D27" s="130" t="n">
        <f aca="false">+C27-B27</f>
        <v>0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/>
      <c r="C28" s="130"/>
      <c r="D28" s="130" t="n">
        <f aca="false">+C28-B28</f>
        <v>0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/>
      <c r="C29" s="130"/>
      <c r="D29" s="130" t="n">
        <f aca="false">+C29-B29</f>
        <v>0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/>
      <c r="C33" s="130"/>
      <c r="D33" s="130" t="n">
        <f aca="false">+C33-B33</f>
        <v>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6"/>
      <c r="K34" s="130"/>
      <c r="L34" s="130"/>
      <c r="M34" s="130"/>
      <c r="N34" s="276"/>
      <c r="O34" s="130"/>
      <c r="P34" s="130"/>
      <c r="Q34" s="130"/>
      <c r="R34" s="276"/>
      <c r="S34" s="130"/>
      <c r="T34" s="130"/>
      <c r="U34" s="130"/>
      <c r="V34" s="65"/>
      <c r="W34" s="65"/>
      <c r="X34" s="65"/>
      <c r="Y34" s="65"/>
      <c r="Z34" s="276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6"/>
      <c r="K35" s="130"/>
      <c r="L35" s="130"/>
      <c r="M35" s="130"/>
      <c r="N35" s="276"/>
      <c r="O35" s="130"/>
      <c r="P35" s="130"/>
      <c r="Q35" s="130"/>
      <c r="R35" s="276"/>
      <c r="S35" s="130"/>
      <c r="T35" s="130"/>
      <c r="U35" s="130"/>
      <c r="V35" s="65"/>
      <c r="W35" s="65"/>
      <c r="X35" s="65"/>
      <c r="Y35" s="65"/>
      <c r="Z35" s="276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-891888</v>
      </c>
      <c r="C36" s="130" t="n">
        <f aca="false">SUM(C5:C35)</f>
        <v>-879645</v>
      </c>
      <c r="D36" s="130" t="n">
        <f aca="false">+C36-B36</f>
        <v>12243</v>
      </c>
      <c r="F36" s="18"/>
      <c r="G36" s="130"/>
      <c r="H36" s="130"/>
      <c r="I36" s="130"/>
      <c r="J36" s="276"/>
      <c r="K36" s="130"/>
      <c r="L36" s="130"/>
      <c r="M36" s="130"/>
      <c r="N36" s="276"/>
      <c r="O36" s="130"/>
      <c r="P36" s="130"/>
      <c r="Q36" s="130"/>
      <c r="R36" s="276"/>
      <c r="S36" s="130"/>
      <c r="T36" s="130"/>
      <c r="U36" s="130"/>
      <c r="V36" s="65"/>
      <c r="W36" s="65"/>
      <c r="X36" s="65"/>
      <c r="Y36" s="65"/>
      <c r="Z36" s="276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6" t="n">
        <f aca="false">+summary!G5</f>
        <v>2.14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26200.02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1" t="n">
        <v>37256</v>
      </c>
      <c r="B39" s="0"/>
      <c r="C39" s="91"/>
      <c r="D39" s="327" t="n">
        <v>-33241.41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1" t="n">
        <v>37278</v>
      </c>
      <c r="B40" s="0"/>
      <c r="C40" s="178"/>
      <c r="D40" s="158" t="n">
        <f aca="false">+D39+D38</f>
        <v>-7041.39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0"/>
      <c r="R40" s="65"/>
      <c r="S40" s="130"/>
      <c r="T40" s="130"/>
      <c r="U40" s="290"/>
      <c r="V40" s="65"/>
      <c r="W40" s="65"/>
      <c r="X40" s="65"/>
      <c r="Y40" s="65"/>
      <c r="Z40" s="65"/>
      <c r="AA40" s="130"/>
      <c r="AB40" s="130"/>
      <c r="AC40" s="290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192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8" t="n">
        <v>-18079</v>
      </c>
    </row>
    <row r="46" customFormat="false" ht="12.75" hidden="false" customHeight="false" outlineLevel="0" collapsed="false">
      <c r="A46" s="150" t="n">
        <f aca="false">+A40</f>
        <v>37278</v>
      </c>
      <c r="B46" s="9"/>
      <c r="C46" s="9"/>
      <c r="D46" s="41" t="n">
        <f aca="false">+D36</f>
        <v>12243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-5836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230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56339</v>
      </c>
      <c r="B5" s="330" t="n">
        <v>699088</v>
      </c>
      <c r="C5" s="330" t="n">
        <v>690349</v>
      </c>
      <c r="D5" s="330" t="n">
        <f aca="false">+C5-B5</f>
        <v>-8739</v>
      </c>
      <c r="E5" s="28"/>
      <c r="F5" s="93"/>
    </row>
    <row r="6" customFormat="false" ht="12.75" hidden="false" customHeight="false" outlineLevel="0" collapsed="false">
      <c r="A6" s="332" t="n">
        <v>78311</v>
      </c>
      <c r="B6" s="330" t="n">
        <v>267346</v>
      </c>
      <c r="C6" s="330" t="n">
        <v>249452</v>
      </c>
      <c r="D6" s="330" t="n">
        <f aca="false">+C6-B6</f>
        <v>-17894</v>
      </c>
      <c r="E6" s="28"/>
      <c r="F6" s="93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500238</v>
      </c>
      <c r="B7" s="330" t="n">
        <v>602841</v>
      </c>
      <c r="C7" s="330" t="n">
        <v>621566</v>
      </c>
      <c r="D7" s="330" t="n">
        <f aca="false">+C7-B7</f>
        <v>18725</v>
      </c>
      <c r="E7" s="28"/>
      <c r="F7" s="93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500239</v>
      </c>
      <c r="B8" s="330" t="n">
        <v>677794</v>
      </c>
      <c r="C8" s="330" t="n">
        <v>572127</v>
      </c>
      <c r="D8" s="330" t="n">
        <f aca="false">+C8-B8</f>
        <v>-105667</v>
      </c>
      <c r="E8" s="336"/>
      <c r="F8" s="93"/>
    </row>
    <row r="9" customFormat="false" ht="12.75" hidden="false" customHeight="false" outlineLevel="0" collapsed="false">
      <c r="A9" s="332" t="n">
        <v>500293</v>
      </c>
      <c r="B9" s="330" t="n">
        <v>400002</v>
      </c>
      <c r="C9" s="330" t="n">
        <v>438931</v>
      </c>
      <c r="D9" s="330" t="n">
        <f aca="false">+C9-B9</f>
        <v>38929</v>
      </c>
      <c r="E9" s="28"/>
      <c r="F9" s="93"/>
    </row>
    <row r="10" customFormat="false" ht="12.75" hidden="false" customHeight="false" outlineLevel="0" collapsed="false">
      <c r="A10" s="332" t="n">
        <v>500302</v>
      </c>
      <c r="B10" s="330"/>
      <c r="C10" s="330" t="n">
        <v>6456</v>
      </c>
      <c r="D10" s="330" t="n">
        <f aca="false">+C10-B10</f>
        <v>6456</v>
      </c>
      <c r="E10" s="28"/>
      <c r="F10" s="93"/>
    </row>
    <row r="11" customFormat="false" ht="12.75" hidden="false" customHeight="false" outlineLevel="0" collapsed="false">
      <c r="A11" s="332" t="n">
        <v>500303</v>
      </c>
      <c r="B11" s="330"/>
      <c r="C11" s="330" t="n">
        <v>223445</v>
      </c>
      <c r="D11" s="330" t="n">
        <f aca="false">+C11-B11</f>
        <v>223445</v>
      </c>
      <c r="E11" s="28"/>
      <c r="F11" s="93"/>
    </row>
    <row r="12" customFormat="false" ht="12.75" hidden="false" customHeight="false" outlineLevel="0" collapsed="false">
      <c r="A12" s="337" t="n">
        <v>500305</v>
      </c>
      <c r="B12" s="330" t="n">
        <v>1131984</v>
      </c>
      <c r="C12" s="330" t="n">
        <v>1059524</v>
      </c>
      <c r="D12" s="330" t="n">
        <f aca="false">+C12-B12</f>
        <v>-72460</v>
      </c>
      <c r="E12" s="338"/>
      <c r="F12" s="93"/>
    </row>
    <row r="13" customFormat="false" ht="12.75" hidden="false" customHeight="false" outlineLevel="0" collapsed="false">
      <c r="A13" s="332" t="n">
        <v>500307</v>
      </c>
      <c r="B13" s="330" t="n">
        <v>66370</v>
      </c>
      <c r="C13" s="330" t="n">
        <v>29792</v>
      </c>
      <c r="D13" s="330" t="n">
        <f aca="false">+C13-B13</f>
        <v>-36578</v>
      </c>
      <c r="E13" s="28"/>
      <c r="F13" s="93"/>
    </row>
    <row r="14" customFormat="false" ht="12.75" hidden="false" customHeight="false" outlineLevel="0" collapsed="false">
      <c r="A14" s="332" t="n">
        <v>500313</v>
      </c>
      <c r="B14" s="330"/>
      <c r="C14" s="330" t="n">
        <v>1414</v>
      </c>
      <c r="D14" s="330" t="n">
        <f aca="false">+C14-B14</f>
        <v>1414</v>
      </c>
      <c r="E14" s="28"/>
      <c r="F14" s="93"/>
    </row>
    <row r="15" customFormat="false" ht="12.75" hidden="false" customHeight="false" outlineLevel="0" collapsed="false">
      <c r="A15" s="332" t="n">
        <v>500314</v>
      </c>
      <c r="B15" s="330"/>
      <c r="C15" s="330"/>
      <c r="D15" s="330" t="n">
        <f aca="false">+C15-B15</f>
        <v>0</v>
      </c>
      <c r="E15" s="28"/>
      <c r="F15" s="93"/>
    </row>
    <row r="16" customFormat="false" ht="12.75" hidden="false" customHeight="false" outlineLevel="0" collapsed="false">
      <c r="A16" s="332" t="n">
        <v>500655</v>
      </c>
      <c r="B16" s="330" t="n">
        <v>165454</v>
      </c>
      <c r="C16" s="330"/>
      <c r="D16" s="330" t="n">
        <f aca="false">+C16-B16</f>
        <v>-165454</v>
      </c>
      <c r="E16" s="28"/>
      <c r="F16" s="93"/>
    </row>
    <row r="17" customFormat="false" ht="12.75" hidden="false" customHeight="false" outlineLevel="0" collapsed="false">
      <c r="A17" s="332" t="n">
        <v>500657</v>
      </c>
      <c r="B17" s="330" t="n">
        <v>121665</v>
      </c>
      <c r="C17" s="330" t="n">
        <v>153988</v>
      </c>
      <c r="D17" s="339" t="n">
        <f aca="false">+C17-B17</f>
        <v>32323</v>
      </c>
      <c r="E17" s="28"/>
      <c r="F17" s="93"/>
    </row>
    <row r="18" customFormat="false" ht="12.75" hidden="false" customHeight="false" outlineLevel="0" collapsed="false">
      <c r="A18" s="332"/>
      <c r="B18" s="330"/>
      <c r="C18" s="330"/>
      <c r="D18" s="330" t="n">
        <f aca="false">SUM(D5:D17)</f>
        <v>-85500</v>
      </c>
      <c r="E18" s="28"/>
      <c r="F18" s="93"/>
    </row>
    <row r="19" customFormat="false" ht="12.75" hidden="false" customHeight="false" outlineLevel="0" collapsed="false">
      <c r="A19" s="332" t="s">
        <v>233</v>
      </c>
      <c r="B19" s="330"/>
      <c r="C19" s="330"/>
      <c r="D19" s="340" t="n">
        <f aca="false">+summary!G5</f>
        <v>2.14</v>
      </c>
      <c r="E19" s="341"/>
      <c r="F19" s="93"/>
    </row>
    <row r="20" customFormat="false" ht="12.75" hidden="false" customHeight="false" outlineLevel="0" collapsed="false">
      <c r="A20" s="332"/>
      <c r="B20" s="330"/>
      <c r="C20" s="330"/>
      <c r="D20" s="342" t="n">
        <f aca="false">+D19*D18</f>
        <v>-182970</v>
      </c>
      <c r="E20" s="108"/>
      <c r="F20" s="343"/>
    </row>
    <row r="21" customFormat="false" ht="12.75" hidden="false" customHeight="false" outlineLevel="0" collapsed="false">
      <c r="A21" s="332"/>
      <c r="B21" s="330"/>
      <c r="C21" s="330"/>
      <c r="D21" s="342"/>
      <c r="E21" s="108"/>
      <c r="F21" s="343"/>
    </row>
    <row r="22" customFormat="false" ht="12.75" hidden="false" customHeight="false" outlineLevel="0" collapsed="false">
      <c r="A22" s="344" t="n">
        <v>37256</v>
      </c>
      <c r="B22" s="330"/>
      <c r="C22" s="330"/>
      <c r="D22" s="345" t="n">
        <v>40609.26</v>
      </c>
      <c r="E22" s="108"/>
      <c r="F22" s="346"/>
    </row>
    <row r="23" customFormat="false" ht="12.75" hidden="false" customHeight="false" outlineLevel="0" collapsed="false">
      <c r="A23" s="332"/>
      <c r="B23" s="330"/>
      <c r="C23" s="330"/>
      <c r="D23" s="342"/>
      <c r="E23" s="108"/>
      <c r="F23" s="346"/>
    </row>
    <row r="24" customFormat="false" ht="13.5" hidden="false" customHeight="false" outlineLevel="0" collapsed="false">
      <c r="A24" s="344" t="n">
        <v>37278</v>
      </c>
      <c r="B24" s="330"/>
      <c r="C24" s="330"/>
      <c r="D24" s="347" t="n">
        <f aca="false">+D22+D20</f>
        <v>-142360.74</v>
      </c>
      <c r="E24" s="108"/>
      <c r="F24" s="346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192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37256</v>
      </c>
      <c r="B29" s="9"/>
      <c r="C29" s="9"/>
      <c r="D29" s="328" t="n">
        <v>31706</v>
      </c>
    </row>
    <row r="30" customFormat="false" ht="12.75" hidden="false" customHeight="false" outlineLevel="0" collapsed="false">
      <c r="A30" s="150" t="n">
        <f aca="false">+A24</f>
        <v>37278</v>
      </c>
      <c r="B30" s="9"/>
      <c r="C30" s="9"/>
      <c r="D30" s="41" t="n">
        <f aca="false">+D18</f>
        <v>-85500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-53794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9"/>
      <c r="E48" s="34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43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43"/>
      <c r="G50" s="9"/>
    </row>
    <row r="51" customFormat="false" ht="12.75" hidden="false" customHeight="false" outlineLevel="0" collapsed="false">
      <c r="E51" s="3"/>
      <c r="F51" s="346"/>
    </row>
    <row r="52" customFormat="false" ht="12.75" hidden="false" customHeight="false" outlineLevel="0" collapsed="false">
      <c r="A52" s="9"/>
      <c r="D52" s="350"/>
      <c r="E52" s="350"/>
      <c r="F52" s="346"/>
    </row>
    <row r="53" customFormat="false" ht="12.75" hidden="false" customHeight="false" outlineLevel="0" collapsed="false">
      <c r="A53" s="9"/>
      <c r="E53" s="3"/>
      <c r="F53" s="346"/>
    </row>
    <row r="54" customFormat="false" ht="12.75" hidden="false" customHeight="false" outlineLevel="0" collapsed="false">
      <c r="A54" s="9"/>
      <c r="E54" s="3"/>
      <c r="F54" s="346"/>
    </row>
    <row r="55" customFormat="false" ht="13.5" hidden="false" customHeight="false" outlineLevel="0" collapsed="false">
      <c r="A55" s="9"/>
      <c r="D55" s="351"/>
      <c r="E55" s="351"/>
      <c r="F55" s="346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9"/>
      <c r="E98" s="34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43"/>
    </row>
    <row r="100" customFormat="false" ht="12.75" hidden="false" customHeight="false" outlineLevel="0" collapsed="false">
      <c r="B100" s="28"/>
      <c r="C100" s="28"/>
      <c r="D100" s="28"/>
      <c r="E100" s="28"/>
      <c r="F100" s="343"/>
    </row>
    <row r="101" customFormat="false" ht="12.75" hidden="false" customHeight="false" outlineLevel="0" collapsed="false">
      <c r="A101" s="9"/>
      <c r="D101" s="350"/>
      <c r="E101" s="350"/>
      <c r="F101" s="346"/>
    </row>
    <row r="102" customFormat="false" ht="12.75" hidden="false" customHeight="false" outlineLevel="0" collapsed="false">
      <c r="A102" s="9"/>
      <c r="E102" s="3"/>
      <c r="F102" s="346"/>
    </row>
    <row r="103" customFormat="false" ht="13.5" hidden="false" customHeight="false" outlineLevel="0" collapsed="false">
      <c r="A103" s="9"/>
      <c r="D103" s="351"/>
      <c r="E103" s="351"/>
      <c r="F103" s="346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9"/>
      <c r="E124" s="349"/>
      <c r="F124" s="33"/>
    </row>
    <row r="125" customFormat="false" ht="12.75" hidden="false" customHeight="false" outlineLevel="0" collapsed="false">
      <c r="B125" s="28"/>
      <c r="C125" s="28"/>
      <c r="D125" s="108"/>
      <c r="E125" s="108"/>
      <c r="F125" s="343"/>
    </row>
    <row r="126" customFormat="false" ht="12.75" hidden="false" customHeight="false" outlineLevel="0" collapsed="false">
      <c r="B126" s="28"/>
      <c r="C126" s="28"/>
      <c r="D126" s="108"/>
      <c r="E126" s="108"/>
      <c r="F126" s="343"/>
    </row>
    <row r="127" customFormat="false" ht="12.75" hidden="false" customHeight="false" outlineLevel="0" collapsed="false">
      <c r="A127" s="9"/>
      <c r="D127" s="188"/>
      <c r="E127" s="188"/>
      <c r="F127" s="346"/>
    </row>
    <row r="128" customFormat="false" ht="12.75" hidden="false" customHeight="false" outlineLevel="0" collapsed="false">
      <c r="A128" s="9"/>
      <c r="D128" s="108"/>
      <c r="E128" s="108"/>
      <c r="F128" s="346"/>
    </row>
    <row r="129" customFormat="false" ht="13.5" hidden="false" customHeight="false" outlineLevel="0" collapsed="false">
      <c r="A129" s="9"/>
      <c r="D129" s="352"/>
      <c r="E129" s="352"/>
      <c r="F129" s="346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9"/>
      <c r="E149" s="349"/>
      <c r="F149" s="33"/>
    </row>
    <row r="150" customFormat="false" ht="12.75" hidden="false" customHeight="false" outlineLevel="0" collapsed="false">
      <c r="B150" s="28"/>
      <c r="C150" s="28"/>
      <c r="D150" s="108"/>
      <c r="E150" s="108"/>
      <c r="F150" s="343"/>
    </row>
    <row r="151" customFormat="false" ht="12.75" hidden="false" customHeight="false" outlineLevel="0" collapsed="false">
      <c r="B151" s="28"/>
      <c r="C151" s="28"/>
      <c r="D151" s="108"/>
      <c r="E151" s="108"/>
      <c r="F151" s="343"/>
    </row>
    <row r="152" customFormat="false" ht="12.75" hidden="false" customHeight="false" outlineLevel="0" collapsed="false">
      <c r="A152" s="9"/>
      <c r="D152" s="188"/>
      <c r="E152" s="188"/>
      <c r="F152" s="346"/>
    </row>
    <row r="153" customFormat="false" ht="12.75" hidden="false" customHeight="false" outlineLevel="0" collapsed="false">
      <c r="A153" s="9"/>
      <c r="D153" s="108"/>
      <c r="E153" s="108"/>
      <c r="F153" s="346"/>
    </row>
    <row r="154" customFormat="false" ht="13.5" hidden="false" customHeight="false" outlineLevel="0" collapsed="false">
      <c r="A154" s="9"/>
      <c r="D154" s="352"/>
      <c r="E154" s="352"/>
      <c r="F154" s="346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3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3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3"/>
      <c r="C170" s="28"/>
      <c r="D170" s="28"/>
      <c r="E170" s="28"/>
      <c r="F170" s="33"/>
    </row>
    <row r="171" customFormat="false" ht="12.75" hidden="false" customHeight="false" outlineLevel="0" collapsed="false">
      <c r="B171" s="353"/>
      <c r="C171" s="28"/>
      <c r="D171" s="28"/>
      <c r="E171" s="28"/>
      <c r="F171" s="33"/>
    </row>
    <row r="172" customFormat="false" ht="12.75" hidden="false" customHeight="false" outlineLevel="0" collapsed="false">
      <c r="B172" s="353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9"/>
      <c r="E174" s="349"/>
      <c r="F174" s="33"/>
    </row>
    <row r="175" customFormat="false" ht="12.75" hidden="false" customHeight="false" outlineLevel="0" collapsed="false">
      <c r="B175" s="28"/>
      <c r="C175" s="28"/>
      <c r="D175" s="108"/>
      <c r="E175" s="108"/>
      <c r="F175" s="343"/>
    </row>
    <row r="176" customFormat="false" ht="12.75" hidden="false" customHeight="false" outlineLevel="0" collapsed="false">
      <c r="B176" s="28"/>
      <c r="C176" s="28"/>
      <c r="D176" s="108"/>
      <c r="E176" s="108"/>
      <c r="F176" s="343"/>
    </row>
    <row r="177" customFormat="false" ht="12.75" hidden="false" customHeight="false" outlineLevel="0" collapsed="false">
      <c r="A177" s="9"/>
      <c r="D177" s="188"/>
      <c r="E177" s="188"/>
      <c r="F177" s="346"/>
    </row>
    <row r="178" customFormat="false" ht="12.75" hidden="false" customHeight="false" outlineLevel="0" collapsed="false">
      <c r="A178" s="9"/>
      <c r="D178" s="108"/>
      <c r="E178" s="108"/>
      <c r="F178" s="346"/>
    </row>
    <row r="179" customFormat="false" ht="13.5" hidden="false" customHeight="false" outlineLevel="0" collapsed="false">
      <c r="A179" s="9"/>
      <c r="D179" s="352"/>
      <c r="E179" s="352"/>
      <c r="F179" s="346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3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3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4"/>
      <c r="B191" s="355"/>
      <c r="C191" s="355"/>
      <c r="D191" s="355"/>
      <c r="E191" s="355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3"/>
      <c r="C194" s="28"/>
      <c r="D194" s="28"/>
      <c r="E194" s="28"/>
      <c r="F194" s="33"/>
    </row>
    <row r="195" customFormat="false" ht="12.75" hidden="false" customHeight="false" outlineLevel="0" collapsed="false">
      <c r="B195" s="353"/>
      <c r="C195" s="28"/>
      <c r="D195" s="28"/>
      <c r="E195" s="28"/>
      <c r="F195" s="33"/>
    </row>
    <row r="196" customFormat="false" ht="12.75" hidden="false" customHeight="false" outlineLevel="0" collapsed="false">
      <c r="B196" s="353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9"/>
      <c r="E198" s="349"/>
      <c r="F198" s="33"/>
    </row>
    <row r="199" customFormat="false" ht="12.75" hidden="false" customHeight="false" outlineLevel="0" collapsed="false">
      <c r="B199" s="28"/>
      <c r="C199" s="28"/>
      <c r="D199" s="108"/>
      <c r="E199" s="108"/>
      <c r="F199" s="343"/>
    </row>
    <row r="200" customFormat="false" ht="12.75" hidden="false" customHeight="false" outlineLevel="0" collapsed="false">
      <c r="B200" s="28"/>
      <c r="C200" s="28"/>
      <c r="D200" s="108"/>
      <c r="E200" s="108"/>
      <c r="F200" s="343"/>
    </row>
    <row r="201" customFormat="false" ht="12.75" hidden="false" customHeight="false" outlineLevel="0" collapsed="false">
      <c r="A201" s="9"/>
      <c r="D201" s="188"/>
      <c r="E201" s="188"/>
      <c r="F201" s="346"/>
    </row>
    <row r="202" customFormat="false" ht="12.75" hidden="false" customHeight="false" outlineLevel="0" collapsed="false">
      <c r="A202" s="9"/>
      <c r="D202" s="108"/>
      <c r="E202" s="108"/>
      <c r="F202" s="346"/>
    </row>
    <row r="203" customFormat="false" ht="13.5" hidden="false" customHeight="false" outlineLevel="0" collapsed="false">
      <c r="A203" s="9"/>
      <c r="D203" s="356"/>
      <c r="E203" s="352"/>
      <c r="F203" s="346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3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3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4"/>
      <c r="B217" s="355"/>
      <c r="C217" s="355"/>
      <c r="D217" s="355"/>
      <c r="E217" s="355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3"/>
      <c r="C220" s="28"/>
      <c r="D220" s="28"/>
      <c r="E220" s="28"/>
      <c r="F220" s="33"/>
    </row>
    <row r="221" customFormat="false" ht="12.75" hidden="false" customHeight="false" outlineLevel="0" collapsed="false">
      <c r="B221" s="353"/>
      <c r="C221" s="28"/>
      <c r="D221" s="28"/>
      <c r="E221" s="28"/>
      <c r="F221" s="33"/>
    </row>
    <row r="222" customFormat="false" ht="12.75" hidden="false" customHeight="false" outlineLevel="0" collapsed="false">
      <c r="B222" s="353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9"/>
      <c r="E224" s="349"/>
      <c r="F224" s="33"/>
    </row>
    <row r="225" customFormat="false" ht="12.75" hidden="false" customHeight="false" outlineLevel="0" collapsed="false">
      <c r="B225" s="28"/>
      <c r="C225" s="28"/>
      <c r="D225" s="108"/>
      <c r="E225" s="108"/>
      <c r="F225" s="343"/>
    </row>
    <row r="226" customFormat="false" ht="12.75" hidden="false" customHeight="false" outlineLevel="0" collapsed="false">
      <c r="B226" s="28"/>
      <c r="C226" s="28"/>
      <c r="D226" s="108"/>
      <c r="E226" s="108"/>
      <c r="F226" s="343"/>
    </row>
    <row r="227" customFormat="false" ht="12.75" hidden="false" customHeight="false" outlineLevel="0" collapsed="false">
      <c r="A227" s="9"/>
      <c r="D227" s="188"/>
      <c r="E227" s="188"/>
      <c r="F227" s="346"/>
    </row>
    <row r="228" customFormat="false" ht="12.75" hidden="false" customHeight="false" outlineLevel="0" collapsed="false">
      <c r="A228" s="9"/>
      <c r="D228" s="108"/>
      <c r="E228" s="108"/>
      <c r="F228" s="346"/>
    </row>
    <row r="229" customFormat="false" ht="13.5" hidden="false" customHeight="false" outlineLevel="0" collapsed="false">
      <c r="A229" s="9"/>
      <c r="D229" s="356"/>
      <c r="E229" s="352"/>
      <c r="F229" s="346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3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3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7"/>
      <c r="B241" s="338"/>
      <c r="C241" s="338"/>
      <c r="D241" s="338"/>
      <c r="E241" s="338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3"/>
      <c r="C244" s="28"/>
      <c r="D244" s="28"/>
      <c r="E244" s="28"/>
      <c r="F244" s="33"/>
    </row>
    <row r="245" customFormat="false" ht="12.75" hidden="false" customHeight="false" outlineLevel="0" collapsed="false">
      <c r="B245" s="353"/>
      <c r="C245" s="28"/>
      <c r="D245" s="28"/>
      <c r="E245" s="28"/>
      <c r="F245" s="33"/>
    </row>
    <row r="246" customFormat="false" ht="12.75" hidden="false" customHeight="false" outlineLevel="0" collapsed="false">
      <c r="B246" s="353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9"/>
      <c r="E248" s="349"/>
      <c r="F248" s="33"/>
    </row>
    <row r="249" customFormat="false" ht="12.75" hidden="false" customHeight="false" outlineLevel="0" collapsed="false">
      <c r="B249" s="28"/>
      <c r="C249" s="28"/>
      <c r="D249" s="108"/>
      <c r="E249" s="108"/>
      <c r="F249" s="343"/>
    </row>
    <row r="250" customFormat="false" ht="12.75" hidden="false" customHeight="false" outlineLevel="0" collapsed="false">
      <c r="B250" s="28"/>
      <c r="C250" s="28"/>
      <c r="D250" s="108"/>
      <c r="E250" s="108"/>
      <c r="F250" s="343"/>
    </row>
    <row r="251" customFormat="false" ht="12.75" hidden="false" customHeight="false" outlineLevel="0" collapsed="false">
      <c r="A251" s="9"/>
      <c r="D251" s="188"/>
      <c r="E251" s="188"/>
      <c r="F251" s="346"/>
    </row>
    <row r="252" customFormat="false" ht="12.75" hidden="false" customHeight="false" outlineLevel="0" collapsed="false">
      <c r="A252" s="9"/>
      <c r="D252" s="108"/>
      <c r="E252" s="108"/>
      <c r="F252" s="346"/>
    </row>
    <row r="253" customFormat="false" ht="13.5" hidden="false" customHeight="false" outlineLevel="0" collapsed="false">
      <c r="A253" s="9"/>
      <c r="D253" s="358"/>
      <c r="E253" s="352"/>
      <c r="F253" s="346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30"/>
      <c r="C257" s="330"/>
      <c r="D257" s="330"/>
    </row>
    <row r="258" customFormat="false" ht="12.75" hidden="false" customHeight="false" outlineLevel="0" collapsed="false">
      <c r="A258" s="332"/>
      <c r="B258" s="359"/>
      <c r="C258" s="330"/>
      <c r="D258" s="330"/>
      <c r="E258" s="28"/>
      <c r="F258" s="33"/>
    </row>
    <row r="259" customFormat="false" ht="12.75" hidden="false" customHeight="false" outlineLevel="0" collapsed="false">
      <c r="A259" s="332"/>
      <c r="B259" s="330"/>
      <c r="C259" s="330"/>
      <c r="D259" s="330"/>
      <c r="E259" s="28"/>
      <c r="F259" s="33"/>
    </row>
    <row r="260" customFormat="false" ht="12.75" hidden="false" customHeight="false" outlineLevel="0" collapsed="false">
      <c r="A260" s="332"/>
      <c r="B260" s="359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30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30"/>
      <c r="C264" s="330"/>
      <c r="D264" s="330"/>
      <c r="E264" s="28"/>
      <c r="F264" s="33"/>
    </row>
    <row r="265" customFormat="false" ht="12.75" hidden="false" customHeight="false" outlineLevel="0" collapsed="false">
      <c r="A265" s="337"/>
      <c r="B265" s="360"/>
      <c r="C265" s="360"/>
      <c r="D265" s="360"/>
      <c r="E265" s="338"/>
      <c r="F265" s="33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33"/>
    </row>
    <row r="267" customFormat="false" ht="12.75" hidden="false" customHeight="false" outlineLevel="0" collapsed="false">
      <c r="A267" s="332"/>
      <c r="B267" s="330"/>
      <c r="C267" s="330"/>
      <c r="D267" s="330"/>
      <c r="E267" s="28"/>
      <c r="F267" s="33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33"/>
    </row>
    <row r="269" customFormat="false" ht="12.75" hidden="false" customHeight="false" outlineLevel="0" collapsed="false">
      <c r="A269" s="332"/>
      <c r="B269" s="359"/>
      <c r="C269" s="330"/>
      <c r="D269" s="330"/>
      <c r="E269" s="28"/>
      <c r="F269" s="33"/>
    </row>
    <row r="270" customFormat="false" ht="12.75" hidden="false" customHeight="false" outlineLevel="0" collapsed="false">
      <c r="A270" s="332"/>
      <c r="B270" s="359"/>
      <c r="C270" s="330"/>
      <c r="D270" s="339"/>
      <c r="E270" s="52"/>
      <c r="F270" s="42"/>
    </row>
    <row r="271" customFormat="false" ht="12.75" hidden="false" customHeight="false" outlineLevel="0" collapsed="false">
      <c r="A271" s="332"/>
      <c r="B271" s="330"/>
      <c r="C271" s="330"/>
      <c r="D271" s="330"/>
      <c r="E271" s="28"/>
      <c r="F271" s="33"/>
    </row>
    <row r="272" customFormat="false" ht="12.75" hidden="false" customHeight="false" outlineLevel="0" collapsed="false">
      <c r="A272" s="332"/>
      <c r="B272" s="330"/>
      <c r="C272" s="330"/>
      <c r="D272" s="340"/>
      <c r="E272" s="349"/>
      <c r="F272" s="33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343"/>
    </row>
    <row r="274" customFormat="false" ht="12.75" hidden="false" customHeight="false" outlineLevel="0" collapsed="false">
      <c r="A274" s="332"/>
      <c r="B274" s="330"/>
      <c r="C274" s="330"/>
      <c r="D274" s="342"/>
      <c r="E274" s="108"/>
      <c r="F274" s="343"/>
    </row>
    <row r="275" customFormat="false" ht="12.75" hidden="false" customHeight="false" outlineLevel="0" collapsed="false">
      <c r="A275" s="332"/>
      <c r="B275" s="330"/>
      <c r="C275" s="330"/>
      <c r="D275" s="361"/>
      <c r="E275" s="188"/>
      <c r="F275" s="346"/>
    </row>
    <row r="276" customFormat="false" ht="12.75" hidden="false" customHeight="false" outlineLevel="0" collapsed="false">
      <c r="A276" s="332"/>
      <c r="B276" s="330"/>
      <c r="C276" s="330"/>
      <c r="D276" s="342"/>
      <c r="E276" s="108"/>
      <c r="F276" s="346"/>
    </row>
    <row r="277" customFormat="false" ht="13.5" hidden="false" customHeight="false" outlineLevel="0" collapsed="false">
      <c r="A277" s="332"/>
      <c r="B277" s="330"/>
      <c r="C277" s="330"/>
      <c r="D277" s="362"/>
      <c r="E277" s="352"/>
      <c r="F277" s="346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30"/>
      <c r="C282" s="330"/>
      <c r="D282" s="330"/>
    </row>
    <row r="283" customFormat="false" ht="12.75" hidden="false" customHeight="false" outlineLevel="0" collapsed="false">
      <c r="A283" s="332"/>
      <c r="B283" s="359"/>
      <c r="C283" s="330"/>
      <c r="D283" s="330"/>
      <c r="E283" s="28"/>
      <c r="F283" s="33"/>
    </row>
    <row r="284" customFormat="false" ht="12.75" hidden="false" customHeight="false" outlineLevel="0" collapsed="false">
      <c r="A284" s="332"/>
      <c r="B284" s="330"/>
      <c r="C284" s="330"/>
      <c r="D284" s="330"/>
      <c r="E284" s="28"/>
      <c r="F284" s="33"/>
    </row>
    <row r="285" customFormat="false" ht="12.75" hidden="false" customHeight="false" outlineLevel="0" collapsed="false">
      <c r="A285" s="332"/>
      <c r="B285" s="359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30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30"/>
      <c r="C289" s="330"/>
      <c r="D289" s="330"/>
      <c r="E289" s="28"/>
      <c r="F289" s="33"/>
    </row>
    <row r="290" customFormat="false" ht="12.75" hidden="false" customHeight="false" outlineLevel="0" collapsed="false">
      <c r="A290" s="337"/>
      <c r="B290" s="360"/>
      <c r="C290" s="360"/>
      <c r="D290" s="360"/>
      <c r="E290" s="338"/>
      <c r="F290" s="33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33"/>
    </row>
    <row r="292" customFormat="false" ht="12.75" hidden="false" customHeight="false" outlineLevel="0" collapsed="false">
      <c r="A292" s="332"/>
      <c r="B292" s="330"/>
      <c r="C292" s="330"/>
      <c r="D292" s="330"/>
      <c r="E292" s="28"/>
      <c r="F292" s="33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33"/>
    </row>
    <row r="294" customFormat="false" ht="12.75" hidden="false" customHeight="false" outlineLevel="0" collapsed="false">
      <c r="A294" s="332"/>
      <c r="B294" s="359"/>
      <c r="C294" s="330"/>
      <c r="D294" s="330"/>
      <c r="E294" s="28"/>
      <c r="F294" s="33"/>
    </row>
    <row r="295" customFormat="false" ht="12.75" hidden="false" customHeight="false" outlineLevel="0" collapsed="false">
      <c r="A295" s="332"/>
      <c r="B295" s="359"/>
      <c r="C295" s="330"/>
      <c r="D295" s="339"/>
      <c r="E295" s="52"/>
      <c r="F295" s="42"/>
    </row>
    <row r="296" customFormat="false" ht="12.75" hidden="false" customHeight="false" outlineLevel="0" collapsed="false">
      <c r="A296" s="332"/>
      <c r="B296" s="330"/>
      <c r="C296" s="330"/>
      <c r="D296" s="330"/>
      <c r="E296" s="28"/>
      <c r="F296" s="33"/>
    </row>
    <row r="297" customFormat="false" ht="12.75" hidden="false" customHeight="false" outlineLevel="0" collapsed="false">
      <c r="A297" s="332"/>
      <c r="B297" s="330"/>
      <c r="C297" s="330"/>
      <c r="D297" s="340"/>
      <c r="E297" s="349"/>
      <c r="F297" s="33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343"/>
    </row>
    <row r="299" customFormat="false" ht="12.75" hidden="false" customHeight="false" outlineLevel="0" collapsed="false">
      <c r="A299" s="332"/>
      <c r="B299" s="330"/>
      <c r="C299" s="330"/>
      <c r="D299" s="342"/>
      <c r="E299" s="108"/>
      <c r="F299" s="343"/>
    </row>
    <row r="300" customFormat="false" ht="12.75" hidden="false" customHeight="false" outlineLevel="0" collapsed="false">
      <c r="A300" s="344"/>
      <c r="B300" s="330"/>
      <c r="C300" s="330"/>
      <c r="D300" s="361"/>
      <c r="E300" s="188"/>
      <c r="F300" s="346"/>
    </row>
    <row r="301" customFormat="false" ht="12.75" hidden="false" customHeight="false" outlineLevel="0" collapsed="false">
      <c r="A301" s="332"/>
      <c r="B301" s="330"/>
      <c r="C301" s="330"/>
      <c r="D301" s="342"/>
      <c r="E301" s="108"/>
      <c r="F301" s="346"/>
    </row>
    <row r="302" customFormat="false" ht="13.5" hidden="false" customHeight="false" outlineLevel="0" collapsed="false">
      <c r="A302" s="332"/>
      <c r="B302" s="330"/>
      <c r="C302" s="330"/>
      <c r="D302" s="362"/>
      <c r="E302" s="352"/>
      <c r="F302" s="346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30"/>
      <c r="C309" s="330"/>
      <c r="D309" s="330"/>
    </row>
    <row r="310" customFormat="false" ht="12.75" hidden="false" customHeight="false" outlineLevel="0" collapsed="false">
      <c r="A310" s="332"/>
      <c r="B310" s="359"/>
      <c r="C310" s="330"/>
      <c r="D310" s="330"/>
      <c r="E310" s="28"/>
      <c r="F310" s="33"/>
    </row>
    <row r="311" customFormat="false" ht="12.75" hidden="false" customHeight="false" outlineLevel="0" collapsed="false">
      <c r="A311" s="332"/>
      <c r="B311" s="330"/>
      <c r="C311" s="330"/>
      <c r="D311" s="330"/>
      <c r="E311" s="28"/>
      <c r="F311" s="33"/>
    </row>
    <row r="312" customFormat="false" ht="12.75" hidden="false" customHeight="false" outlineLevel="0" collapsed="false">
      <c r="A312" s="332"/>
      <c r="B312" s="359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30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30"/>
      <c r="C316" s="330"/>
      <c r="D316" s="330"/>
      <c r="E316" s="28"/>
      <c r="F316" s="33"/>
    </row>
    <row r="317" customFormat="false" ht="12.75" hidden="false" customHeight="false" outlineLevel="0" collapsed="false">
      <c r="A317" s="337"/>
      <c r="B317" s="360"/>
      <c r="C317" s="360"/>
      <c r="D317" s="360"/>
      <c r="E317" s="338"/>
      <c r="F317" s="33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33"/>
    </row>
    <row r="319" customFormat="false" ht="12.75" hidden="false" customHeight="false" outlineLevel="0" collapsed="false">
      <c r="A319" s="332"/>
      <c r="B319" s="330"/>
      <c r="C319" s="330"/>
      <c r="D319" s="330"/>
      <c r="E319" s="28"/>
      <c r="F319" s="33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33"/>
    </row>
    <row r="321" customFormat="false" ht="12.75" hidden="false" customHeight="false" outlineLevel="0" collapsed="false">
      <c r="A321" s="332"/>
      <c r="B321" s="359"/>
      <c r="C321" s="330"/>
      <c r="D321" s="330"/>
      <c r="E321" s="28"/>
      <c r="F321" s="33"/>
    </row>
    <row r="322" customFormat="false" ht="12.75" hidden="false" customHeight="false" outlineLevel="0" collapsed="false">
      <c r="A322" s="332"/>
      <c r="B322" s="359"/>
      <c r="C322" s="330"/>
      <c r="D322" s="339"/>
      <c r="E322" s="52"/>
      <c r="F322" s="42"/>
    </row>
    <row r="323" customFormat="false" ht="12.75" hidden="false" customHeight="false" outlineLevel="0" collapsed="false">
      <c r="A323" s="332"/>
      <c r="B323" s="330"/>
      <c r="C323" s="330"/>
      <c r="D323" s="330"/>
      <c r="E323" s="28"/>
      <c r="F323" s="33"/>
    </row>
    <row r="324" customFormat="false" ht="12.75" hidden="false" customHeight="false" outlineLevel="0" collapsed="false">
      <c r="A324" s="332"/>
      <c r="B324" s="330"/>
      <c r="C324" s="330"/>
      <c r="D324" s="340"/>
      <c r="E324" s="349"/>
      <c r="F324" s="33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343"/>
    </row>
    <row r="326" customFormat="false" ht="12.75" hidden="false" customHeight="false" outlineLevel="0" collapsed="false">
      <c r="A326" s="332"/>
      <c r="B326" s="330"/>
      <c r="C326" s="330"/>
      <c r="D326" s="342"/>
      <c r="E326" s="108"/>
      <c r="F326" s="343"/>
    </row>
    <row r="327" customFormat="false" ht="12.75" hidden="false" customHeight="false" outlineLevel="0" collapsed="false">
      <c r="A327" s="344"/>
      <c r="B327" s="330"/>
      <c r="C327" s="330"/>
      <c r="D327" s="361"/>
      <c r="E327" s="188"/>
      <c r="F327" s="346"/>
    </row>
    <row r="328" customFormat="false" ht="12.75" hidden="false" customHeight="false" outlineLevel="0" collapsed="false">
      <c r="A328" s="332"/>
      <c r="B328" s="330"/>
      <c r="C328" s="330"/>
      <c r="D328" s="342"/>
      <c r="E328" s="108"/>
      <c r="F328" s="346"/>
    </row>
    <row r="329" customFormat="false" ht="13.5" hidden="false" customHeight="false" outlineLevel="0" collapsed="false">
      <c r="A329" s="332"/>
      <c r="B329" s="330"/>
      <c r="C329" s="330"/>
      <c r="D329" s="362"/>
      <c r="E329" s="352"/>
      <c r="F329" s="346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26" activeCellId="0" sqref="E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234</v>
      </c>
      <c r="C2" s="35"/>
      <c r="D2" s="18" t="s">
        <v>235</v>
      </c>
      <c r="E2" s="18"/>
      <c r="F2" s="122"/>
      <c r="I2" s="124"/>
      <c r="J2" s="19"/>
      <c r="K2" s="19"/>
      <c r="L2" s="125"/>
      <c r="M2" s="126" t="s">
        <v>236</v>
      </c>
      <c r="N2" s="125"/>
    </row>
    <row r="3" customFormat="false" ht="11.25" hidden="false" customHeight="false" outlineLevel="0" collapsed="false">
      <c r="A3" s="24" t="s">
        <v>179</v>
      </c>
      <c r="B3" s="24" t="s">
        <v>180</v>
      </c>
      <c r="C3" s="24" t="s">
        <v>181</v>
      </c>
      <c r="D3" s="24" t="s">
        <v>180</v>
      </c>
      <c r="E3" s="24" t="s">
        <v>181</v>
      </c>
      <c r="F3" s="123"/>
      <c r="G3" s="146"/>
      <c r="H3" s="124" t="s">
        <v>182</v>
      </c>
      <c r="I3" s="122" t="s">
        <v>180</v>
      </c>
      <c r="J3" s="122" t="s">
        <v>181</v>
      </c>
      <c r="K3" s="132" t="s">
        <v>183</v>
      </c>
      <c r="L3" s="126" t="s">
        <v>184</v>
      </c>
      <c r="M3" s="125" t="s">
        <v>185</v>
      </c>
    </row>
    <row r="4" customFormat="false" ht="11.25" hidden="false" customHeight="false" outlineLevel="0" collapsed="false">
      <c r="A4" s="171" t="n">
        <v>1</v>
      </c>
      <c r="B4" s="130" t="n">
        <v>41789</v>
      </c>
      <c r="C4" s="130" t="n">
        <v>35858</v>
      </c>
      <c r="D4" s="130" t="n">
        <v>30108</v>
      </c>
      <c r="E4" s="130" t="n">
        <v>32000</v>
      </c>
      <c r="F4" s="146" t="n">
        <f aca="false">+E4+C4-D4-B4</f>
        <v>-4039</v>
      </c>
      <c r="G4" s="146"/>
      <c r="H4" s="124"/>
      <c r="I4" s="32"/>
      <c r="J4" s="32"/>
      <c r="K4" s="32" t="n">
        <f aca="false">+J4-I4</f>
        <v>0</v>
      </c>
      <c r="L4" s="112"/>
      <c r="M4" s="108" t="n">
        <f aca="false">+L4*K4</f>
        <v>0</v>
      </c>
    </row>
    <row r="5" customFormat="false" ht="11.25" hidden="false" customHeight="false" outlineLevel="0" collapsed="false">
      <c r="A5" s="171" t="n">
        <v>2</v>
      </c>
      <c r="B5" s="130" t="n">
        <v>37927</v>
      </c>
      <c r="C5" s="130" t="n">
        <v>35858</v>
      </c>
      <c r="D5" s="130" t="n">
        <v>30887</v>
      </c>
      <c r="E5" s="130" t="n">
        <v>32000</v>
      </c>
      <c r="F5" s="146" t="n">
        <f aca="false">+E5+C5-D5-B5</f>
        <v>-956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12" t="n">
        <v>4.98</v>
      </c>
      <c r="M5" s="108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1" t="n">
        <v>3</v>
      </c>
      <c r="B6" s="130" t="n">
        <v>32549</v>
      </c>
      <c r="C6" s="130" t="n">
        <v>35858</v>
      </c>
      <c r="D6" s="130" t="n">
        <v>32901</v>
      </c>
      <c r="E6" s="130" t="n">
        <v>32000</v>
      </c>
      <c r="F6" s="146" t="n">
        <f aca="false">+E6+C6-D6-B6</f>
        <v>2408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12" t="n">
        <v>4.87</v>
      </c>
      <c r="M6" s="108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1" t="n">
        <v>4</v>
      </c>
      <c r="B7" s="130" t="n">
        <v>30654</v>
      </c>
      <c r="C7" s="130" t="n">
        <v>35620</v>
      </c>
      <c r="D7" s="130" t="n">
        <v>34690</v>
      </c>
      <c r="E7" s="130" t="n">
        <v>31782</v>
      </c>
      <c r="F7" s="146" t="n">
        <f aca="false">+E7+C7-D7-B7</f>
        <v>2058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12" t="n">
        <v>3.82</v>
      </c>
      <c r="M7" s="108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1" t="n">
        <v>5</v>
      </c>
      <c r="B8" s="130" t="n">
        <v>33190</v>
      </c>
      <c r="C8" s="130" t="n">
        <v>33700</v>
      </c>
      <c r="D8" s="130" t="n">
        <v>30637</v>
      </c>
      <c r="E8" s="130" t="n">
        <v>30158</v>
      </c>
      <c r="F8" s="146" t="n">
        <f aca="false">+E8+C8-D8-B8</f>
        <v>31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12" t="n">
        <v>3.2</v>
      </c>
      <c r="M8" s="108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1" t="n">
        <v>6</v>
      </c>
      <c r="B9" s="130" t="n">
        <v>31722</v>
      </c>
      <c r="C9" s="130" t="n">
        <v>33700</v>
      </c>
      <c r="D9" s="130" t="n">
        <v>34293</v>
      </c>
      <c r="E9" s="130" t="n">
        <v>30158</v>
      </c>
      <c r="F9" s="146" t="n">
        <f aca="false">+E9+C9-D9-B9</f>
        <v>-2157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12" t="n">
        <v>2.77</v>
      </c>
      <c r="M9" s="108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1" t="n">
        <v>7</v>
      </c>
      <c r="B10" s="130" t="n">
        <v>31843</v>
      </c>
      <c r="C10" s="130" t="n">
        <v>33700</v>
      </c>
      <c r="D10" s="130" t="n">
        <v>34597</v>
      </c>
      <c r="E10" s="130" t="n">
        <v>30158</v>
      </c>
      <c r="F10" s="146" t="n">
        <f aca="false">+E10+C10-D10-B10</f>
        <v>-2582</v>
      </c>
      <c r="G10" s="146"/>
      <c r="H10" s="124"/>
      <c r="I10" s="32"/>
      <c r="J10" s="32"/>
      <c r="K10" s="32"/>
      <c r="L10" s="11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1" t="n">
        <v>8</v>
      </c>
      <c r="B11" s="130" t="n">
        <v>29795</v>
      </c>
      <c r="C11" s="130" t="n">
        <v>32700</v>
      </c>
      <c r="D11" s="130" t="n">
        <v>32940</v>
      </c>
      <c r="E11" s="130" t="n">
        <v>34158</v>
      </c>
      <c r="F11" s="146" t="n">
        <f aca="false">+E11+C11-D11-B11</f>
        <v>4123</v>
      </c>
      <c r="G11" s="146"/>
      <c r="H11" s="124"/>
      <c r="I11" s="32"/>
      <c r="J11" s="32"/>
      <c r="K11" s="91"/>
      <c r="L11" s="11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1" t="n">
        <v>9</v>
      </c>
      <c r="B12" s="130" t="n">
        <v>30149</v>
      </c>
      <c r="C12" s="130" t="n">
        <v>32000</v>
      </c>
      <c r="D12" s="130" t="n">
        <v>32215</v>
      </c>
      <c r="E12" s="130" t="n">
        <v>33158</v>
      </c>
      <c r="F12" s="146" t="n">
        <f aca="false">+E12+C12-D12-B12</f>
        <v>2794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1" t="n">
        <v>10</v>
      </c>
      <c r="B13" s="130" t="n">
        <v>32222</v>
      </c>
      <c r="C13" s="130" t="n">
        <v>32067</v>
      </c>
      <c r="D13" s="130" t="n">
        <v>32379</v>
      </c>
      <c r="E13" s="130" t="n">
        <v>34000</v>
      </c>
      <c r="F13" s="146" t="n">
        <f aca="false">+E13+C13-D13-B13</f>
        <v>1466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1" t="n">
        <v>11</v>
      </c>
      <c r="B14" s="130" t="n">
        <v>30694</v>
      </c>
      <c r="C14" s="130" t="n">
        <v>32067</v>
      </c>
      <c r="D14" s="130" t="n">
        <v>32638</v>
      </c>
      <c r="E14" s="130" t="n">
        <v>34000</v>
      </c>
      <c r="F14" s="146" t="n">
        <f aca="false">+E14+C14-D14-B14</f>
        <v>2735</v>
      </c>
      <c r="G14" s="146"/>
    </row>
    <row r="15" customFormat="false" ht="11.25" hidden="false" customHeight="false" outlineLevel="0" collapsed="false">
      <c r="A15" s="171" t="n">
        <v>12</v>
      </c>
      <c r="B15" s="130" t="n">
        <v>31245</v>
      </c>
      <c r="C15" s="130" t="n">
        <v>27834</v>
      </c>
      <c r="D15" s="130" t="n">
        <v>29946</v>
      </c>
      <c r="E15" s="130" t="n">
        <v>31791</v>
      </c>
      <c r="F15" s="146" t="n">
        <f aca="false">+E15+C15-D15-B15</f>
        <v>-1566</v>
      </c>
      <c r="G15" s="146"/>
    </row>
    <row r="16" customFormat="false" ht="11.25" hidden="false" customHeight="false" outlineLevel="0" collapsed="false">
      <c r="A16" s="171" t="n">
        <v>13</v>
      </c>
      <c r="B16" s="130" t="n">
        <v>31719</v>
      </c>
      <c r="C16" s="130" t="n">
        <v>32067</v>
      </c>
      <c r="D16" s="130" t="n">
        <v>28145</v>
      </c>
      <c r="E16" s="130" t="n">
        <v>32000</v>
      </c>
      <c r="F16" s="146" t="n">
        <f aca="false">+E16+C16-D16-B16</f>
        <v>4203</v>
      </c>
      <c r="G16" s="146"/>
    </row>
    <row r="17" customFormat="false" ht="11.25" hidden="false" customHeight="false" outlineLevel="0" collapsed="false">
      <c r="A17" s="171" t="n">
        <v>14</v>
      </c>
      <c r="B17" s="130" t="n">
        <v>28127</v>
      </c>
      <c r="C17" s="130" t="n">
        <v>27999</v>
      </c>
      <c r="D17" s="130" t="n">
        <v>30808</v>
      </c>
      <c r="E17" s="130" t="n">
        <v>28999</v>
      </c>
      <c r="F17" s="146" t="n">
        <f aca="false">+E17+C17-D17-B17</f>
        <v>-1937</v>
      </c>
      <c r="G17" s="146"/>
    </row>
    <row r="18" customFormat="false" ht="11.25" hidden="false" customHeight="false" outlineLevel="0" collapsed="false">
      <c r="A18" s="171" t="n">
        <v>15</v>
      </c>
      <c r="B18" s="130" t="n">
        <v>30588</v>
      </c>
      <c r="C18" s="130" t="n">
        <v>32067</v>
      </c>
      <c r="D18" s="130" t="n">
        <v>30690</v>
      </c>
      <c r="E18" s="130" t="n">
        <v>32000</v>
      </c>
      <c r="F18" s="146" t="n">
        <f aca="false">+E18+C18-D18-B18</f>
        <v>2789</v>
      </c>
      <c r="G18" s="146"/>
    </row>
    <row r="19" customFormat="false" ht="11.25" hidden="false" customHeight="false" outlineLevel="0" collapsed="false">
      <c r="A19" s="171" t="n">
        <v>16</v>
      </c>
      <c r="B19" s="130" t="n">
        <v>30738</v>
      </c>
      <c r="C19" s="130" t="n">
        <v>31567</v>
      </c>
      <c r="D19" s="130" t="n">
        <v>32451</v>
      </c>
      <c r="E19" s="130" t="n">
        <v>31000</v>
      </c>
      <c r="F19" s="146" t="n">
        <f aca="false">+E19+C19-D19-B19</f>
        <v>-622</v>
      </c>
      <c r="G19" s="146"/>
    </row>
    <row r="20" customFormat="false" ht="11.25" hidden="false" customHeight="false" outlineLevel="0" collapsed="false">
      <c r="A20" s="171" t="n">
        <v>17</v>
      </c>
      <c r="B20" s="130" t="n">
        <v>30149</v>
      </c>
      <c r="C20" s="130" t="n">
        <v>31567</v>
      </c>
      <c r="D20" s="130" t="n">
        <v>33775</v>
      </c>
      <c r="E20" s="130" t="n">
        <v>31000</v>
      </c>
      <c r="F20" s="146" t="n">
        <f aca="false">+E20+C20-D20-B20</f>
        <v>-1357</v>
      </c>
      <c r="G20" s="146"/>
    </row>
    <row r="21" customFormat="false" ht="11.25" hidden="false" customHeight="false" outlineLevel="0" collapsed="false">
      <c r="A21" s="171" t="n">
        <v>18</v>
      </c>
      <c r="B21" s="130" t="n">
        <v>31912</v>
      </c>
      <c r="C21" s="130" t="n">
        <v>30832</v>
      </c>
      <c r="D21" s="130" t="n">
        <v>35106</v>
      </c>
      <c r="E21" s="130" t="n">
        <v>30262</v>
      </c>
      <c r="F21" s="146" t="n">
        <f aca="false">+E21+C21-D21-B21</f>
        <v>-5924</v>
      </c>
      <c r="G21" s="146"/>
    </row>
    <row r="22" customFormat="false" ht="11.25" hidden="false" customHeight="false" outlineLevel="0" collapsed="false">
      <c r="A22" s="171" t="n">
        <v>19</v>
      </c>
      <c r="B22" s="130" t="n">
        <v>31669</v>
      </c>
      <c r="C22" s="130" t="n">
        <v>31567</v>
      </c>
      <c r="D22" s="130" t="n">
        <v>34216</v>
      </c>
      <c r="E22" s="130" t="n">
        <v>31000</v>
      </c>
      <c r="F22" s="146" t="n">
        <f aca="false">+E22+C22-D22-B22</f>
        <v>-3318</v>
      </c>
      <c r="G22" s="146"/>
    </row>
    <row r="23" customFormat="false" ht="11.25" hidden="false" customHeight="false" outlineLevel="0" collapsed="false">
      <c r="A23" s="171" t="n">
        <v>20</v>
      </c>
      <c r="B23" s="130" t="n">
        <v>30840</v>
      </c>
      <c r="C23" s="130" t="n">
        <v>31566</v>
      </c>
      <c r="D23" s="130" t="n">
        <v>34939</v>
      </c>
      <c r="E23" s="130" t="n">
        <v>30998</v>
      </c>
      <c r="F23" s="146" t="n">
        <f aca="false">+E23+C23-D23-B23</f>
        <v>-3215</v>
      </c>
      <c r="G23" s="146"/>
    </row>
    <row r="24" customFormat="false" ht="11.25" hidden="false" customHeight="false" outlineLevel="0" collapsed="false">
      <c r="A24" s="171" t="n">
        <v>21</v>
      </c>
      <c r="B24" s="130" t="n">
        <v>28062</v>
      </c>
      <c r="C24" s="130" t="n">
        <v>31567</v>
      </c>
      <c r="D24" s="130" t="n">
        <v>34728</v>
      </c>
      <c r="E24" s="130" t="n">
        <v>31000</v>
      </c>
      <c r="F24" s="146" t="n">
        <f aca="false">+E24+C24-D24-B24</f>
        <v>-223</v>
      </c>
      <c r="G24" s="146"/>
    </row>
    <row r="25" customFormat="false" ht="11.25" hidden="false" customHeight="false" outlineLevel="0" collapsed="false">
      <c r="A25" s="171" t="n">
        <v>22</v>
      </c>
      <c r="B25" s="130" t="n">
        <v>29987</v>
      </c>
      <c r="C25" s="130" t="n">
        <v>31567</v>
      </c>
      <c r="D25" s="130" t="n">
        <v>32775</v>
      </c>
      <c r="E25" s="130" t="n">
        <v>34500</v>
      </c>
      <c r="F25" s="146" t="n">
        <f aca="false">+E25+C25-D25-B25</f>
        <v>3305</v>
      </c>
      <c r="G25" s="146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1.25" hidden="false" customHeight="false" outlineLevel="0" collapsed="false">
      <c r="A34" s="171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1"/>
      <c r="B35" s="130" t="n">
        <f aca="false">SUM(B4:B34)</f>
        <v>697570</v>
      </c>
      <c r="C35" s="130" t="n">
        <f aca="false">SUM(C4:C34)</f>
        <v>713328</v>
      </c>
      <c r="D35" s="130" t="n">
        <f aca="false">SUM(D4:D34)</f>
        <v>715864</v>
      </c>
      <c r="E35" s="130" t="n">
        <f aca="false">SUM(E4:E34)</f>
        <v>698122</v>
      </c>
      <c r="F35" s="130" t="n">
        <f aca="false">+E35-D35+C35-B35</f>
        <v>-1984</v>
      </c>
    </row>
    <row r="36" customFormat="false" ht="11.25" hidden="false" customHeight="false" outlineLevel="0" collapsed="false">
      <c r="A36" s="174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77" t="n">
        <f aca="false">+summary!G4</f>
        <v>2.13</v>
      </c>
    </row>
    <row r="38" customFormat="false" ht="11.25" hidden="false" customHeight="false" outlineLevel="0" collapsed="false">
      <c r="C38" s="178"/>
      <c r="D38" s="27"/>
      <c r="E38" s="178"/>
      <c r="F38" s="153" t="n">
        <f aca="false">+F37*F35</f>
        <v>-4225.92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1" t="n">
        <v>37256</v>
      </c>
      <c r="C40" s="182"/>
      <c r="D40" s="183"/>
      <c r="E40" s="182"/>
      <c r="F40" s="363" t="n">
        <v>460426.69</v>
      </c>
      <c r="G40" s="146"/>
    </row>
    <row r="41" customFormat="false" ht="11.25" hidden="false" customHeight="false" outlineLevel="0" collapsed="false">
      <c r="A41" s="181" t="n">
        <v>37278</v>
      </c>
      <c r="C41" s="183"/>
      <c r="D41" s="183"/>
      <c r="E41" s="183"/>
      <c r="F41" s="183" t="n">
        <f aca="false">+F38+F40</f>
        <v>456200.77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1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1"/>
      <c r="B44" s="130"/>
      <c r="C44" s="186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192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37256</v>
      </c>
      <c r="D46" s="198" t="n">
        <v>17967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37278</v>
      </c>
      <c r="D47" s="41" t="n">
        <f aca="false">+F35</f>
        <v>-1984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15983</v>
      </c>
      <c r="E48" s="130"/>
      <c r="F48" s="130"/>
      <c r="G48" s="146"/>
    </row>
    <row r="49" customFormat="false" ht="11.25" hidden="false" customHeight="false" outlineLevel="0" collapsed="false">
      <c r="A49" s="171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1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1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1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1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1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1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1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1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1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1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1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1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1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1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1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1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1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1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1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1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1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1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4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212"/>
    </row>
    <row r="81" customFormat="false" ht="11.25" hidden="false" customHeight="false" outlineLevel="0" collapsed="false">
      <c r="A81" s="19"/>
      <c r="B81" s="19"/>
      <c r="D81" s="122"/>
      <c r="E81" s="122"/>
      <c r="F81" s="122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1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1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1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1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1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1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1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1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1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1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1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1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1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1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1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1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1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1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1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1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1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1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1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1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1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1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1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1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1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1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1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4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4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105"/>
      <c r="E120" s="105"/>
      <c r="F120" s="142"/>
    </row>
    <row r="122" customFormat="false" ht="11.25" hidden="false" customHeight="false" outlineLevel="0" collapsed="false">
      <c r="A122" s="212"/>
    </row>
    <row r="123" customFormat="false" ht="11.25" hidden="false" customHeight="false" outlineLevel="0" collapsed="false">
      <c r="A123" s="19"/>
      <c r="B123" s="19"/>
      <c r="D123" s="122"/>
      <c r="E123" s="122"/>
      <c r="F123" s="122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1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1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1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1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1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1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1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1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1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1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1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1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1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1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1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1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1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1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1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1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1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1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1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1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1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1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1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1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1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1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1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1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4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3"/>
      <c r="E159" s="183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105"/>
      <c r="E162" s="105"/>
      <c r="F162" s="153"/>
    </row>
    <row r="167" customFormat="false" ht="11.25" hidden="false" customHeight="false" outlineLevel="0" collapsed="false">
      <c r="A167" s="212"/>
      <c r="G167" s="168"/>
      <c r="M167" s="168"/>
    </row>
    <row r="168" customFormat="false" ht="11.25" hidden="false" customHeight="false" outlineLevel="0" collapsed="false">
      <c r="A168" s="19"/>
      <c r="B168" s="19"/>
      <c r="D168" s="122"/>
      <c r="E168" s="122"/>
      <c r="F168" s="122"/>
      <c r="H168" s="19"/>
      <c r="J168" s="122"/>
      <c r="K168" s="122"/>
      <c r="L168" s="122"/>
      <c r="M168" s="19"/>
      <c r="N168" s="19"/>
      <c r="P168" s="122"/>
      <c r="Q168" s="122"/>
      <c r="R168" s="122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1"/>
      <c r="B170" s="130"/>
      <c r="C170" s="130"/>
      <c r="D170" s="130"/>
      <c r="E170" s="130"/>
      <c r="F170" s="130"/>
      <c r="G170" s="171"/>
      <c r="H170" s="130"/>
      <c r="I170" s="130"/>
      <c r="J170" s="130"/>
      <c r="K170" s="130"/>
      <c r="L170" s="130"/>
      <c r="M170" s="171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1"/>
      <c r="B171" s="130"/>
      <c r="C171" s="130"/>
      <c r="D171" s="130"/>
      <c r="E171" s="130"/>
      <c r="F171" s="130"/>
      <c r="G171" s="171"/>
      <c r="H171" s="130"/>
      <c r="I171" s="130"/>
      <c r="J171" s="130"/>
      <c r="K171" s="130"/>
      <c r="L171" s="130"/>
      <c r="M171" s="171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1"/>
      <c r="B172" s="130"/>
      <c r="C172" s="130"/>
      <c r="D172" s="130"/>
      <c r="E172" s="130"/>
      <c r="F172" s="130"/>
      <c r="G172" s="171"/>
      <c r="H172" s="130"/>
      <c r="I172" s="130"/>
      <c r="J172" s="130"/>
      <c r="K172" s="130"/>
      <c r="L172" s="130"/>
      <c r="M172" s="171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1"/>
      <c r="B173" s="130"/>
      <c r="C173" s="130"/>
      <c r="D173" s="130"/>
      <c r="E173" s="130"/>
      <c r="F173" s="130"/>
      <c r="G173" s="171"/>
      <c r="H173" s="130"/>
      <c r="I173" s="130"/>
      <c r="J173" s="130"/>
      <c r="K173" s="130"/>
      <c r="L173" s="130"/>
      <c r="M173" s="171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1"/>
      <c r="B174" s="130"/>
      <c r="C174" s="130"/>
      <c r="D174" s="130"/>
      <c r="E174" s="130"/>
      <c r="F174" s="130"/>
      <c r="G174" s="171"/>
      <c r="H174" s="130"/>
      <c r="I174" s="130"/>
      <c r="J174" s="130"/>
      <c r="K174" s="130"/>
      <c r="L174" s="130"/>
      <c r="M174" s="171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1"/>
      <c r="B175" s="130"/>
      <c r="C175" s="130"/>
      <c r="D175" s="130"/>
      <c r="E175" s="130"/>
      <c r="F175" s="130"/>
      <c r="G175" s="171"/>
      <c r="H175" s="130"/>
      <c r="I175" s="130"/>
      <c r="J175" s="130"/>
      <c r="K175" s="130"/>
      <c r="L175" s="130"/>
      <c r="M175" s="171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1"/>
      <c r="B176" s="130"/>
      <c r="C176" s="130"/>
      <c r="D176" s="130"/>
      <c r="E176" s="130"/>
      <c r="F176" s="130"/>
      <c r="G176" s="171"/>
      <c r="H176" s="130"/>
      <c r="I176" s="130"/>
      <c r="J176" s="130"/>
      <c r="K176" s="130"/>
      <c r="L176" s="130"/>
      <c r="M176" s="171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1"/>
      <c r="B177" s="130"/>
      <c r="C177" s="130"/>
      <c r="D177" s="130"/>
      <c r="E177" s="130"/>
      <c r="F177" s="130"/>
      <c r="G177" s="171"/>
      <c r="H177" s="130"/>
      <c r="I177" s="130"/>
      <c r="J177" s="130"/>
      <c r="K177" s="130"/>
      <c r="L177" s="130"/>
      <c r="M177" s="171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1"/>
      <c r="B178" s="130"/>
      <c r="C178" s="130"/>
      <c r="D178" s="130"/>
      <c r="E178" s="130"/>
      <c r="F178" s="130"/>
      <c r="G178" s="171"/>
      <c r="H178" s="130"/>
      <c r="I178" s="130"/>
      <c r="J178" s="130"/>
      <c r="K178" s="130"/>
      <c r="L178" s="130"/>
      <c r="M178" s="171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1"/>
      <c r="B179" s="130"/>
      <c r="C179" s="130"/>
      <c r="D179" s="130"/>
      <c r="E179" s="130"/>
      <c r="F179" s="130"/>
      <c r="G179" s="171"/>
      <c r="H179" s="130"/>
      <c r="I179" s="130"/>
      <c r="J179" s="130"/>
      <c r="K179" s="130"/>
      <c r="L179" s="130"/>
      <c r="M179" s="171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1"/>
      <c r="B180" s="130"/>
      <c r="C180" s="130"/>
      <c r="D180" s="130"/>
      <c r="E180" s="130"/>
      <c r="F180" s="130"/>
      <c r="G180" s="171"/>
      <c r="H180" s="130"/>
      <c r="I180" s="130"/>
      <c r="J180" s="130"/>
      <c r="K180" s="130"/>
      <c r="L180" s="130"/>
      <c r="M180" s="171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1"/>
      <c r="B181" s="130"/>
      <c r="C181" s="130"/>
      <c r="D181" s="130"/>
      <c r="E181" s="130"/>
      <c r="F181" s="130"/>
      <c r="G181" s="171"/>
      <c r="H181" s="130"/>
      <c r="I181" s="130"/>
      <c r="J181" s="130"/>
      <c r="K181" s="130"/>
      <c r="L181" s="130"/>
      <c r="M181" s="171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1"/>
      <c r="B182" s="130"/>
      <c r="C182" s="130"/>
      <c r="D182" s="130"/>
      <c r="E182" s="130"/>
      <c r="F182" s="130"/>
      <c r="G182" s="171"/>
      <c r="H182" s="130"/>
      <c r="I182" s="130"/>
      <c r="J182" s="130"/>
      <c r="K182" s="130"/>
      <c r="L182" s="130"/>
      <c r="M182" s="171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1"/>
      <c r="B183" s="130"/>
      <c r="C183" s="130"/>
      <c r="D183" s="130"/>
      <c r="E183" s="130"/>
      <c r="F183" s="130"/>
      <c r="G183" s="171"/>
      <c r="H183" s="130"/>
      <c r="I183" s="130"/>
      <c r="J183" s="130"/>
      <c r="K183" s="130"/>
      <c r="L183" s="130"/>
      <c r="M183" s="171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1"/>
      <c r="B184" s="130"/>
      <c r="C184" s="130"/>
      <c r="D184" s="130"/>
      <c r="E184" s="130"/>
      <c r="F184" s="130"/>
      <c r="G184" s="171"/>
      <c r="H184" s="130"/>
      <c r="I184" s="130"/>
      <c r="J184" s="130"/>
      <c r="K184" s="130"/>
      <c r="L184" s="130"/>
      <c r="M184" s="171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1"/>
      <c r="B185" s="130"/>
      <c r="C185" s="130"/>
      <c r="D185" s="130"/>
      <c r="E185" s="130"/>
      <c r="F185" s="130"/>
      <c r="G185" s="171"/>
      <c r="H185" s="130"/>
      <c r="I185" s="130"/>
      <c r="J185" s="130"/>
      <c r="K185" s="130"/>
      <c r="L185" s="130"/>
      <c r="M185" s="171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1"/>
      <c r="B186" s="130"/>
      <c r="C186" s="130"/>
      <c r="D186" s="130"/>
      <c r="E186" s="130"/>
      <c r="F186" s="130"/>
      <c r="G186" s="171"/>
      <c r="H186" s="130"/>
      <c r="I186" s="130"/>
      <c r="J186" s="130"/>
      <c r="K186" s="130"/>
      <c r="L186" s="130"/>
      <c r="M186" s="171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1"/>
      <c r="B187" s="130"/>
      <c r="C187" s="130"/>
      <c r="D187" s="130"/>
      <c r="E187" s="130"/>
      <c r="F187" s="130"/>
      <c r="G187" s="171"/>
      <c r="H187" s="130"/>
      <c r="I187" s="130"/>
      <c r="J187" s="130"/>
      <c r="K187" s="130"/>
      <c r="L187" s="130"/>
      <c r="M187" s="171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1"/>
      <c r="B188" s="130"/>
      <c r="C188" s="130"/>
      <c r="D188" s="130"/>
      <c r="E188" s="130"/>
      <c r="F188" s="130"/>
      <c r="G188" s="171"/>
      <c r="H188" s="130"/>
      <c r="I188" s="130"/>
      <c r="J188" s="130"/>
      <c r="K188" s="130"/>
      <c r="L188" s="130"/>
      <c r="M188" s="171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1"/>
      <c r="B189" s="130"/>
      <c r="C189" s="130"/>
      <c r="D189" s="130"/>
      <c r="E189" s="130"/>
      <c r="F189" s="130"/>
      <c r="G189" s="171"/>
      <c r="H189" s="130"/>
      <c r="I189" s="130"/>
      <c r="J189" s="130"/>
      <c r="K189" s="130"/>
      <c r="L189" s="130"/>
      <c r="M189" s="171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1"/>
      <c r="B190" s="130"/>
      <c r="C190" s="130"/>
      <c r="D190" s="130"/>
      <c r="E190" s="130"/>
      <c r="F190" s="130"/>
      <c r="G190" s="171"/>
      <c r="H190" s="130"/>
      <c r="I190" s="130"/>
      <c r="J190" s="130"/>
      <c r="K190" s="130"/>
      <c r="L190" s="130"/>
      <c r="M190" s="171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1"/>
      <c r="B191" s="130"/>
      <c r="C191" s="130"/>
      <c r="D191" s="130"/>
      <c r="E191" s="130"/>
      <c r="F191" s="130"/>
      <c r="G191" s="171"/>
      <c r="H191" s="130"/>
      <c r="I191" s="130"/>
      <c r="J191" s="130"/>
      <c r="K191" s="130"/>
      <c r="L191" s="130"/>
      <c r="M191" s="171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1"/>
      <c r="B192" s="130"/>
      <c r="C192" s="130"/>
      <c r="D192" s="130"/>
      <c r="E192" s="130"/>
      <c r="F192" s="130"/>
      <c r="G192" s="171"/>
      <c r="H192" s="130"/>
      <c r="I192" s="130"/>
      <c r="J192" s="130"/>
      <c r="K192" s="130"/>
      <c r="L192" s="130"/>
      <c r="M192" s="171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1"/>
      <c r="B193" s="130"/>
      <c r="C193" s="130"/>
      <c r="D193" s="130"/>
      <c r="E193" s="130"/>
      <c r="F193" s="130"/>
      <c r="G193" s="171"/>
      <c r="H193" s="130"/>
      <c r="I193" s="130"/>
      <c r="J193" s="130"/>
      <c r="K193" s="130"/>
      <c r="L193" s="130"/>
      <c r="M193" s="171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1"/>
      <c r="B194" s="130"/>
      <c r="C194" s="130"/>
      <c r="D194" s="130"/>
      <c r="E194" s="130"/>
      <c r="F194" s="130"/>
      <c r="G194" s="171"/>
      <c r="H194" s="130"/>
      <c r="I194" s="130"/>
      <c r="J194" s="130"/>
      <c r="K194" s="130"/>
      <c r="L194" s="130"/>
      <c r="M194" s="171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1"/>
      <c r="B195" s="130"/>
      <c r="C195" s="130"/>
      <c r="D195" s="130"/>
      <c r="E195" s="130"/>
      <c r="F195" s="130"/>
      <c r="G195" s="171"/>
      <c r="H195" s="130"/>
      <c r="I195" s="130"/>
      <c r="J195" s="130"/>
      <c r="K195" s="130"/>
      <c r="L195" s="130"/>
      <c r="M195" s="171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1"/>
      <c r="B196" s="130"/>
      <c r="C196" s="130"/>
      <c r="D196" s="130"/>
      <c r="E196" s="130"/>
      <c r="F196" s="130"/>
      <c r="G196" s="171"/>
      <c r="H196" s="130"/>
      <c r="I196" s="130"/>
      <c r="J196" s="130"/>
      <c r="K196" s="130"/>
      <c r="L196" s="130"/>
      <c r="M196" s="171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1"/>
      <c r="B197" s="130"/>
      <c r="C197" s="130"/>
      <c r="D197" s="130"/>
      <c r="E197" s="130"/>
      <c r="F197" s="130"/>
      <c r="G197" s="171"/>
      <c r="H197" s="130"/>
      <c r="I197" s="130"/>
      <c r="J197" s="130"/>
      <c r="K197" s="130"/>
      <c r="L197" s="130"/>
      <c r="M197" s="171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1"/>
      <c r="B198" s="130"/>
      <c r="C198" s="130"/>
      <c r="D198" s="130"/>
      <c r="E198" s="130"/>
      <c r="F198" s="130"/>
      <c r="G198" s="171"/>
      <c r="H198" s="130"/>
      <c r="I198" s="130"/>
      <c r="J198" s="130"/>
      <c r="K198" s="130"/>
      <c r="L198" s="130"/>
      <c r="M198" s="171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1"/>
      <c r="B199" s="130"/>
      <c r="C199" s="130"/>
      <c r="D199" s="130"/>
      <c r="E199" s="130"/>
      <c r="F199" s="130"/>
      <c r="G199" s="171"/>
      <c r="H199" s="130"/>
      <c r="I199" s="130"/>
      <c r="J199" s="130"/>
      <c r="K199" s="130"/>
      <c r="L199" s="130"/>
      <c r="M199" s="171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1"/>
      <c r="B200" s="130"/>
      <c r="C200" s="130"/>
      <c r="D200" s="130"/>
      <c r="E200" s="130"/>
      <c r="F200" s="130"/>
      <c r="G200" s="171"/>
      <c r="H200" s="130"/>
      <c r="I200" s="130"/>
      <c r="J200" s="130"/>
      <c r="K200" s="130"/>
      <c r="L200" s="130"/>
      <c r="M200" s="171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1"/>
      <c r="B201" s="130"/>
      <c r="C201" s="130"/>
      <c r="D201" s="130"/>
      <c r="E201" s="130"/>
      <c r="F201" s="130"/>
      <c r="G201" s="171"/>
      <c r="H201" s="130"/>
      <c r="I201" s="130"/>
      <c r="J201" s="130"/>
      <c r="K201" s="130"/>
      <c r="L201" s="130"/>
      <c r="M201" s="171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4"/>
      <c r="C202" s="32"/>
      <c r="D202" s="32"/>
      <c r="E202" s="32"/>
      <c r="F202" s="27"/>
      <c r="G202" s="174"/>
      <c r="I202" s="32"/>
      <c r="J202" s="32"/>
      <c r="K202" s="32"/>
      <c r="L202" s="27"/>
      <c r="M202" s="174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3"/>
      <c r="E204" s="183"/>
      <c r="F204" s="153"/>
      <c r="G204" s="9"/>
      <c r="I204" s="178"/>
      <c r="J204" s="27"/>
      <c r="K204" s="178"/>
      <c r="L204" s="153"/>
      <c r="O204" s="178"/>
      <c r="P204" s="27"/>
      <c r="Q204" s="178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1"/>
      <c r="I206" s="180"/>
      <c r="J206" s="180"/>
      <c r="K206" s="180"/>
      <c r="L206" s="183"/>
      <c r="M206" s="181"/>
      <c r="O206" s="180"/>
      <c r="P206" s="180"/>
      <c r="Q206" s="180"/>
      <c r="R206" s="183"/>
    </row>
    <row r="207" customFormat="false" ht="11.25" hidden="false" customHeight="false" outlineLevel="0" collapsed="false">
      <c r="C207" s="105"/>
      <c r="E207" s="105"/>
      <c r="F207" s="153"/>
      <c r="G207" s="181"/>
      <c r="I207" s="180"/>
      <c r="J207" s="180"/>
      <c r="K207" s="180"/>
      <c r="L207" s="183"/>
      <c r="M207" s="181"/>
      <c r="O207" s="180"/>
      <c r="P207" s="180"/>
      <c r="Q207" s="180"/>
      <c r="R207" s="183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2"/>
      <c r="M212" s="19"/>
      <c r="N212" s="19"/>
      <c r="P212" s="122"/>
      <c r="Q212" s="122"/>
      <c r="R212" s="122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1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1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1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1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1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1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1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1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1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1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1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1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1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1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1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1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1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1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1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1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1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1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1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1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1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1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1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1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1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1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1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1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4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78"/>
      <c r="P248" s="27"/>
      <c r="Q248" s="178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3"/>
      <c r="M250" s="181"/>
      <c r="O250" s="180"/>
      <c r="P250" s="180"/>
      <c r="Q250" s="180"/>
      <c r="R250" s="183"/>
    </row>
    <row r="251" customFormat="false" ht="11.25" hidden="false" customHeight="false" outlineLevel="0" collapsed="false">
      <c r="L251" s="183"/>
      <c r="M251" s="181"/>
      <c r="O251" s="180"/>
      <c r="P251" s="180"/>
      <c r="Q251" s="180"/>
      <c r="R251" s="183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2"/>
      <c r="Q254" s="122"/>
      <c r="R254" s="122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1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1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1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1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1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1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1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1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1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1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1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1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1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1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1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1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1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1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1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1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1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1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1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1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1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1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1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1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1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1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1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1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4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78"/>
      <c r="P290" s="27"/>
      <c r="Q290" s="178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1"/>
      <c r="O292" s="180"/>
      <c r="P292" s="180"/>
      <c r="Q292" s="180"/>
      <c r="R292" s="183"/>
    </row>
    <row r="293" customFormat="false" ht="11.25" hidden="false" customHeight="false" outlineLevel="0" collapsed="false">
      <c r="M293" s="181"/>
      <c r="O293" s="180"/>
      <c r="P293" s="180"/>
      <c r="Q293" s="180"/>
      <c r="R293" s="183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2"/>
      <c r="Q296" s="122"/>
      <c r="R296" s="122"/>
      <c r="S296" s="19"/>
      <c r="T296" s="19"/>
      <c r="V296" s="122"/>
      <c r="W296" s="122"/>
      <c r="X296" s="122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1"/>
      <c r="N298" s="130"/>
      <c r="O298" s="130"/>
      <c r="P298" s="130"/>
      <c r="Q298" s="130"/>
      <c r="R298" s="146"/>
      <c r="S298" s="171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1"/>
      <c r="N299" s="130"/>
      <c r="O299" s="130"/>
      <c r="P299" s="130"/>
      <c r="Q299" s="130"/>
      <c r="R299" s="146"/>
      <c r="S299" s="171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1"/>
      <c r="N300" s="130"/>
      <c r="O300" s="130"/>
      <c r="P300" s="130"/>
      <c r="Q300" s="130"/>
      <c r="R300" s="146"/>
      <c r="S300" s="171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1"/>
      <c r="N301" s="130"/>
      <c r="O301" s="130"/>
      <c r="P301" s="130"/>
      <c r="Q301" s="130"/>
      <c r="R301" s="146"/>
      <c r="S301" s="171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1"/>
      <c r="N302" s="130"/>
      <c r="O302" s="130"/>
      <c r="P302" s="130"/>
      <c r="Q302" s="130"/>
      <c r="R302" s="146"/>
      <c r="S302" s="171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1"/>
      <c r="N303" s="130"/>
      <c r="O303" s="130"/>
      <c r="P303" s="130"/>
      <c r="Q303" s="130"/>
      <c r="R303" s="146"/>
      <c r="S303" s="171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1"/>
      <c r="N304" s="130"/>
      <c r="O304" s="130"/>
      <c r="P304" s="130"/>
      <c r="Q304" s="130"/>
      <c r="R304" s="146"/>
      <c r="S304" s="171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1"/>
      <c r="N305" s="130"/>
      <c r="O305" s="130"/>
      <c r="P305" s="130"/>
      <c r="Q305" s="130"/>
      <c r="R305" s="146"/>
      <c r="S305" s="171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1"/>
      <c r="N306" s="130"/>
      <c r="O306" s="130"/>
      <c r="P306" s="130"/>
      <c r="Q306" s="130"/>
      <c r="R306" s="146"/>
      <c r="S306" s="171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1"/>
      <c r="N307" s="130"/>
      <c r="O307" s="130"/>
      <c r="P307" s="130"/>
      <c r="Q307" s="130"/>
      <c r="R307" s="146"/>
      <c r="S307" s="171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1"/>
      <c r="N308" s="130"/>
      <c r="O308" s="130"/>
      <c r="P308" s="130"/>
      <c r="Q308" s="130"/>
      <c r="R308" s="146"/>
      <c r="S308" s="171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1"/>
      <c r="N309" s="130"/>
      <c r="O309" s="130"/>
      <c r="P309" s="130"/>
      <c r="Q309" s="130"/>
      <c r="R309" s="146"/>
      <c r="S309" s="171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1"/>
      <c r="N310" s="130"/>
      <c r="O310" s="130"/>
      <c r="P310" s="130"/>
      <c r="Q310" s="130"/>
      <c r="R310" s="146"/>
      <c r="S310" s="171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1"/>
      <c r="N311" s="130"/>
      <c r="O311" s="130"/>
      <c r="P311" s="130"/>
      <c r="Q311" s="130"/>
      <c r="R311" s="146"/>
      <c r="S311" s="171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1"/>
      <c r="N312" s="130"/>
      <c r="O312" s="130"/>
      <c r="P312" s="130"/>
      <c r="Q312" s="130"/>
      <c r="R312" s="146"/>
      <c r="S312" s="171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1"/>
      <c r="N313" s="130"/>
      <c r="O313" s="130"/>
      <c r="P313" s="130"/>
      <c r="Q313" s="130"/>
      <c r="R313" s="146"/>
      <c r="S313" s="171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1"/>
      <c r="N314" s="130"/>
      <c r="O314" s="130"/>
      <c r="P314" s="130"/>
      <c r="Q314" s="130"/>
      <c r="R314" s="146"/>
      <c r="S314" s="171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1"/>
      <c r="N315" s="130"/>
      <c r="O315" s="130"/>
      <c r="P315" s="130"/>
      <c r="Q315" s="130"/>
      <c r="R315" s="146"/>
      <c r="S315" s="171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1"/>
      <c r="N316" s="130"/>
      <c r="O316" s="130"/>
      <c r="P316" s="130"/>
      <c r="Q316" s="130"/>
      <c r="R316" s="146"/>
      <c r="S316" s="171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1"/>
      <c r="N317" s="130"/>
      <c r="O317" s="130"/>
      <c r="P317" s="130"/>
      <c r="Q317" s="130"/>
      <c r="R317" s="146"/>
      <c r="S317" s="171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1"/>
      <c r="N318" s="130"/>
      <c r="O318" s="130"/>
      <c r="P318" s="130"/>
      <c r="Q318" s="130"/>
      <c r="R318" s="146"/>
      <c r="S318" s="171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1"/>
      <c r="N319" s="130"/>
      <c r="O319" s="130"/>
      <c r="P319" s="130"/>
      <c r="Q319" s="130"/>
      <c r="R319" s="146"/>
      <c r="S319" s="171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1"/>
      <c r="N320" s="130"/>
      <c r="O320" s="130"/>
      <c r="P320" s="130"/>
      <c r="Q320" s="130"/>
      <c r="R320" s="146"/>
      <c r="S320" s="171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1"/>
      <c r="N321" s="130"/>
      <c r="O321" s="130"/>
      <c r="P321" s="130"/>
      <c r="Q321" s="130"/>
      <c r="R321" s="146"/>
      <c r="S321" s="171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1"/>
      <c r="N322" s="130"/>
      <c r="O322" s="130"/>
      <c r="P322" s="130"/>
      <c r="Q322" s="130"/>
      <c r="R322" s="146"/>
      <c r="S322" s="171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1"/>
      <c r="N323" s="130"/>
      <c r="O323" s="130"/>
      <c r="P323" s="130"/>
      <c r="Q323" s="130"/>
      <c r="R323" s="146"/>
      <c r="S323" s="171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1"/>
      <c r="N324" s="130"/>
      <c r="O324" s="130"/>
      <c r="P324" s="130"/>
      <c r="Q324" s="130"/>
      <c r="R324" s="146"/>
      <c r="S324" s="171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1"/>
      <c r="N325" s="130"/>
      <c r="O325" s="130"/>
      <c r="P325" s="130"/>
      <c r="Q325" s="130"/>
      <c r="R325" s="146"/>
      <c r="S325" s="171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1"/>
      <c r="N326" s="130"/>
      <c r="O326" s="130"/>
      <c r="P326" s="130"/>
      <c r="Q326" s="130"/>
      <c r="R326" s="146"/>
      <c r="S326" s="171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1"/>
      <c r="N327" s="130"/>
      <c r="O327" s="130"/>
      <c r="P327" s="130"/>
      <c r="Q327" s="130"/>
      <c r="R327" s="146"/>
      <c r="S327" s="171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1"/>
      <c r="N328" s="130"/>
      <c r="O328" s="130"/>
      <c r="P328" s="130"/>
      <c r="Q328" s="130"/>
      <c r="R328" s="146"/>
      <c r="S328" s="171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1"/>
      <c r="N329" s="130"/>
      <c r="O329" s="130"/>
      <c r="P329" s="130"/>
      <c r="Q329" s="130"/>
      <c r="R329" s="130"/>
      <c r="S329" s="171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4"/>
      <c r="O330" s="32"/>
      <c r="P330" s="32"/>
      <c r="Q330" s="32"/>
      <c r="R330" s="27"/>
      <c r="S330" s="174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78"/>
      <c r="P332" s="27"/>
      <c r="Q332" s="178"/>
      <c r="R332" s="153"/>
      <c r="U332" s="178"/>
      <c r="V332" s="27"/>
      <c r="W332" s="178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1"/>
      <c r="O334" s="180"/>
      <c r="P334" s="180"/>
      <c r="Q334" s="180"/>
      <c r="R334" s="183"/>
      <c r="S334" s="181"/>
      <c r="U334" s="180"/>
      <c r="V334" s="180"/>
      <c r="W334" s="180"/>
      <c r="X334" s="183"/>
    </row>
    <row r="335" customFormat="false" ht="11.25" hidden="false" customHeight="false" outlineLevel="0" collapsed="false">
      <c r="M335" s="181"/>
      <c r="O335" s="180"/>
      <c r="P335" s="180"/>
      <c r="Q335" s="180"/>
      <c r="R335" s="183"/>
      <c r="S335" s="181"/>
      <c r="U335" s="180"/>
      <c r="V335" s="180"/>
      <c r="W335" s="180"/>
      <c r="X335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6" activeCellId="0" sqref="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7"/>
      <c r="B1" s="190"/>
      <c r="I1" s="120"/>
      <c r="K1" s="120"/>
    </row>
    <row r="2" customFormat="false" ht="12.75" hidden="false" customHeight="false" outlineLevel="0" collapsed="false">
      <c r="B2" s="120" t="s">
        <v>237</v>
      </c>
      <c r="D2" s="120" t="s">
        <v>238</v>
      </c>
      <c r="G2" s="122"/>
      <c r="H2" s="162"/>
      <c r="I2" s="122"/>
      <c r="J2" s="122"/>
      <c r="K2" s="122"/>
      <c r="L2" s="122"/>
      <c r="M2" s="122"/>
    </row>
    <row r="3" customFormat="false" ht="12.75" hidden="false" customHeight="false" outlineLevel="0" collapsed="false">
      <c r="A3" s="162"/>
      <c r="B3" s="122"/>
      <c r="C3" s="122"/>
      <c r="D3" s="122"/>
      <c r="E3" s="239"/>
      <c r="F3" s="122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216</v>
      </c>
      <c r="AF3" s="128" t="s">
        <v>216</v>
      </c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24" t="s">
        <v>180</v>
      </c>
      <c r="E4" s="24" t="s">
        <v>181</v>
      </c>
      <c r="F4" s="123"/>
      <c r="G4" s="130"/>
      <c r="H4" s="129"/>
      <c r="I4" s="130"/>
      <c r="J4" s="130"/>
      <c r="K4" s="130"/>
      <c r="L4" s="130"/>
      <c r="M4" s="130"/>
      <c r="N4" s="127"/>
      <c r="O4" s="235"/>
      <c r="P4" s="122"/>
      <c r="Q4" s="122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207</v>
      </c>
      <c r="AE4" s="18" t="s">
        <v>184</v>
      </c>
      <c r="AF4" s="128" t="s">
        <v>110</v>
      </c>
      <c r="AI4" s="133"/>
    </row>
    <row r="5" customFormat="false" ht="12.75" hidden="false" customHeight="false" outlineLevel="0" collapsed="false">
      <c r="A5" s="129" t="n">
        <v>1</v>
      </c>
      <c r="B5" s="130" t="n">
        <v>178998</v>
      </c>
      <c r="C5" s="130" t="n">
        <v>177703</v>
      </c>
      <c r="D5" s="130"/>
      <c r="E5" s="130"/>
      <c r="F5" s="130" t="n">
        <f aca="false">+C5+E5-B5-D5</f>
        <v>-1295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179049</v>
      </c>
      <c r="C6" s="130" t="n">
        <v>178823</v>
      </c>
      <c r="D6" s="130"/>
      <c r="E6" s="130" t="n">
        <v>-643</v>
      </c>
      <c r="F6" s="130" t="n">
        <f aca="false">+C6+E6-B6-D6</f>
        <v>-869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200325</v>
      </c>
      <c r="C7" s="130" t="n">
        <v>201502</v>
      </c>
      <c r="D7" s="130"/>
      <c r="E7" s="130" t="n">
        <v>-1041</v>
      </c>
      <c r="F7" s="130" t="n">
        <f aca="false">+C7+E7-B7-D7</f>
        <v>136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 t="n">
        <v>198276</v>
      </c>
      <c r="C8" s="130" t="n">
        <v>198103</v>
      </c>
      <c r="D8" s="130"/>
      <c r="E8" s="130" t="n">
        <v>-1127</v>
      </c>
      <c r="F8" s="130" t="n">
        <f aca="false">+C8+E8-B8-D8</f>
        <v>-1300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 t="n">
        <v>182664</v>
      </c>
      <c r="C9" s="130" t="n">
        <v>181182</v>
      </c>
      <c r="D9" s="130"/>
      <c r="E9" s="130"/>
      <c r="F9" s="130" t="n">
        <f aca="false">+C9+E9-B9-D9</f>
        <v>-1482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 t="n">
        <v>185625</v>
      </c>
      <c r="C10" s="130" t="n">
        <v>184935</v>
      </c>
      <c r="D10" s="130"/>
      <c r="E10" s="130" t="n">
        <v>-64</v>
      </c>
      <c r="F10" s="130" t="n">
        <f aca="false">+C10+E10-B10-D10</f>
        <v>-754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 t="n">
        <v>180945</v>
      </c>
      <c r="C11" s="130" t="n">
        <v>182612</v>
      </c>
      <c r="D11" s="130"/>
      <c r="E11" s="130" t="n">
        <v>-413</v>
      </c>
      <c r="F11" s="130" t="n">
        <f aca="false">+C11+E11-B11-D11</f>
        <v>1254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 t="n">
        <v>171448</v>
      </c>
      <c r="C12" s="130" t="n">
        <v>170921</v>
      </c>
      <c r="D12" s="130"/>
      <c r="E12" s="130" t="n">
        <v>-766</v>
      </c>
      <c r="F12" s="130" t="n">
        <f aca="false">+C12+E12-B12-D12</f>
        <v>-1293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 t="n">
        <v>167085</v>
      </c>
      <c r="C13" s="130" t="n">
        <v>165766</v>
      </c>
      <c r="D13" s="130"/>
      <c r="E13" s="130"/>
      <c r="F13" s="130" t="n">
        <f aca="false">+C13+E13-B13-D13</f>
        <v>-1319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 t="n">
        <v>180242</v>
      </c>
      <c r="C14" s="130" t="n">
        <v>185290</v>
      </c>
      <c r="D14" s="130"/>
      <c r="E14" s="130" t="n">
        <v>-5992</v>
      </c>
      <c r="F14" s="130" t="n">
        <f aca="false">+C14+E14-B14-D14</f>
        <v>-944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 t="n">
        <v>156730</v>
      </c>
      <c r="C15" s="130" t="n">
        <v>168069</v>
      </c>
      <c r="D15" s="130"/>
      <c r="E15" s="130" t="n">
        <v>-2752</v>
      </c>
      <c r="F15" s="130" t="n">
        <f aca="false">+C15+E15-B15-D15</f>
        <v>8587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 t="n">
        <v>161920</v>
      </c>
      <c r="C16" s="130" t="n">
        <v>162390</v>
      </c>
      <c r="D16" s="130"/>
      <c r="E16" s="130" t="n">
        <v>-1246</v>
      </c>
      <c r="F16" s="130" t="n">
        <f aca="false">+C16+E16-B16-D16</f>
        <v>-776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 t="n">
        <v>168860</v>
      </c>
      <c r="C17" s="130" t="n">
        <v>168387</v>
      </c>
      <c r="D17" s="130"/>
      <c r="E17" s="130" t="n">
        <v>-785</v>
      </c>
      <c r="F17" s="130" t="n">
        <f aca="false">+C17+E17-B17-D17</f>
        <v>-1258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 t="n">
        <v>176296</v>
      </c>
      <c r="C18" s="130" t="n">
        <v>175896</v>
      </c>
      <c r="D18" s="130"/>
      <c r="E18" s="130" t="n">
        <v>-227</v>
      </c>
      <c r="F18" s="130" t="n">
        <f aca="false">+C18+E18-B18-D18</f>
        <v>-627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 t="n">
        <v>178640</v>
      </c>
      <c r="C19" s="130" t="n">
        <v>178477</v>
      </c>
      <c r="D19" s="130"/>
      <c r="E19" s="130"/>
      <c r="F19" s="130" t="n">
        <f aca="false">+C19+E19-B19-D19</f>
        <v>-163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 t="n">
        <v>174560</v>
      </c>
      <c r="C20" s="130" t="n">
        <v>173631</v>
      </c>
      <c r="D20" s="130"/>
      <c r="E20" s="130" t="n">
        <v>-412</v>
      </c>
      <c r="F20" s="130" t="n">
        <f aca="false">+C20+E20-B20-D20</f>
        <v>-1341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 t="n">
        <v>168943</v>
      </c>
      <c r="C21" s="130" t="n">
        <v>168259</v>
      </c>
      <c r="D21" s="130"/>
      <c r="E21" s="130" t="n">
        <v>-181</v>
      </c>
      <c r="F21" s="130" t="n">
        <f aca="false">+C21+E21-B21-D21</f>
        <v>-865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 t="n">
        <v>165038</v>
      </c>
      <c r="C22" s="130" t="n">
        <v>165930</v>
      </c>
      <c r="D22" s="130"/>
      <c r="E22" s="130" t="n">
        <v>-329</v>
      </c>
      <c r="F22" s="130" t="n">
        <f aca="false">+C22+E22-B22-D22</f>
        <v>563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 t="n">
        <v>165527</v>
      </c>
      <c r="C23" s="130" t="n">
        <v>164522</v>
      </c>
      <c r="D23" s="130"/>
      <c r="E23" s="130"/>
      <c r="F23" s="130" t="n">
        <f aca="false">+C23+E23-B23-D23</f>
        <v>-1005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 t="n">
        <v>167474</v>
      </c>
      <c r="C24" s="130" t="n">
        <v>167124</v>
      </c>
      <c r="D24" s="130"/>
      <c r="E24" s="130"/>
      <c r="F24" s="130" t="n">
        <f aca="false">+C24+E24-B24-D24</f>
        <v>-350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 t="n">
        <v>160585</v>
      </c>
      <c r="C25" s="130" t="n">
        <v>164122</v>
      </c>
      <c r="D25" s="130"/>
      <c r="E25" s="130" t="n">
        <v>-1400</v>
      </c>
      <c r="F25" s="130" t="n">
        <f aca="false">+C25+E25-B25-D25</f>
        <v>2137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 t="n">
        <v>166759</v>
      </c>
      <c r="C26" s="130" t="n">
        <v>171220</v>
      </c>
      <c r="D26" s="130"/>
      <c r="E26" s="130"/>
      <c r="F26" s="130" t="n">
        <f aca="false">+C26+E26-B26-D26</f>
        <v>4461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 t="n">
        <f aca="false">+C27+E27-B27-D27</f>
        <v>0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 t="n">
        <f aca="false">+C28+E28-B28-D28</f>
        <v>0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 t="n">
        <f aca="false">+C29+E29-B29-D29</f>
        <v>0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 t="n">
        <f aca="false">+C30+E30-B30-D30</f>
        <v>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 t="n">
        <f aca="false">+C31+E31-B31-D31</f>
        <v>0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 t="n">
        <f aca="false">+C32+E32-B32-D32</f>
        <v>0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3835989</v>
      </c>
      <c r="C36" s="130" t="n">
        <f aca="false">SUM(C5:C35)</f>
        <v>3854864</v>
      </c>
      <c r="D36" s="130" t="n">
        <f aca="false">SUM(D5:D35)</f>
        <v>0</v>
      </c>
      <c r="E36" s="130" t="n">
        <f aca="false">SUM(E5:E35)</f>
        <v>-17378</v>
      </c>
      <c r="F36" s="130" t="n">
        <f aca="false">SUM(F5:F35)</f>
        <v>1497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1" t="n">
        <v>37256</v>
      </c>
      <c r="F39" s="365" t="n">
        <v>-22389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1" t="n">
        <v>37278</v>
      </c>
      <c r="F41" s="366" t="n">
        <f aca="false">+F39+F36</f>
        <v>-20892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0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187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37256</v>
      </c>
      <c r="C47" s="9"/>
      <c r="D47" s="9"/>
      <c r="E47" s="151" t="n">
        <v>-507608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37278</v>
      </c>
      <c r="C48" s="9"/>
      <c r="D48" s="9"/>
      <c r="E48" s="152" t="n">
        <f aca="false">+F36*'by type_area'!G3</f>
        <v>3143.7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-504464.3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97"/>
      <c r="B84" s="197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B85" s="120"/>
      <c r="D85" s="120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2"/>
      <c r="B86" s="122"/>
      <c r="C86" s="122"/>
      <c r="D86" s="122"/>
      <c r="E86" s="239"/>
      <c r="F86" s="122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88"/>
      <c r="B87" s="123"/>
      <c r="C87" s="123"/>
      <c r="D87" s="123"/>
      <c r="E87" s="170"/>
      <c r="F87" s="123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197"/>
      <c r="B128" s="197"/>
    </row>
    <row r="129" customFormat="false" ht="12.75" hidden="false" customHeight="false" outlineLevel="0" collapsed="false">
      <c r="B129" s="120"/>
      <c r="D129" s="120"/>
    </row>
    <row r="130" customFormat="false" ht="12.75" hidden="false" customHeight="false" outlineLevel="0" collapsed="false">
      <c r="A130" s="162"/>
      <c r="B130" s="122"/>
      <c r="C130" s="122"/>
      <c r="D130" s="122"/>
      <c r="E130" s="239"/>
      <c r="F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70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197"/>
      <c r="B170" s="197"/>
    </row>
    <row r="171" customFormat="false" ht="12.75" hidden="false" customHeight="false" outlineLevel="0" collapsed="false">
      <c r="B171" s="120"/>
      <c r="D171" s="120"/>
    </row>
    <row r="172" customFormat="false" ht="12.75" hidden="false" customHeight="false" outlineLevel="0" collapsed="false">
      <c r="A172" s="162"/>
      <c r="B172" s="122"/>
      <c r="C172" s="122"/>
      <c r="D172" s="122"/>
      <c r="E172" s="239"/>
      <c r="F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70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197"/>
      <c r="B214" s="197"/>
    </row>
    <row r="215" customFormat="false" ht="12.75" hidden="false" customHeight="false" outlineLevel="0" collapsed="false">
      <c r="B215" s="120"/>
      <c r="D215" s="120"/>
    </row>
    <row r="216" customFormat="false" ht="12.75" hidden="false" customHeight="false" outlineLevel="0" collapsed="false">
      <c r="A216" s="162"/>
      <c r="B216" s="122"/>
      <c r="C216" s="122"/>
      <c r="D216" s="122"/>
      <c r="E216" s="239"/>
      <c r="F216" s="122"/>
    </row>
    <row r="217" customFormat="false" ht="12.75" hidden="false" customHeight="false" outlineLevel="0" collapsed="false">
      <c r="A217" s="88"/>
      <c r="B217" s="123"/>
      <c r="C217" s="123"/>
      <c r="D217" s="123"/>
      <c r="E217" s="170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67"/>
    </row>
    <row r="258" customFormat="false" ht="12.75" hidden="false" customHeight="false" outlineLevel="0" collapsed="false">
      <c r="A258" s="197"/>
      <c r="B258" s="190"/>
    </row>
    <row r="259" customFormat="false" ht="12.75" hidden="false" customHeight="false" outlineLevel="0" collapsed="false">
      <c r="B259" s="120"/>
      <c r="D259" s="120"/>
    </row>
    <row r="260" customFormat="false" ht="12.75" hidden="false" customHeight="false" outlineLevel="0" collapsed="false">
      <c r="A260" s="162"/>
      <c r="B260" s="122"/>
      <c r="C260" s="122"/>
      <c r="D260" s="122"/>
      <c r="E260" s="239"/>
      <c r="F260" s="122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89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6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7"/>
      <c r="B301" s="190"/>
    </row>
    <row r="302" customFormat="false" ht="12.75" hidden="false" customHeight="false" outlineLevel="0" collapsed="false">
      <c r="B302" s="120"/>
      <c r="D302" s="120"/>
    </row>
    <row r="303" customFormat="false" ht="12.75" hidden="false" customHeight="false" outlineLevel="0" collapsed="false">
      <c r="A303" s="162"/>
      <c r="B303" s="122"/>
      <c r="C303" s="122"/>
      <c r="D303" s="122"/>
      <c r="E303" s="239"/>
      <c r="F303" s="122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69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6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7"/>
      <c r="B345" s="190"/>
      <c r="G345" s="197"/>
      <c r="H345" s="190"/>
      <c r="K345" s="185"/>
      <c r="M345" s="197"/>
      <c r="N345" s="190"/>
      <c r="Q345" s="185"/>
    </row>
    <row r="346" customFormat="false" ht="12.75" hidden="false" customHeight="false" outlineLevel="0" collapsed="false">
      <c r="B346" s="120"/>
      <c r="D346" s="120"/>
      <c r="H346" s="120"/>
      <c r="J346" s="120"/>
      <c r="K346" s="185"/>
      <c r="N346" s="120"/>
      <c r="P346" s="120"/>
      <c r="Q346" s="185"/>
    </row>
    <row r="347" customFormat="false" ht="12.75" hidden="false" customHeight="false" outlineLevel="0" collapsed="false">
      <c r="A347" s="162"/>
      <c r="B347" s="122"/>
      <c r="C347" s="122"/>
      <c r="D347" s="122"/>
      <c r="E347" s="239"/>
      <c r="F347" s="122"/>
      <c r="G347" s="162"/>
      <c r="H347" s="122"/>
      <c r="I347" s="122"/>
      <c r="J347" s="122"/>
      <c r="K347" s="239"/>
      <c r="L347" s="122"/>
      <c r="M347" s="162"/>
      <c r="N347" s="122"/>
      <c r="O347" s="122"/>
      <c r="P347" s="122"/>
      <c r="Q347" s="239"/>
      <c r="R347" s="122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69"/>
      <c r="G383" s="160"/>
      <c r="H383" s="145"/>
      <c r="K383" s="185"/>
      <c r="L383" s="369"/>
      <c r="M383" s="160"/>
      <c r="N383" s="145"/>
      <c r="Q383" s="185"/>
      <c r="R383" s="369"/>
    </row>
    <row r="384" customFormat="false" ht="12.75" hidden="false" customHeight="false" outlineLevel="0" collapsed="false">
      <c r="A384" s="160"/>
      <c r="G384" s="160"/>
      <c r="K384" s="185"/>
      <c r="M384" s="160"/>
      <c r="Q384" s="185"/>
    </row>
    <row r="385" customFormat="false" ht="13.5" hidden="false" customHeight="false" outlineLevel="0" collapsed="false">
      <c r="A385" s="160"/>
      <c r="B385" s="5"/>
      <c r="F385" s="368"/>
      <c r="G385" s="160"/>
      <c r="H385" s="5"/>
      <c r="K385" s="185"/>
      <c r="L385" s="368"/>
      <c r="M385" s="160"/>
      <c r="N385" s="5"/>
      <c r="Q385" s="185"/>
      <c r="R385" s="36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1"/>
      <c r="B5" s="0" t="s">
        <v>37</v>
      </c>
      <c r="E5" s="311"/>
    </row>
    <row r="6" customFormat="false" ht="12.75" hidden="false" customHeight="false" outlineLevel="0" collapsed="false">
      <c r="A6" s="162"/>
      <c r="B6" s="120" t="n">
        <v>500632</v>
      </c>
      <c r="D6" s="120"/>
      <c r="E6" s="162"/>
      <c r="F6" s="120"/>
      <c r="H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106165</v>
      </c>
      <c r="C8" s="130" t="n">
        <v>117417</v>
      </c>
      <c r="D8" s="130" t="n">
        <f aca="false">+C8-B8</f>
        <v>11252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117972</v>
      </c>
      <c r="C9" s="130" t="n">
        <v>117437</v>
      </c>
      <c r="D9" s="130" t="n">
        <f aca="false">+C9-B9</f>
        <v>-535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124002</v>
      </c>
      <c r="C10" s="130" t="n">
        <v>124207</v>
      </c>
      <c r="D10" s="130" t="n">
        <f aca="false">+C10-B10</f>
        <v>205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 t="n">
        <v>100788</v>
      </c>
      <c r="C11" s="130" t="n">
        <v>100788</v>
      </c>
      <c r="D11" s="130" t="n">
        <f aca="false">+C11-B11</f>
        <v>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 t="n">
        <v>104942</v>
      </c>
      <c r="C12" s="130" t="n">
        <v>104207</v>
      </c>
      <c r="D12" s="130" t="n">
        <f aca="false">+C12-B12</f>
        <v>-735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 t="n">
        <v>104211</v>
      </c>
      <c r="C13" s="130" t="n">
        <v>104207</v>
      </c>
      <c r="D13" s="130" t="n">
        <f aca="false">+C13-B13</f>
        <v>-4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 t="n">
        <v>84424</v>
      </c>
      <c r="C14" s="130" t="n">
        <v>83518</v>
      </c>
      <c r="D14" s="130" t="n">
        <f aca="false">+C14-B14</f>
        <v>-906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 t="n">
        <v>77456</v>
      </c>
      <c r="C15" s="130" t="n">
        <v>77234</v>
      </c>
      <c r="D15" s="130" t="n">
        <f aca="false">+C15-B15</f>
        <v>-222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 t="n">
        <v>89763</v>
      </c>
      <c r="C16" s="130" t="n">
        <v>89032</v>
      </c>
      <c r="D16" s="130" t="n">
        <f aca="false">+C16-B16</f>
        <v>-731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 t="n">
        <v>93179</v>
      </c>
      <c r="C17" s="130" t="n">
        <v>92822</v>
      </c>
      <c r="D17" s="130" t="n">
        <f aca="false">+C17-B17</f>
        <v>-357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 t="n">
        <v>100949</v>
      </c>
      <c r="C18" s="130" t="n">
        <v>100822</v>
      </c>
      <c r="D18" s="130" t="n">
        <f aca="false">+C18-B18</f>
        <v>-127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 t="n">
        <v>93077</v>
      </c>
      <c r="C19" s="130" t="n">
        <v>92822</v>
      </c>
      <c r="D19" s="130" t="n">
        <f aca="false">+C19-B19</f>
        <v>-255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 t="n">
        <v>93000</v>
      </c>
      <c r="C20" s="130" t="n">
        <v>92822</v>
      </c>
      <c r="D20" s="130" t="n">
        <f aca="false">+C20-B20</f>
        <v>-178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 t="n">
        <v>92998</v>
      </c>
      <c r="C21" s="130" t="n">
        <v>92822</v>
      </c>
      <c r="D21" s="130" t="n">
        <f aca="false">+C21-B21</f>
        <v>-176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 t="n">
        <v>93044</v>
      </c>
      <c r="C22" s="130" t="n">
        <v>92822</v>
      </c>
      <c r="D22" s="130" t="n">
        <f aca="false">+C22-B22</f>
        <v>-222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 t="n">
        <v>85485</v>
      </c>
      <c r="C23" s="130" t="n">
        <v>85001</v>
      </c>
      <c r="D23" s="130" t="n">
        <f aca="false">+C23-B23</f>
        <v>-484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 t="n">
        <v>94982</v>
      </c>
      <c r="C24" s="130" t="n">
        <v>93956</v>
      </c>
      <c r="D24" s="130" t="n">
        <f aca="false">+C24-B24</f>
        <v>-1026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 t="n">
        <v>83049</v>
      </c>
      <c r="C25" s="130" t="n">
        <v>82542</v>
      </c>
      <c r="D25" s="130" t="n">
        <f aca="false">+C25-B25</f>
        <v>-507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 t="n">
        <v>84312</v>
      </c>
      <c r="C26" s="130" t="n">
        <v>82822</v>
      </c>
      <c r="D26" s="130" t="n">
        <f aca="false">+C26-B26</f>
        <v>-1490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 t="n">
        <v>85022</v>
      </c>
      <c r="C27" s="130" t="n">
        <v>82822</v>
      </c>
      <c r="D27" s="130" t="n">
        <f aca="false">+C27-B27</f>
        <v>-2200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 t="n">
        <v>82993</v>
      </c>
      <c r="C28" s="130" t="n">
        <v>82822</v>
      </c>
      <c r="D28" s="130" t="n">
        <f aca="false">+C28-B28</f>
        <v>-171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 t="n">
        <v>82989</v>
      </c>
      <c r="C29" s="130" t="n">
        <v>82822</v>
      </c>
      <c r="D29" s="130" t="n">
        <f aca="false">+C29-B29</f>
        <v>-167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f aca="false">+C30-B30</f>
        <v>0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f aca="false">+C31-B31</f>
        <v>0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f aca="false">+C32-B32</f>
        <v>0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f aca="false">+C33-B33</f>
        <v>0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f aca="false">+C34-B34</f>
        <v>0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f aca="false">+C35-B35</f>
        <v>0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f aca="false">+C36-B36</f>
        <v>0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2074802</v>
      </c>
      <c r="C39" s="130" t="n">
        <f aca="false">SUM(C8:C38)</f>
        <v>2075766</v>
      </c>
      <c r="D39" s="130" t="n">
        <f aca="false">SUM(D8:D38)</f>
        <v>964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8" t="n">
        <f aca="false">+summary!G4</f>
        <v>2.13</v>
      </c>
      <c r="E40" s="160"/>
      <c r="H40" s="108"/>
    </row>
    <row r="41" customFormat="false" ht="12.75" hidden="false" customHeight="false" outlineLevel="0" collapsed="false">
      <c r="D41" s="370" t="n">
        <f aca="false">+D40*D39</f>
        <v>2053.32</v>
      </c>
      <c r="F41" s="2"/>
      <c r="H41" s="370"/>
    </row>
    <row r="42" customFormat="false" ht="12.75" hidden="false" customHeight="false" outlineLevel="0" collapsed="false">
      <c r="A42" s="181" t="n">
        <v>37256</v>
      </c>
      <c r="D42" s="371" t="n">
        <v>12821</v>
      </c>
      <c r="E42" s="181"/>
      <c r="H42" s="370"/>
    </row>
    <row r="43" customFormat="false" ht="12.75" hidden="false" customHeight="false" outlineLevel="0" collapsed="false">
      <c r="A43" s="181" t="n">
        <v>37278</v>
      </c>
      <c r="D43" s="372" t="n">
        <f aca="false">+D42+D41</f>
        <v>14874.32</v>
      </c>
      <c r="E43" s="181"/>
      <c r="H43" s="372"/>
    </row>
    <row r="44" customFormat="false" ht="12.75" hidden="false" customHeight="false" outlineLevel="0" collapsed="false">
      <c r="D44" s="373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328" t="n">
        <v>-49782</v>
      </c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41" t="n">
        <f aca="false">+D39</f>
        <v>964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-48818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239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240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4" t="n">
        <v>37256</v>
      </c>
      <c r="C5" s="375" t="n">
        <v>1531269.56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241</v>
      </c>
      <c r="J6" s="91"/>
    </row>
    <row r="7" customFormat="false" ht="12.75" hidden="false" customHeight="false" outlineLevel="0" collapsed="false">
      <c r="A7" s="181" t="n">
        <v>37278</v>
      </c>
      <c r="I7" s="162" t="s">
        <v>242</v>
      </c>
      <c r="J7" s="91"/>
    </row>
    <row r="8" customFormat="false" ht="12.75" hidden="false" customHeight="false" outlineLevel="0" collapsed="false">
      <c r="A8" s="37" t="n">
        <v>50895</v>
      </c>
      <c r="B8" s="376" t="n">
        <f aca="false">5060-4681</f>
        <v>379</v>
      </c>
      <c r="J8" s="91"/>
    </row>
    <row r="9" customFormat="false" ht="12.75" hidden="false" customHeight="false" outlineLevel="0" collapsed="false">
      <c r="A9" s="37" t="n">
        <v>60874</v>
      </c>
      <c r="B9" s="376" t="n">
        <v>2633</v>
      </c>
      <c r="J9" s="91"/>
    </row>
    <row r="10" customFormat="false" ht="12.75" hidden="false" customHeight="false" outlineLevel="0" collapsed="false">
      <c r="A10" s="37" t="n">
        <v>78169</v>
      </c>
      <c r="B10" s="376" t="n">
        <f aca="false">333760-322053-16676</f>
        <v>-4969</v>
      </c>
      <c r="I10" s="332" t="s">
        <v>243</v>
      </c>
      <c r="J10" s="377" t="s">
        <v>185</v>
      </c>
      <c r="K10" s="332" t="s">
        <v>244</v>
      </c>
      <c r="L10" s="332"/>
      <c r="M10" s="332"/>
      <c r="N10" s="332"/>
    </row>
    <row r="11" customFormat="false" ht="20.1" hidden="false" customHeight="true" outlineLevel="0" collapsed="false">
      <c r="A11" s="9" t="n">
        <v>500235</v>
      </c>
      <c r="B11" s="32"/>
      <c r="H11" s="329"/>
      <c r="I11" s="332" t="n">
        <v>24361</v>
      </c>
      <c r="J11" s="377" t="n">
        <f aca="false">+C40</f>
        <v>842376.79</v>
      </c>
      <c r="K11" s="332" t="s">
        <v>245</v>
      </c>
      <c r="L11" s="332"/>
      <c r="M11" s="332"/>
      <c r="N11" s="332"/>
    </row>
    <row r="12" customFormat="false" ht="20.1" hidden="false" customHeight="true" outlineLevel="0" collapsed="false">
      <c r="A12" s="37" t="n">
        <v>500248</v>
      </c>
      <c r="B12" s="376"/>
      <c r="I12" s="332" t="n">
        <v>24693</v>
      </c>
      <c r="J12" s="378" t="n">
        <v>275313.72</v>
      </c>
      <c r="K12" s="332" t="s">
        <v>246</v>
      </c>
      <c r="L12" s="332"/>
      <c r="M12" s="332"/>
      <c r="N12" s="332"/>
    </row>
    <row r="13" customFormat="false" ht="20.1" hidden="false" customHeight="true" outlineLevel="0" collapsed="false">
      <c r="A13" s="37" t="n">
        <v>500251</v>
      </c>
      <c r="B13" s="379" t="n">
        <f aca="false">8000-10202</f>
        <v>-2202</v>
      </c>
      <c r="I13" s="332" t="n">
        <v>21665</v>
      </c>
      <c r="J13" s="378" t="n">
        <v>73449.16</v>
      </c>
      <c r="K13" s="332" t="s">
        <v>247</v>
      </c>
      <c r="L13" s="332"/>
      <c r="M13" s="332"/>
      <c r="N13" s="332"/>
    </row>
    <row r="14" customFormat="false" ht="20.1" hidden="false" customHeight="true" outlineLevel="0" collapsed="false">
      <c r="A14" s="37" t="n">
        <v>500254</v>
      </c>
      <c r="B14" s="379" t="n">
        <f aca="false">3960-2611</f>
        <v>1349</v>
      </c>
      <c r="I14" s="332" t="n">
        <v>22664</v>
      </c>
      <c r="J14" s="380" t="n">
        <v>23612.35</v>
      </c>
      <c r="K14" s="332" t="s">
        <v>248</v>
      </c>
      <c r="L14" s="332"/>
      <c r="M14" s="332"/>
      <c r="N14" s="332"/>
    </row>
    <row r="15" customFormat="false" ht="20.1" hidden="false" customHeight="true" outlineLevel="0" collapsed="false">
      <c r="A15" s="9" t="n">
        <v>500255</v>
      </c>
      <c r="B15" s="379" t="n">
        <f aca="false">8800-1904</f>
        <v>6896</v>
      </c>
      <c r="I15" s="332"/>
      <c r="J15" s="378" t="n">
        <f aca="false">SUM(J11:J14)</f>
        <v>1214752.02</v>
      </c>
      <c r="K15" s="332"/>
      <c r="L15" s="332"/>
      <c r="M15" s="332"/>
      <c r="N15" s="332"/>
    </row>
    <row r="16" customFormat="false" ht="20.1" hidden="false" customHeight="true" outlineLevel="0" collapsed="false">
      <c r="A16" s="9" t="n">
        <v>500262</v>
      </c>
      <c r="B16" s="379" t="n">
        <v>-127</v>
      </c>
      <c r="I16" s="332"/>
      <c r="J16" s="378"/>
      <c r="K16" s="332"/>
      <c r="L16" s="332"/>
      <c r="M16" s="332"/>
      <c r="N16" s="332"/>
    </row>
    <row r="17" customFormat="false" ht="12.75" hidden="false" customHeight="false" outlineLevel="0" collapsed="false">
      <c r="A17" s="381" t="n">
        <v>500267</v>
      </c>
      <c r="B17" s="382" t="n">
        <f aca="false">1235027-1241199</f>
        <v>-6172</v>
      </c>
      <c r="I17" s="332"/>
      <c r="J17" s="378"/>
      <c r="K17" s="332"/>
      <c r="L17" s="332"/>
      <c r="M17" s="332"/>
      <c r="N17" s="332"/>
    </row>
    <row r="18" customFormat="false" ht="12.75" hidden="false" customHeight="false" outlineLevel="0" collapsed="false">
      <c r="B18" s="32" t="n">
        <f aca="false">SUM(B8:B17)</f>
        <v>-2213</v>
      </c>
      <c r="I18" s="332"/>
      <c r="J18" s="378"/>
      <c r="K18" s="332"/>
      <c r="L18" s="332"/>
      <c r="M18" s="332"/>
      <c r="N18" s="332"/>
    </row>
    <row r="19" customFormat="false" ht="12.75" hidden="false" customHeight="false" outlineLevel="0" collapsed="false">
      <c r="B19" s="91" t="n">
        <f aca="false">+summary!G5</f>
        <v>2.14</v>
      </c>
      <c r="C19" s="383" t="n">
        <f aca="false">+B19*B18</f>
        <v>-4735.82</v>
      </c>
      <c r="G19" s="9"/>
      <c r="H19" s="90"/>
      <c r="I19" s="384"/>
      <c r="J19" s="378"/>
      <c r="K19" s="332"/>
      <c r="L19" s="332"/>
      <c r="M19" s="332"/>
      <c r="N19" s="332"/>
    </row>
    <row r="20" customFormat="false" ht="12.75" hidden="false" customHeight="false" outlineLevel="0" collapsed="false">
      <c r="C20" s="385" t="n">
        <f aca="false">+C19+C5</f>
        <v>1526533.74</v>
      </c>
      <c r="E20" s="91"/>
      <c r="G20" s="9"/>
      <c r="H20" s="90"/>
      <c r="I20" s="384"/>
      <c r="J20" s="378"/>
      <c r="K20" s="332"/>
      <c r="L20" s="332"/>
      <c r="M20" s="332"/>
      <c r="N20" s="332"/>
    </row>
    <row r="21" customFormat="false" ht="12.75" hidden="false" customHeight="false" outlineLevel="0" collapsed="false">
      <c r="E21" s="91"/>
      <c r="G21" s="9"/>
      <c r="H21" s="90"/>
      <c r="I21" s="384"/>
      <c r="J21" s="378"/>
      <c r="K21" s="332"/>
      <c r="L21" s="332"/>
      <c r="M21" s="332"/>
      <c r="N21" s="332"/>
    </row>
    <row r="22" customFormat="false" ht="12.75" hidden="false" customHeight="false" outlineLevel="0" collapsed="false">
      <c r="A22" s="9" t="s">
        <v>249</v>
      </c>
      <c r="G22" s="9"/>
      <c r="H22" s="90"/>
      <c r="I22" s="384"/>
      <c r="J22" s="378"/>
      <c r="K22" s="332"/>
      <c r="L22" s="332"/>
      <c r="M22" s="332"/>
      <c r="N22" s="332"/>
    </row>
    <row r="23" customFormat="false" ht="12.75" hidden="false" customHeight="false" outlineLevel="0" collapsed="false">
      <c r="A23" s="19" t="s">
        <v>250</v>
      </c>
      <c r="G23" s="9"/>
      <c r="H23" s="90"/>
      <c r="I23" s="384"/>
      <c r="J23" s="378"/>
      <c r="K23" s="332"/>
      <c r="L23" s="332"/>
      <c r="M23" s="332"/>
      <c r="N23" s="332"/>
    </row>
    <row r="24" customFormat="false" ht="12.75" hidden="false" customHeight="false" outlineLevel="0" collapsed="false">
      <c r="G24" s="9"/>
      <c r="H24" s="90"/>
      <c r="I24" s="384"/>
      <c r="J24" s="378"/>
      <c r="K24" s="332"/>
      <c r="L24" s="332"/>
      <c r="M24" s="332"/>
      <c r="N24" s="332"/>
    </row>
    <row r="25" customFormat="false" ht="12.75" hidden="false" customHeight="false" outlineLevel="0" collapsed="false">
      <c r="G25" s="9"/>
      <c r="H25" s="90"/>
      <c r="I25" s="384"/>
      <c r="J25" s="378"/>
      <c r="K25" s="332"/>
      <c r="L25" s="332"/>
      <c r="M25" s="332"/>
      <c r="N25" s="332"/>
    </row>
    <row r="26" customFormat="false" ht="12.75" hidden="false" customHeight="false" outlineLevel="0" collapsed="false">
      <c r="A26" s="386" t="n">
        <v>37256</v>
      </c>
      <c r="C26" s="375" t="n">
        <v>275313.72</v>
      </c>
      <c r="G26" s="9"/>
      <c r="H26" s="91"/>
      <c r="I26" s="384"/>
      <c r="J26" s="378"/>
      <c r="K26" s="332"/>
      <c r="L26" s="332"/>
      <c r="M26" s="332"/>
      <c r="N26" s="332"/>
    </row>
    <row r="27" customFormat="false" ht="12.75" hidden="false" customHeight="false" outlineLevel="0" collapsed="false">
      <c r="F27" s="44"/>
      <c r="G27" s="9"/>
      <c r="H27" s="91"/>
      <c r="I27" s="332"/>
      <c r="J27" s="378"/>
      <c r="K27" s="332"/>
      <c r="L27" s="332"/>
      <c r="M27" s="332"/>
      <c r="N27" s="332"/>
    </row>
    <row r="28" customFormat="false" ht="12.75" hidden="false" customHeight="false" outlineLevel="0" collapsed="false">
      <c r="A28" s="181" t="n">
        <v>37276</v>
      </c>
      <c r="G28" s="9"/>
      <c r="H28" s="91"/>
      <c r="I28" s="332"/>
      <c r="J28" s="378"/>
      <c r="K28" s="332"/>
      <c r="L28" s="332"/>
      <c r="M28" s="332"/>
      <c r="N28" s="332"/>
    </row>
    <row r="29" customFormat="false" ht="12.75" hidden="false" customHeight="false" outlineLevel="0" collapsed="false">
      <c r="A29" s="9" t="n">
        <v>9164</v>
      </c>
      <c r="B29" s="387"/>
      <c r="G29" s="9"/>
      <c r="H29" s="91"/>
      <c r="I29" s="332"/>
      <c r="J29" s="378"/>
      <c r="K29" s="332"/>
      <c r="L29" s="332"/>
      <c r="M29" s="332"/>
      <c r="N29" s="332"/>
    </row>
    <row r="30" customFormat="false" ht="12.75" hidden="false" customHeight="false" outlineLevel="0" collapsed="false">
      <c r="A30" s="9" t="n">
        <v>9167</v>
      </c>
      <c r="B30" s="387"/>
      <c r="I30" s="332"/>
      <c r="J30" s="378"/>
      <c r="K30" s="332"/>
      <c r="L30" s="332"/>
      <c r="M30" s="332"/>
      <c r="N30" s="332"/>
    </row>
    <row r="31" customFormat="false" ht="12.75" hidden="false" customHeight="false" outlineLevel="0" collapsed="false">
      <c r="B31" s="32" t="n">
        <f aca="false">+B30+B29</f>
        <v>0</v>
      </c>
      <c r="I31" s="332"/>
      <c r="J31" s="378"/>
      <c r="K31" s="332"/>
      <c r="L31" s="332"/>
      <c r="M31" s="332"/>
      <c r="N31" s="332"/>
    </row>
    <row r="32" customFormat="false" ht="12.75" hidden="false" customHeight="false" outlineLevel="0" collapsed="false">
      <c r="B32" s="91" t="n">
        <f aca="false">+summary!G4</f>
        <v>2.13</v>
      </c>
      <c r="C32" s="383" t="n">
        <f aca="false">+B32*B31</f>
        <v>0</v>
      </c>
    </row>
    <row r="33" customFormat="false" ht="12.75" hidden="false" customHeight="false" outlineLevel="0" collapsed="false">
      <c r="C33" s="385" t="n">
        <f aca="false">+C32+C26</f>
        <v>275313.72</v>
      </c>
      <c r="E33" s="91"/>
    </row>
    <row r="35" customFormat="false" ht="12.75" hidden="false" customHeight="false" outlineLevel="0" collapsed="false">
      <c r="E35" s="320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249</v>
      </c>
      <c r="E37" s="9" t="s">
        <v>192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251</v>
      </c>
      <c r="E38" s="150" t="n">
        <f aca="false">+A5</f>
        <v>37256</v>
      </c>
      <c r="F38" s="328" t="n">
        <v>378562</v>
      </c>
      <c r="G38" s="388" t="n">
        <v>117857</v>
      </c>
      <c r="H38" s="328" t="n">
        <v>186976</v>
      </c>
      <c r="I38" s="32"/>
    </row>
    <row r="39" customFormat="false" ht="12.75" hidden="false" customHeight="false" outlineLevel="0" collapsed="false">
      <c r="E39" s="150" t="n">
        <f aca="false">+A7</f>
        <v>37278</v>
      </c>
      <c r="F39" s="41" t="n">
        <f aca="false">+B18</f>
        <v>-2213</v>
      </c>
      <c r="G39" s="41" t="n">
        <f aca="false">+B31</f>
        <v>0</v>
      </c>
      <c r="H39" s="41" t="n">
        <f aca="false">+B46</f>
        <v>4649</v>
      </c>
      <c r="I39" s="32"/>
    </row>
    <row r="40" customFormat="false" ht="12.75" hidden="false" customHeight="false" outlineLevel="0" collapsed="false">
      <c r="A40" s="150" t="n">
        <v>37256</v>
      </c>
      <c r="C40" s="375" t="n">
        <v>842376.79</v>
      </c>
      <c r="F40" s="32" t="n">
        <f aca="false">+F39+F38</f>
        <v>376349</v>
      </c>
      <c r="G40" s="32" t="n">
        <f aca="false">+G39+G38</f>
        <v>117857</v>
      </c>
      <c r="H40" s="32" t="n">
        <f aca="false">+H39+H38</f>
        <v>191625</v>
      </c>
      <c r="I40" s="32" t="n">
        <f aca="false">+H40+G40+F40</f>
        <v>685831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1" t="n">
        <v>37278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7" t="n">
        <v>2584</v>
      </c>
      <c r="G44" s="9"/>
      <c r="H44" s="389"/>
      <c r="I44" s="32"/>
    </row>
    <row r="45" customFormat="false" ht="12.75" hidden="false" customHeight="false" outlineLevel="0" collapsed="false">
      <c r="A45" s="9" t="n">
        <v>500392</v>
      </c>
      <c r="B45" s="390" t="n">
        <v>2065</v>
      </c>
      <c r="G45" s="9"/>
      <c r="H45" s="389"/>
      <c r="I45" s="32"/>
    </row>
    <row r="46" customFormat="false" ht="12.75" hidden="false" customHeight="false" outlineLevel="0" collapsed="false">
      <c r="B46" s="32" t="n">
        <f aca="false">SUM(B43:B45)</f>
        <v>4649</v>
      </c>
      <c r="G46" s="9"/>
      <c r="H46" s="389"/>
      <c r="I46" s="32"/>
    </row>
    <row r="47" customFormat="false" ht="12.75" hidden="false" customHeight="false" outlineLevel="0" collapsed="false">
      <c r="B47" s="383" t="n">
        <f aca="false">+summary!G5</f>
        <v>2.14</v>
      </c>
      <c r="C47" s="383" t="n">
        <f aca="false">+B47*B46</f>
        <v>9948.86</v>
      </c>
      <c r="H47" s="389"/>
      <c r="I47" s="32"/>
    </row>
    <row r="48" customFormat="false" ht="12.75" hidden="false" customHeight="false" outlineLevel="0" collapsed="false">
      <c r="C48" s="385" t="n">
        <f aca="false">+C47+C40</f>
        <v>852325.65</v>
      </c>
      <c r="E48" s="29"/>
      <c r="H48" s="389"/>
      <c r="I48" s="32"/>
    </row>
    <row r="49" customFormat="false" ht="12.75" hidden="false" customHeight="false" outlineLevel="0" collapsed="false">
      <c r="E49" s="176"/>
      <c r="H49" s="389"/>
      <c r="I49" s="32"/>
    </row>
    <row r="50" customFormat="false" ht="12.75" hidden="false" customHeight="false" outlineLevel="0" collapsed="false">
      <c r="E50" s="29"/>
      <c r="H50" s="389"/>
      <c r="I50" s="32"/>
    </row>
    <row r="51" customFormat="false" ht="12.75" hidden="false" customHeight="false" outlineLevel="0" collapsed="false">
      <c r="C51" s="391"/>
      <c r="E51" s="176"/>
    </row>
    <row r="52" customFormat="false" ht="12.75" hidden="false" customHeight="false" outlineLevel="0" collapsed="false">
      <c r="A52" s="9" t="s">
        <v>249</v>
      </c>
      <c r="C52" s="101"/>
    </row>
    <row r="53" customFormat="false" ht="12.75" hidden="false" customHeight="false" outlineLevel="0" collapsed="false">
      <c r="A53" s="9" t="n">
        <v>21665</v>
      </c>
      <c r="B53" s="91" t="s">
        <v>252</v>
      </c>
      <c r="C53" s="392" t="n">
        <v>73445.08</v>
      </c>
      <c r="D53" s="9" t="s">
        <v>253</v>
      </c>
      <c r="E53" s="180"/>
      <c r="H53" s="389" t="n">
        <v>21665</v>
      </c>
      <c r="I53" s="388" t="n">
        <v>36401</v>
      </c>
    </row>
    <row r="54" customFormat="false" ht="12.75" hidden="false" customHeight="false" outlineLevel="0" collapsed="false">
      <c r="A54" s="9" t="n">
        <v>22664</v>
      </c>
      <c r="B54" s="91" t="s">
        <v>252</v>
      </c>
      <c r="C54" s="393" t="n">
        <v>23612.35</v>
      </c>
      <c r="D54" s="9" t="s">
        <v>254</v>
      </c>
      <c r="H54" s="389" t="n">
        <v>22664</v>
      </c>
      <c r="I54" s="388" t="n">
        <v>18932</v>
      </c>
    </row>
    <row r="55" customFormat="false" ht="12.75" hidden="false" customHeight="false" outlineLevel="0" collapsed="false">
      <c r="H55" s="394"/>
      <c r="I55" s="69"/>
    </row>
    <row r="56" customFormat="false" ht="12.75" hidden="false" customHeight="false" outlineLevel="0" collapsed="false">
      <c r="C56" s="395"/>
    </row>
    <row r="57" customFormat="false" ht="12.75" hidden="false" customHeight="false" outlineLevel="0" collapsed="false">
      <c r="C57" s="396" t="n">
        <f aca="false">+C54+C53+C48+C33+C20</f>
        <v>2751230.54</v>
      </c>
      <c r="I57" s="32" t="n">
        <f aca="false">SUM(I40:I54)</f>
        <v>741164</v>
      </c>
    </row>
    <row r="61" customFormat="false" ht="12.75" hidden="false" customHeight="false" outlineLevel="0" collapsed="false">
      <c r="C61" s="91" t="n">
        <f aca="false">+DEFS!F49</f>
        <v>-2800636.26</v>
      </c>
    </row>
    <row r="62" customFormat="false" ht="12.75" hidden="false" customHeight="false" outlineLevel="0" collapsed="false">
      <c r="C62" s="91" t="n">
        <f aca="false">+C61+C57</f>
        <v>-49405.7199999997</v>
      </c>
      <c r="I62" s="131" t="n">
        <f aca="false">+I57+DEFS!K49</f>
        <v>305426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E26" activeCellId="0" sqref="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7"/>
      <c r="B1" s="397" t="n">
        <v>23995</v>
      </c>
      <c r="C1" s="398"/>
      <c r="D1" s="399" t="n">
        <v>22051</v>
      </c>
      <c r="F1" s="19"/>
      <c r="H1" s="234"/>
    </row>
    <row r="2" customFormat="false" ht="12.75" hidden="false" customHeight="false" outlineLevel="0" collapsed="false">
      <c r="B2" s="18" t="n">
        <v>59687</v>
      </c>
      <c r="D2" s="18" t="n">
        <v>10703</v>
      </c>
      <c r="E2" s="122"/>
      <c r="F2" s="18"/>
      <c r="G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255</v>
      </c>
      <c r="G3" s="123"/>
      <c r="H3" s="237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23592</v>
      </c>
      <c r="E4" s="130" t="n">
        <v>24000</v>
      </c>
      <c r="F4" s="130" t="n">
        <f aca="false">+E4+C4-D4-B4</f>
        <v>408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24358</v>
      </c>
      <c r="E5" s="130" t="n">
        <v>24000</v>
      </c>
      <c r="F5" s="130" t="n">
        <f aca="false">+E5+C5-D5-B5</f>
        <v>-358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24506</v>
      </c>
      <c r="E6" s="130" t="n">
        <v>24000</v>
      </c>
      <c r="F6" s="130" t="n">
        <f aca="false">+E6+C6-D6-B6</f>
        <v>-506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 t="n">
        <v>24638</v>
      </c>
      <c r="E7" s="130" t="n">
        <v>24000</v>
      </c>
      <c r="F7" s="130" t="n">
        <f aca="false">+E7+C7-D7-B7</f>
        <v>-638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 t="n">
        <v>24617</v>
      </c>
      <c r="E8" s="130" t="n">
        <v>24000</v>
      </c>
      <c r="F8" s="130" t="n">
        <f aca="false">+E8+C8-D8-B8</f>
        <v>-617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 t="n">
        <v>24627</v>
      </c>
      <c r="E9" s="130" t="n">
        <v>24000</v>
      </c>
      <c r="F9" s="130" t="n">
        <f aca="false">+E9+C9-D9-B9</f>
        <v>-627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 t="n">
        <v>24565</v>
      </c>
      <c r="E10" s="130" t="n">
        <v>24000</v>
      </c>
      <c r="F10" s="130" t="n">
        <f aca="false">+E10+C10-D10-B10</f>
        <v>-565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 t="n">
        <v>24616</v>
      </c>
      <c r="E11" s="130" t="n">
        <v>24000</v>
      </c>
      <c r="F11" s="130" t="n">
        <f aca="false">+E11+C11-D11-B11</f>
        <v>-616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 t="n">
        <v>24626</v>
      </c>
      <c r="E12" s="130" t="n">
        <v>24000</v>
      </c>
      <c r="F12" s="130" t="n">
        <f aca="false">+E12+C12-D12-B12</f>
        <v>-626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 t="n">
        <v>24629</v>
      </c>
      <c r="E13" s="130" t="n">
        <v>24000</v>
      </c>
      <c r="F13" s="130" t="n">
        <f aca="false">+E13+C13-D13-B13</f>
        <v>-629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 t="n">
        <v>24633</v>
      </c>
      <c r="E14" s="130" t="n">
        <v>24000</v>
      </c>
      <c r="F14" s="130" t="n">
        <f aca="false">+E14+C14-D14-B14</f>
        <v>-633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 t="n">
        <v>23308</v>
      </c>
      <c r="E15" s="130" t="n">
        <v>24000</v>
      </c>
      <c r="F15" s="130" t="n">
        <f aca="false">+E15+C15-D15-B15</f>
        <v>692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 t="n">
        <v>24655</v>
      </c>
      <c r="E16" s="130" t="n">
        <v>24000</v>
      </c>
      <c r="F16" s="130" t="n">
        <f aca="false">+E16+C16-D16-B16</f>
        <v>-655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 t="n">
        <v>25210</v>
      </c>
      <c r="E17" s="130" t="n">
        <v>24000</v>
      </c>
      <c r="F17" s="130" t="n">
        <f aca="false">+E17+C17-D17-B17</f>
        <v>-1210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 t="n">
        <v>24932</v>
      </c>
      <c r="E18" s="130" t="n">
        <v>24000</v>
      </c>
      <c r="F18" s="130" t="n">
        <f aca="false">+E18+C18-D18-B18</f>
        <v>-932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 t="n">
        <v>24697</v>
      </c>
      <c r="E19" s="130" t="n">
        <v>24000</v>
      </c>
      <c r="F19" s="130" t="n">
        <f aca="false">+E19+C19-D19-B19</f>
        <v>-697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 t="n">
        <v>24663</v>
      </c>
      <c r="E20" s="130" t="n">
        <v>24000</v>
      </c>
      <c r="F20" s="130" t="n">
        <f aca="false">+E20+C20-D20-B20</f>
        <v>-663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 t="n">
        <v>24599</v>
      </c>
      <c r="E21" s="130" t="n">
        <v>24000</v>
      </c>
      <c r="F21" s="130" t="n">
        <f aca="false">+E21+C21-D21-B21</f>
        <v>-599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 t="n">
        <v>24683</v>
      </c>
      <c r="E22" s="130" t="n">
        <v>24000</v>
      </c>
      <c r="F22" s="130" t="n">
        <f aca="false">+E22+C22-D22-B22</f>
        <v>-683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 t="n">
        <v>24690</v>
      </c>
      <c r="E23" s="130" t="n">
        <v>23812</v>
      </c>
      <c r="F23" s="130" t="n">
        <f aca="false">+E23+C23-D23-B23</f>
        <v>-878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 t="n">
        <v>24674</v>
      </c>
      <c r="E24" s="130" t="n">
        <v>24000</v>
      </c>
      <c r="F24" s="130" t="n">
        <f aca="false">+E24+C24-D24-B24</f>
        <v>-674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 t="n">
        <v>24691</v>
      </c>
      <c r="E25" s="130" t="n">
        <v>24000</v>
      </c>
      <c r="F25" s="130" t="n">
        <f aca="false">+E25+C25-D25-B25</f>
        <v>-691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 t="n">
        <f aca="false">+E26+C26-D26-B26</f>
        <v>0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 t="n">
        <f aca="false">+E27+C27-D27-B27</f>
        <v>0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 t="n">
        <f aca="false">+E28+C28-D28-B28</f>
        <v>0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 t="n">
        <f aca="false">+E29+C29-D29-B29</f>
        <v>0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 t="n">
        <f aca="false">+E30+C30-D30-B30</f>
        <v>0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 t="n">
        <f aca="false">+E31+C31-D31-B31</f>
        <v>0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192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37256</v>
      </c>
      <c r="I34" s="328" t="n">
        <v>-183022</v>
      </c>
      <c r="J34" s="328" t="n">
        <v>-128597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540209</v>
      </c>
      <c r="E35" s="130" t="n">
        <f aca="false">SUM(E4:E34)</f>
        <v>527812</v>
      </c>
      <c r="F35" s="130" t="n">
        <f aca="false">SUM(F4:F34)</f>
        <v>-12397</v>
      </c>
      <c r="G35" s="130"/>
      <c r="H35" s="150" t="n">
        <f aca="false">+A40</f>
        <v>37278</v>
      </c>
      <c r="I35" s="41" t="n">
        <f aca="false">+C36</f>
        <v>0</v>
      </c>
      <c r="J35" s="41" t="n">
        <f aca="false">+E36</f>
        <v>-12397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-12397</v>
      </c>
      <c r="F36" s="146" t="n">
        <f aca="false">+E36+C36</f>
        <v>-12397</v>
      </c>
      <c r="H36" s="9"/>
      <c r="I36" s="32" t="n">
        <f aca="false">+I35+I34</f>
        <v>-183022</v>
      </c>
      <c r="J36" s="32" t="n">
        <f aca="false">+J35+J34</f>
        <v>-140994</v>
      </c>
      <c r="K36" s="32" t="n">
        <f aca="false">+J36+I36</f>
        <v>-324016</v>
      </c>
      <c r="L36" s="32"/>
    </row>
    <row r="37" customFormat="false" ht="12.75" hidden="false" customHeight="false" outlineLevel="0" collapsed="false">
      <c r="C37" s="400" t="n">
        <f aca="false">+summary!G5</f>
        <v>2.14</v>
      </c>
      <c r="E37" s="125" t="n">
        <f aca="false">+C37</f>
        <v>2.14</v>
      </c>
      <c r="F37" s="158" t="n">
        <f aca="false">+F36*E37</f>
        <v>-26529.58</v>
      </c>
    </row>
    <row r="38" customFormat="false" ht="12.75" hidden="false" customHeight="false" outlineLevel="0" collapsed="false">
      <c r="C38" s="158" t="n">
        <f aca="false">+C37*C36</f>
        <v>0</v>
      </c>
      <c r="E38" s="105" t="n">
        <f aca="false">+E37*E36</f>
        <v>-26529.58</v>
      </c>
      <c r="F38" s="158" t="n">
        <f aca="false">+E38+C38</f>
        <v>-26529.58</v>
      </c>
    </row>
    <row r="39" customFormat="false" ht="12.75" hidden="false" customHeight="false" outlineLevel="0" collapsed="false">
      <c r="A39" s="181" t="n">
        <v>37256</v>
      </c>
      <c r="B39" s="19" t="s">
        <v>205</v>
      </c>
      <c r="C39" s="401" t="n">
        <v>-1033420.01</v>
      </c>
      <c r="D39" s="244"/>
      <c r="E39" s="251" t="n">
        <v>-571850.34</v>
      </c>
      <c r="F39" s="142" t="n">
        <f aca="false">+E39+C39</f>
        <v>-1605270.35</v>
      </c>
    </row>
    <row r="40" customFormat="false" ht="12.75" hidden="false" customHeight="false" outlineLevel="0" collapsed="false">
      <c r="A40" s="181" t="n">
        <v>37278</v>
      </c>
      <c r="B40" s="19" t="s">
        <v>205</v>
      </c>
      <c r="C40" s="200" t="n">
        <f aca="false">+C39+C38</f>
        <v>-1033420.01</v>
      </c>
      <c r="D40" s="246"/>
      <c r="E40" s="200" t="n">
        <f aca="false">+E39+E38</f>
        <v>-598379.92</v>
      </c>
      <c r="F40" s="200" t="n">
        <f aca="false">+E40+C40</f>
        <v>-1631799.93</v>
      </c>
      <c r="H40" s="205"/>
    </row>
    <row r="41" customFormat="false" ht="12.75" hidden="false" customHeight="false" outlineLevel="0" collapsed="false">
      <c r="C41" s="402"/>
      <c r="D41" s="193"/>
      <c r="E41" s="193"/>
      <c r="H41" s="131" t="n">
        <f aca="false">+C39+E39+F45+F46+F47+F48</f>
        <v>-2774106.68</v>
      </c>
    </row>
    <row r="42" customFormat="false" ht="12.75" hidden="false" customHeight="false" outlineLevel="0" collapsed="false">
      <c r="C42" s="193"/>
      <c r="D42" s="193"/>
      <c r="E42" s="193"/>
    </row>
    <row r="43" customFormat="false" ht="12.75" hidden="false" customHeight="false" outlineLevel="0" collapsed="false">
      <c r="C43" s="193"/>
      <c r="D43" s="193"/>
      <c r="E43" s="18" t="s">
        <v>256</v>
      </c>
    </row>
    <row r="44" customFormat="false" ht="12.75" hidden="false" customHeight="false" outlineLevel="0" collapsed="false">
      <c r="C44" s="193"/>
      <c r="D44" s="193"/>
      <c r="E44" s="18" t="n">
        <v>22864</v>
      </c>
      <c r="F44" s="403" t="n">
        <v>0</v>
      </c>
      <c r="G44" s="101" t="s">
        <v>235</v>
      </c>
      <c r="J44" s="18" t="n">
        <v>22864</v>
      </c>
      <c r="K44" s="404"/>
    </row>
    <row r="45" customFormat="false" ht="12.75" hidden="false" customHeight="false" outlineLevel="0" collapsed="false">
      <c r="C45" s="193"/>
      <c r="D45" s="193"/>
      <c r="E45" s="18" t="n">
        <v>20379</v>
      </c>
      <c r="F45" s="375" t="n">
        <v>-51695.87</v>
      </c>
      <c r="G45" s="101" t="s">
        <v>257</v>
      </c>
      <c r="J45" s="18" t="n">
        <v>20379</v>
      </c>
      <c r="K45" s="388" t="n">
        <v>2979</v>
      </c>
      <c r="M45" s="32"/>
    </row>
    <row r="46" customFormat="false" ht="12.75" hidden="false" customHeight="false" outlineLevel="0" collapsed="false">
      <c r="C46" s="193"/>
      <c r="D46" s="193"/>
      <c r="E46" s="18" t="n">
        <v>26357</v>
      </c>
      <c r="F46" s="405" t="n">
        <f aca="false">44144.84-58339.66</f>
        <v>-14194.82</v>
      </c>
      <c r="G46" s="101" t="s">
        <v>258</v>
      </c>
      <c r="J46" s="18" t="n">
        <v>26357</v>
      </c>
      <c r="K46" s="388" t="n">
        <f aca="false">26521-24566</f>
        <v>1955</v>
      </c>
    </row>
    <row r="47" customFormat="false" ht="12.75" hidden="false" customHeight="false" outlineLevel="0" collapsed="false">
      <c r="C47" s="193"/>
      <c r="D47" s="193"/>
      <c r="E47" s="18" t="n">
        <v>21544</v>
      </c>
      <c r="F47" s="375" t="n">
        <v>61340.16</v>
      </c>
      <c r="G47" s="101" t="s">
        <v>259</v>
      </c>
      <c r="J47" s="18" t="n">
        <v>21544</v>
      </c>
      <c r="K47" s="388" t="n">
        <v>36108</v>
      </c>
    </row>
    <row r="48" customFormat="false" ht="12.75" hidden="false" customHeight="false" outlineLevel="0" collapsed="false">
      <c r="C48" s="193"/>
      <c r="D48" s="193"/>
      <c r="E48" s="18" t="n">
        <v>24532</v>
      </c>
      <c r="F48" s="406" t="n">
        <v>-1164285.8</v>
      </c>
      <c r="G48" s="101" t="s">
        <v>260</v>
      </c>
      <c r="J48" s="18" t="n">
        <v>24532</v>
      </c>
      <c r="K48" s="328" t="n">
        <v>-152764</v>
      </c>
    </row>
    <row r="49" customFormat="false" ht="12.75" hidden="false" customHeight="false" outlineLevel="0" collapsed="false">
      <c r="C49" s="193"/>
      <c r="D49" s="193"/>
      <c r="F49" s="407" t="n">
        <f aca="false">SUM(F40:F48)</f>
        <v>-2800636.26</v>
      </c>
      <c r="G49" s="193"/>
      <c r="K49" s="32" t="n">
        <f aca="false">SUM(K36:K48)</f>
        <v>-435738</v>
      </c>
    </row>
    <row r="50" customFormat="false" ht="12.75" hidden="false" customHeight="false" outlineLevel="0" collapsed="false">
      <c r="C50" s="193"/>
      <c r="D50" s="193"/>
      <c r="F50" s="193"/>
      <c r="G50" s="193"/>
    </row>
    <row r="51" customFormat="false" ht="12.75" hidden="false" customHeight="false" outlineLevel="0" collapsed="false">
      <c r="E51" s="19" t="s">
        <v>261</v>
      </c>
      <c r="F51" s="158" t="n">
        <f aca="false">+Duke!C57</f>
        <v>2751230.54</v>
      </c>
      <c r="M51" s="32" t="n">
        <f aca="false">+Duke!I57</f>
        <v>741164</v>
      </c>
    </row>
    <row r="53" customFormat="false" ht="12.75" hidden="false" customHeight="false" outlineLevel="0" collapsed="false">
      <c r="F53" s="125" t="n">
        <f aca="false">+F51+F49</f>
        <v>-49405.7199999997</v>
      </c>
      <c r="M53" s="69" t="n">
        <f aca="false">+M51+K49</f>
        <v>305426</v>
      </c>
    </row>
    <row r="59" customFormat="false" ht="12.75" hidden="false" customHeight="false" outlineLevel="0" collapsed="false">
      <c r="H59" s="185"/>
    </row>
    <row r="60" customFormat="false" ht="12.75" hidden="false" customHeight="false" outlineLevel="0" collapsed="false">
      <c r="H60" s="185"/>
    </row>
    <row r="61" customFormat="false" ht="12.75" hidden="false" customHeight="false" outlineLevel="0" collapsed="false">
      <c r="H61" s="185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-140994</v>
      </c>
      <c r="C74" s="2" t="n">
        <f aca="false">+E40</f>
        <v>-598379.92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191625</v>
      </c>
      <c r="C77" s="44" t="n">
        <f aca="false">+Duke!C48</f>
        <v>852325.65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376349</v>
      </c>
      <c r="C79" s="44" t="n">
        <f aca="false">+Duke!C20</f>
        <v>1526533.74</v>
      </c>
    </row>
    <row r="81" customFormat="false" ht="12.75" hidden="false" customHeight="false" outlineLevel="0" collapsed="false">
      <c r="B81" s="131" t="n">
        <f aca="false">SUM(B68:B80)</f>
        <v>305426</v>
      </c>
      <c r="C81" s="44" t="n">
        <f aca="false">SUM(C68:C80)</f>
        <v>-49405.72</v>
      </c>
    </row>
    <row r="82" customFormat="false" ht="12.75" hidden="false" customHeight="false" outlineLevel="0" collapsed="false">
      <c r="C82" s="0" t="n">
        <f aca="false">+C81/B81</f>
        <v>-0.161760033526943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3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8"/>
    </row>
    <row r="2" customFormat="false" ht="12.75" hidden="false" customHeight="false" outlineLevel="0" collapsed="false">
      <c r="L2" s="408"/>
    </row>
    <row r="3" customFormat="false" ht="12.75" hidden="false" customHeight="false" outlineLevel="0" collapsed="false">
      <c r="L3" s="408"/>
    </row>
    <row r="4" customFormat="false" ht="12.75" hidden="false" customHeight="false" outlineLevel="0" collapsed="false">
      <c r="L4" s="408"/>
    </row>
    <row r="5" customFormat="false" ht="15" hidden="false" customHeight="false" outlineLevel="0" collapsed="false">
      <c r="A5" s="311"/>
      <c r="B5" s="5" t="s">
        <v>262</v>
      </c>
      <c r="G5" s="311"/>
      <c r="L5" s="408"/>
      <c r="M5" s="311"/>
      <c r="S5" s="311"/>
    </row>
    <row r="6" customFormat="false" ht="12.75" hidden="false" customHeight="false" outlineLevel="0" collapsed="false">
      <c r="A6" s="162"/>
      <c r="B6" s="120" t="n">
        <v>500174</v>
      </c>
      <c r="D6" s="120" t="n">
        <v>53888</v>
      </c>
      <c r="F6" s="409" t="n">
        <v>78060</v>
      </c>
      <c r="H6" s="120" t="n">
        <v>78062</v>
      </c>
      <c r="J6" s="120"/>
      <c r="L6" s="408"/>
      <c r="M6" s="162"/>
      <c r="N6" s="120"/>
      <c r="P6" s="120"/>
      <c r="S6" s="162"/>
      <c r="T6" s="120"/>
      <c r="V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  <c r="F7" s="410" t="s">
        <v>180</v>
      </c>
      <c r="G7" s="123" t="s">
        <v>181</v>
      </c>
      <c r="H7" s="123" t="s">
        <v>180</v>
      </c>
      <c r="I7" s="123" t="s">
        <v>181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5471</v>
      </c>
      <c r="C8" s="130" t="n">
        <v>5741</v>
      </c>
      <c r="D8" s="130" t="n">
        <v>1041</v>
      </c>
      <c r="E8" s="130" t="n">
        <v>1125</v>
      </c>
      <c r="F8" s="130" t="n">
        <v>1062</v>
      </c>
      <c r="G8" s="130" t="n">
        <v>872</v>
      </c>
      <c r="H8" s="130" t="n">
        <v>1490</v>
      </c>
      <c r="I8" s="130" t="n">
        <v>1123</v>
      </c>
      <c r="J8" s="146" t="n">
        <f aca="false">+C8-B8+E8-D8+G8-F8+I8-H8</f>
        <v>-203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5369</v>
      </c>
      <c r="C9" s="130" t="n">
        <v>5741</v>
      </c>
      <c r="D9" s="130" t="n">
        <v>815</v>
      </c>
      <c r="E9" s="130" t="n">
        <v>1125</v>
      </c>
      <c r="F9" s="130" t="n">
        <v>1031</v>
      </c>
      <c r="G9" s="130" t="n">
        <v>872</v>
      </c>
      <c r="H9" s="130" t="n">
        <v>1504</v>
      </c>
      <c r="I9" s="130" t="n">
        <v>1123</v>
      </c>
      <c r="J9" s="146" t="n">
        <f aca="false">+C9-B9+E9-D9+G9-F9+I9-H9</f>
        <v>142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5302</v>
      </c>
      <c r="C10" s="130" t="n">
        <v>5741</v>
      </c>
      <c r="D10" s="130" t="n">
        <v>762</v>
      </c>
      <c r="E10" s="130" t="n">
        <v>1125</v>
      </c>
      <c r="F10" s="130" t="n">
        <v>986</v>
      </c>
      <c r="G10" s="130" t="n">
        <v>872</v>
      </c>
      <c r="H10" s="130" t="n">
        <v>1644</v>
      </c>
      <c r="I10" s="130" t="n">
        <v>1123</v>
      </c>
      <c r="J10" s="146" t="n">
        <f aca="false">+C10-B10+E10-D10+G10-F10+I10-H10</f>
        <v>167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 t="n">
        <v>3429</v>
      </c>
      <c r="C11" s="130" t="n">
        <v>5741</v>
      </c>
      <c r="D11" s="130" t="n">
        <v>400</v>
      </c>
      <c r="E11" s="130" t="n">
        <v>1125</v>
      </c>
      <c r="F11" s="130" t="n">
        <v>953</v>
      </c>
      <c r="G11" s="130" t="n">
        <v>872</v>
      </c>
      <c r="H11" s="130" t="n">
        <v>1516</v>
      </c>
      <c r="I11" s="130" t="n">
        <v>1123</v>
      </c>
      <c r="J11" s="146" t="n">
        <f aca="false">+C11-B11+E11-D11+G11-F11+I11-H11</f>
        <v>2563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 t="n">
        <v>5207</v>
      </c>
      <c r="C12" s="130" t="n">
        <v>5741</v>
      </c>
      <c r="D12" s="130"/>
      <c r="E12" s="130" t="n">
        <v>1125</v>
      </c>
      <c r="F12" s="130" t="n">
        <v>927</v>
      </c>
      <c r="G12" s="130" t="n">
        <v>872</v>
      </c>
      <c r="H12" s="130" t="n">
        <v>1465</v>
      </c>
      <c r="I12" s="130" t="n">
        <v>1123</v>
      </c>
      <c r="J12" s="146" t="n">
        <f aca="false">+C12-B12+E12-D12+G12-F12+I12-H12</f>
        <v>1262</v>
      </c>
      <c r="K12" s="129"/>
      <c r="L12" s="130"/>
      <c r="M12" s="130"/>
      <c r="N12" s="130"/>
      <c r="O12" s="130"/>
      <c r="P12" s="130"/>
      <c r="Q12" s="130"/>
      <c r="R12" s="238"/>
      <c r="S12" s="171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 t="n">
        <v>5669</v>
      </c>
      <c r="C13" s="130" t="n">
        <v>5741</v>
      </c>
      <c r="D13" s="130" t="n">
        <v>358</v>
      </c>
      <c r="E13" s="130" t="n">
        <v>1125</v>
      </c>
      <c r="F13" s="130" t="n">
        <v>921</v>
      </c>
      <c r="G13" s="130" t="n">
        <v>872</v>
      </c>
      <c r="H13" s="130" t="n">
        <v>1438</v>
      </c>
      <c r="I13" s="130" t="n">
        <v>1123</v>
      </c>
      <c r="J13" s="146" t="n">
        <f aca="false">+C13-B13+E13-D13+G13-F13+I13-H13</f>
        <v>475</v>
      </c>
      <c r="K13" s="129"/>
      <c r="L13" s="130"/>
      <c r="M13" s="130"/>
      <c r="N13" s="130"/>
      <c r="O13" s="130"/>
      <c r="P13" s="130"/>
      <c r="Q13" s="130"/>
      <c r="R13" s="238"/>
      <c r="S13" s="171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 t="n">
        <v>6151</v>
      </c>
      <c r="C14" s="130" t="n">
        <v>5741</v>
      </c>
      <c r="D14" s="130"/>
      <c r="E14" s="130" t="n">
        <v>1125</v>
      </c>
      <c r="F14" s="130" t="n">
        <v>821</v>
      </c>
      <c r="G14" s="130" t="n">
        <v>872</v>
      </c>
      <c r="H14" s="130" t="n">
        <v>1413</v>
      </c>
      <c r="I14" s="130" t="n">
        <v>1123</v>
      </c>
      <c r="J14" s="146" t="n">
        <f aca="false">+C14-B14+E14-D14+G14-F14+I14-H14</f>
        <v>476</v>
      </c>
      <c r="K14" s="129"/>
      <c r="L14" s="130"/>
      <c r="M14" s="130"/>
      <c r="N14" s="130"/>
      <c r="O14" s="130"/>
      <c r="P14" s="130"/>
      <c r="Q14" s="130"/>
      <c r="R14" s="238"/>
      <c r="S14" s="411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 t="n">
        <v>6148</v>
      </c>
      <c r="C15" s="130" t="n">
        <v>5741</v>
      </c>
      <c r="D15" s="130" t="n">
        <v>678</v>
      </c>
      <c r="E15" s="130" t="n">
        <v>1125</v>
      </c>
      <c r="F15" s="130" t="n">
        <v>1002</v>
      </c>
      <c r="G15" s="130" t="n">
        <v>872</v>
      </c>
      <c r="H15" s="130" t="n">
        <v>1398</v>
      </c>
      <c r="I15" s="130" t="n">
        <v>1123</v>
      </c>
      <c r="J15" s="146" t="n">
        <f aca="false">+C15-B15+E15-D15+G15-F15+I15-H15</f>
        <v>-365</v>
      </c>
      <c r="K15" s="129"/>
      <c r="L15" s="130"/>
      <c r="M15" s="130"/>
      <c r="N15" s="130"/>
      <c r="O15" s="130"/>
      <c r="P15" s="130"/>
      <c r="Q15" s="130"/>
      <c r="R15" s="238"/>
      <c r="S15" s="411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 t="n">
        <v>5873</v>
      </c>
      <c r="C16" s="130" t="n">
        <v>5741</v>
      </c>
      <c r="D16" s="130" t="n">
        <v>803</v>
      </c>
      <c r="E16" s="130" t="n">
        <v>1125</v>
      </c>
      <c r="F16" s="130" t="n">
        <v>979</v>
      </c>
      <c r="G16" s="130" t="n">
        <v>872</v>
      </c>
      <c r="H16" s="130" t="n">
        <v>1695</v>
      </c>
      <c r="I16" s="130" t="n">
        <v>1123</v>
      </c>
      <c r="J16" s="146" t="n">
        <f aca="false">+C16-B16+E16-D16+G16-F16+I16-H16</f>
        <v>-489</v>
      </c>
      <c r="K16" s="129"/>
      <c r="L16" s="130"/>
      <c r="M16" s="130"/>
      <c r="N16" s="130"/>
      <c r="O16" s="130"/>
      <c r="P16" s="130"/>
      <c r="Q16" s="130"/>
      <c r="R16" s="238"/>
      <c r="S16" s="411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 t="n">
        <v>5548</v>
      </c>
      <c r="C17" s="130" t="n">
        <v>5741</v>
      </c>
      <c r="D17" s="130" t="n">
        <v>1069</v>
      </c>
      <c r="E17" s="130" t="n">
        <v>1124</v>
      </c>
      <c r="F17" s="130" t="n">
        <v>985</v>
      </c>
      <c r="G17" s="130" t="n">
        <v>872</v>
      </c>
      <c r="H17" s="130" t="n">
        <v>1531</v>
      </c>
      <c r="I17" s="130" t="n">
        <v>1123</v>
      </c>
      <c r="J17" s="146" t="n">
        <f aca="false">+C17-B17+E17-D17+G17-F17+I17-H17</f>
        <v>-273</v>
      </c>
      <c r="K17" s="129"/>
      <c r="L17" s="130"/>
      <c r="M17" s="130"/>
      <c r="N17" s="130"/>
      <c r="O17" s="130"/>
      <c r="P17" s="130"/>
      <c r="Q17" s="130"/>
      <c r="R17" s="238"/>
      <c r="S17" s="411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 t="n">
        <v>5525</v>
      </c>
      <c r="C18" s="130" t="n">
        <v>5741</v>
      </c>
      <c r="D18" s="130" t="n">
        <v>1322</v>
      </c>
      <c r="E18" s="130" t="n">
        <v>125</v>
      </c>
      <c r="F18" s="130" t="n">
        <v>994</v>
      </c>
      <c r="G18" s="130" t="n">
        <v>872</v>
      </c>
      <c r="H18" s="130" t="n">
        <v>1481</v>
      </c>
      <c r="I18" s="130" t="n">
        <v>1123</v>
      </c>
      <c r="J18" s="146" t="n">
        <f aca="false">+C18-B18+E18-D18+G18-F18+I18-H18</f>
        <v>-1461</v>
      </c>
      <c r="K18" s="129"/>
      <c r="L18" s="130"/>
      <c r="M18" s="130"/>
      <c r="N18" s="130"/>
      <c r="O18" s="130"/>
      <c r="P18" s="130"/>
      <c r="Q18" s="130"/>
      <c r="R18" s="238"/>
      <c r="S18" s="171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 t="n">
        <v>5676</v>
      </c>
      <c r="C19" s="130" t="n">
        <v>5741</v>
      </c>
      <c r="D19" s="130" t="n">
        <v>1071</v>
      </c>
      <c r="E19" s="130" t="n">
        <v>125</v>
      </c>
      <c r="F19" s="130" t="n">
        <v>969</v>
      </c>
      <c r="G19" s="130" t="n">
        <v>872</v>
      </c>
      <c r="H19" s="130" t="n">
        <v>1439</v>
      </c>
      <c r="I19" s="130" t="n">
        <v>1123</v>
      </c>
      <c r="J19" s="146" t="n">
        <f aca="false">+C19-B19+E19-D19+G19-F19+I19-H19</f>
        <v>-1294</v>
      </c>
      <c r="K19" s="129"/>
      <c r="L19" s="130"/>
      <c r="M19" s="130"/>
      <c r="N19" s="130"/>
      <c r="O19" s="130"/>
      <c r="P19" s="130"/>
      <c r="Q19" s="130"/>
      <c r="R19" s="238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 t="n">
        <v>5786</v>
      </c>
      <c r="C20" s="130" t="n">
        <v>5741</v>
      </c>
      <c r="D20" s="130" t="n">
        <v>746</v>
      </c>
      <c r="E20" s="130" t="n">
        <v>125</v>
      </c>
      <c r="F20" s="130" t="n">
        <v>983</v>
      </c>
      <c r="G20" s="130" t="n">
        <v>872</v>
      </c>
      <c r="H20" s="130" t="n">
        <v>1427</v>
      </c>
      <c r="I20" s="130" t="n">
        <v>1123</v>
      </c>
      <c r="J20" s="146" t="n">
        <f aca="false">+C20-B20+E20-D20+G20-F20+I20-H20</f>
        <v>-1081</v>
      </c>
      <c r="K20" s="129"/>
      <c r="L20" s="130"/>
      <c r="M20" s="130"/>
      <c r="N20" s="130"/>
      <c r="O20" s="130"/>
      <c r="P20" s="130"/>
      <c r="Q20" s="130"/>
      <c r="R20" s="238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 t="n">
        <v>6107</v>
      </c>
      <c r="C21" s="130" t="n">
        <v>5741</v>
      </c>
      <c r="D21" s="130" t="n">
        <v>962</v>
      </c>
      <c r="E21" s="130" t="n">
        <v>125</v>
      </c>
      <c r="F21" s="130" t="n">
        <v>617</v>
      </c>
      <c r="G21" s="130" t="n">
        <v>872</v>
      </c>
      <c r="H21" s="130" t="n">
        <v>1418</v>
      </c>
      <c r="I21" s="130" t="n">
        <v>1123</v>
      </c>
      <c r="J21" s="146" t="n">
        <f aca="false">+C21-B21+E21-D21+G21-F21+I21-H21</f>
        <v>-1243</v>
      </c>
      <c r="K21" s="129"/>
      <c r="L21" s="130"/>
      <c r="M21" s="130"/>
      <c r="N21" s="130"/>
      <c r="O21" s="130"/>
      <c r="P21" s="130"/>
      <c r="Q21" s="130"/>
      <c r="R21" s="238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 t="n">
        <v>6068</v>
      </c>
      <c r="C22" s="130" t="n">
        <v>5741</v>
      </c>
      <c r="D22" s="130" t="n">
        <v>777</v>
      </c>
      <c r="E22" s="130" t="n">
        <v>125</v>
      </c>
      <c r="F22" s="130" t="n">
        <v>811</v>
      </c>
      <c r="G22" s="130" t="n">
        <v>872</v>
      </c>
      <c r="H22" s="130" t="n">
        <v>1663</v>
      </c>
      <c r="I22" s="130" t="n">
        <v>1123</v>
      </c>
      <c r="J22" s="146" t="n">
        <f aca="false">+C22-B22+E22-D22+G22-F22+I22-H22</f>
        <v>-1458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 t="n">
        <v>6099</v>
      </c>
      <c r="C23" s="130" t="n">
        <v>5741</v>
      </c>
      <c r="D23" s="130" t="n">
        <v>484</v>
      </c>
      <c r="E23" s="130" t="n">
        <v>95</v>
      </c>
      <c r="F23" s="130" t="n">
        <v>1066</v>
      </c>
      <c r="G23" s="130" t="n">
        <v>662</v>
      </c>
      <c r="H23" s="130" t="n">
        <v>1472</v>
      </c>
      <c r="I23" s="130" t="n">
        <v>1123</v>
      </c>
      <c r="J23" s="146" t="n">
        <f aca="false">+C23-B23+E23-D23+G23-F23+I23-H23</f>
        <v>-1500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 t="n">
        <v>5842</v>
      </c>
      <c r="C24" s="130" t="n">
        <v>4241</v>
      </c>
      <c r="D24" s="130" t="n">
        <v>584</v>
      </c>
      <c r="E24" s="130" t="n">
        <v>125</v>
      </c>
      <c r="F24" s="130" t="n">
        <v>1015</v>
      </c>
      <c r="G24" s="130" t="n">
        <v>872</v>
      </c>
      <c r="H24" s="130" t="n">
        <v>1444</v>
      </c>
      <c r="I24" s="130" t="n">
        <v>1123</v>
      </c>
      <c r="J24" s="146" t="n">
        <f aca="false">+C24-B24+E24-D24+G24-F24+I24-H24</f>
        <v>-2524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 t="n">
        <v>5631</v>
      </c>
      <c r="C25" s="130" t="n">
        <v>4241</v>
      </c>
      <c r="D25" s="130" t="n">
        <v>401</v>
      </c>
      <c r="E25" s="130" t="n">
        <v>125</v>
      </c>
      <c r="F25" s="130" t="n">
        <v>1000</v>
      </c>
      <c r="G25" s="130" t="n">
        <v>872</v>
      </c>
      <c r="H25" s="130" t="n">
        <v>1409</v>
      </c>
      <c r="I25" s="130" t="n">
        <v>1123</v>
      </c>
      <c r="J25" s="146" t="n">
        <f aca="false">+C25-B25+E25-D25+G25-F25+I25-H25</f>
        <v>-2080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 t="n">
        <v>5880</v>
      </c>
      <c r="C26" s="130" t="n">
        <v>4241</v>
      </c>
      <c r="D26" s="130" t="n">
        <v>494</v>
      </c>
      <c r="E26" s="130" t="n">
        <v>125</v>
      </c>
      <c r="F26" s="130" t="n">
        <v>985</v>
      </c>
      <c r="G26" s="130" t="n">
        <v>872</v>
      </c>
      <c r="H26" s="130" t="n">
        <v>1397</v>
      </c>
      <c r="I26" s="130" t="n">
        <v>1123</v>
      </c>
      <c r="J26" s="146" t="n">
        <f aca="false">+C26-B26+E26-D26+G26-F26+I26-H26</f>
        <v>-2395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 t="n">
        <v>5162</v>
      </c>
      <c r="C27" s="130" t="n">
        <v>4241</v>
      </c>
      <c r="D27" s="130" t="n">
        <v>540</v>
      </c>
      <c r="E27" s="130" t="n">
        <v>125</v>
      </c>
      <c r="F27" s="130" t="n">
        <v>986</v>
      </c>
      <c r="G27" s="130" t="n">
        <v>872</v>
      </c>
      <c r="H27" s="130" t="n">
        <v>1373</v>
      </c>
      <c r="I27" s="130" t="n">
        <v>1123</v>
      </c>
      <c r="J27" s="146" t="n">
        <f aca="false">+C27-B27+E27-D27+G27-F27+I27-H27</f>
        <v>-1700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 t="n">
        <v>3353</v>
      </c>
      <c r="C28" s="130" t="n">
        <v>4241</v>
      </c>
      <c r="D28" s="130" t="n">
        <v>424</v>
      </c>
      <c r="E28" s="130" t="n">
        <v>125</v>
      </c>
      <c r="F28" s="130" t="n">
        <v>946</v>
      </c>
      <c r="G28" s="130" t="n">
        <v>872</v>
      </c>
      <c r="H28" s="130" t="n">
        <v>1650</v>
      </c>
      <c r="I28" s="130" t="n">
        <v>1123</v>
      </c>
      <c r="J28" s="146" t="n">
        <f aca="false">+C28-B28+E28-D28+G28-F28+I28-H28</f>
        <v>-12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 t="n">
        <v>6538</v>
      </c>
      <c r="C29" s="130" t="n">
        <v>4241</v>
      </c>
      <c r="D29" s="130" t="n">
        <v>331</v>
      </c>
      <c r="E29" s="130" t="n">
        <v>125</v>
      </c>
      <c r="F29" s="130" t="n">
        <v>900</v>
      </c>
      <c r="G29" s="130" t="n">
        <v>872</v>
      </c>
      <c r="H29" s="130" t="n">
        <v>1503</v>
      </c>
      <c r="I29" s="130" t="n">
        <v>1123</v>
      </c>
      <c r="J29" s="146" t="n">
        <f aca="false">+C29-B29+E29-D29+G29-F29+I29-H29</f>
        <v>-2911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30"/>
      <c r="G30" s="130"/>
      <c r="H30" s="130"/>
      <c r="I30" s="130"/>
      <c r="J30" s="146" t="n">
        <f aca="false">+C30-B30+E30-D30+G30-F30+I30-H30</f>
        <v>0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30"/>
      <c r="G31" s="130"/>
      <c r="H31" s="130"/>
      <c r="I31" s="130"/>
      <c r="J31" s="146" t="n">
        <f aca="false">+C31-B31+E31-D31+G31-F31+I31-H31</f>
        <v>0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30"/>
      <c r="G32" s="130"/>
      <c r="H32" s="130"/>
      <c r="I32" s="130"/>
      <c r="J32" s="146" t="n">
        <f aca="false">+C32-B32+E32-D32+G32-F32+I32-H32</f>
        <v>0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30"/>
      <c r="G33" s="130"/>
      <c r="H33" s="130"/>
      <c r="I33" s="130"/>
      <c r="J33" s="146" t="n">
        <f aca="false">+C33-B33+E33-D33+G33-F33+I33-H33</f>
        <v>0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30"/>
      <c r="G34" s="130"/>
      <c r="H34" s="130"/>
      <c r="I34" s="130"/>
      <c r="J34" s="146" t="n">
        <f aca="false">+C34-B34+E34-D34+G34-F34+I34-H34</f>
        <v>0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30"/>
      <c r="G35" s="130"/>
      <c r="H35" s="130"/>
      <c r="I35" s="130"/>
      <c r="J35" s="146" t="n">
        <f aca="false">+C35-B35+E35-D35+G35-F35+I35-H35</f>
        <v>0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30"/>
      <c r="G36" s="130"/>
      <c r="H36" s="130"/>
      <c r="I36" s="130"/>
      <c r="J36" s="146" t="n">
        <f aca="false">+C36-B36+E36-D36+G36-F36+I36-H36</f>
        <v>0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30"/>
      <c r="G37" s="130"/>
      <c r="H37" s="130"/>
      <c r="I37" s="130"/>
      <c r="J37" s="146" t="n">
        <f aca="false">+C37-B37+E37-D37+G37-F37+I37-H37</f>
        <v>0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121834</v>
      </c>
      <c r="C39" s="130" t="n">
        <f aca="false">SUM(C8:C38)</f>
        <v>117302</v>
      </c>
      <c r="D39" s="130" t="n">
        <f aca="false">SUM(D8:D38)</f>
        <v>14062</v>
      </c>
      <c r="E39" s="130" t="n">
        <f aca="false">SUM(E8:E38)</f>
        <v>12719</v>
      </c>
      <c r="F39" s="130" t="n">
        <f aca="false">SUM(F8:F38)</f>
        <v>20939</v>
      </c>
      <c r="G39" s="130" t="n">
        <f aca="false">SUM(G8:G38)</f>
        <v>18974</v>
      </c>
      <c r="H39" s="130" t="n">
        <f aca="false">SUM(H8:H38)</f>
        <v>32770</v>
      </c>
      <c r="I39" s="130" t="n">
        <f aca="false">SUM(I8:I38)</f>
        <v>24706</v>
      </c>
      <c r="J39" s="146" t="n">
        <f aca="false">SUM(J8:J38)</f>
        <v>-15904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2" t="n">
        <f aca="false">+summary!G4</f>
        <v>2.13</v>
      </c>
      <c r="K40" s="160"/>
      <c r="L40" s="0"/>
      <c r="M40" s="32"/>
      <c r="R40" s="183"/>
      <c r="S40" s="160"/>
      <c r="U40" s="32"/>
      <c r="X40" s="183"/>
    </row>
    <row r="41" customFormat="false" ht="12.75" hidden="false" customHeight="false" outlineLevel="0" collapsed="false">
      <c r="J41" s="158" t="n">
        <f aca="false">+J40*J39</f>
        <v>-33875.52</v>
      </c>
      <c r="L41" s="0"/>
      <c r="R41" s="158"/>
      <c r="X41" s="158"/>
    </row>
    <row r="42" customFormat="false" ht="12.75" hidden="false" customHeight="false" outlineLevel="0" collapsed="false">
      <c r="A42" s="181" t="n">
        <v>37256</v>
      </c>
      <c r="C42" s="91"/>
      <c r="J42" s="327" t="n">
        <v>406899.92</v>
      </c>
      <c r="K42" s="181"/>
      <c r="L42" s="0"/>
      <c r="M42" s="91"/>
      <c r="O42" s="91"/>
      <c r="R42" s="158"/>
      <c r="S42" s="181"/>
      <c r="U42" s="91"/>
      <c r="X42" s="158"/>
    </row>
    <row r="43" customFormat="false" ht="12.75" hidden="false" customHeight="false" outlineLevel="0" collapsed="false">
      <c r="A43" s="181" t="n">
        <v>37278</v>
      </c>
      <c r="C43" s="178"/>
      <c r="J43" s="158" t="n">
        <f aca="false">+J42+J41</f>
        <v>373024.4</v>
      </c>
      <c r="K43" s="181"/>
      <c r="L43" s="0"/>
      <c r="M43" s="178"/>
      <c r="O43" s="178"/>
      <c r="R43" s="158"/>
      <c r="S43" s="181"/>
      <c r="U43" s="178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166968</v>
      </c>
      <c r="L47" s="0"/>
    </row>
    <row r="48" customFormat="false" ht="12.75" hidden="false" customHeight="false" outlineLevel="0" collapsed="false">
      <c r="A48" s="150" t="n">
        <f aca="false">+A43</f>
        <v>37278</v>
      </c>
      <c r="B48" s="9"/>
      <c r="C48" s="9"/>
      <c r="D48" s="41" t="n">
        <f aca="false">+J39</f>
        <v>-15904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151064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1"/>
      <c r="G5" s="311"/>
      <c r="K5" s="311"/>
      <c r="O5" s="311"/>
      <c r="S5" s="311"/>
      <c r="W5" s="311"/>
    </row>
    <row r="6" customFormat="false" ht="12.75" hidden="false" customHeight="false" outlineLevel="0" collapsed="false">
      <c r="A6" s="5"/>
      <c r="B6" s="5" t="s">
        <v>263</v>
      </c>
      <c r="C6" s="1"/>
      <c r="D6" s="5" t="s">
        <v>264</v>
      </c>
      <c r="E6" s="1"/>
      <c r="F6" s="1"/>
      <c r="G6" s="162"/>
      <c r="H6" s="120"/>
      <c r="K6" s="162"/>
      <c r="L6" s="120"/>
      <c r="O6" s="162"/>
      <c r="P6" s="120"/>
      <c r="S6" s="162"/>
      <c r="T6" s="120"/>
      <c r="W6" s="162"/>
      <c r="X6" s="120"/>
    </row>
    <row r="7" customFormat="false" ht="12.75" hidden="false" customHeight="false" outlineLevel="0" collapsed="false">
      <c r="A7" s="97" t="s">
        <v>179</v>
      </c>
      <c r="B7" s="312" t="s">
        <v>180</v>
      </c>
      <c r="C7" s="312" t="s">
        <v>181</v>
      </c>
      <c r="D7" s="312" t="s">
        <v>180</v>
      </c>
      <c r="E7" s="312" t="s">
        <v>181</v>
      </c>
      <c r="F7" s="312" t="s">
        <v>200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3" t="n">
        <v>1</v>
      </c>
      <c r="B8" s="155" t="n">
        <v>13305</v>
      </c>
      <c r="C8" s="155" t="n">
        <v>1998</v>
      </c>
      <c r="D8" s="155" t="n">
        <v>-4206</v>
      </c>
      <c r="E8" s="155"/>
      <c r="F8" s="302" t="n">
        <f aca="false">+C8-B8+E8-D8</f>
        <v>-7101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3" t="n">
        <v>2</v>
      </c>
      <c r="B9" s="155" t="n">
        <v>1426</v>
      </c>
      <c r="C9" s="155" t="n">
        <v>1998</v>
      </c>
      <c r="D9" s="155" t="n">
        <v>-1924</v>
      </c>
      <c r="E9" s="155"/>
      <c r="F9" s="302" t="n">
        <f aca="false">+C9-B9+E9-D9</f>
        <v>2496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3" t="n">
        <v>3</v>
      </c>
      <c r="B10" s="155" t="n">
        <v>2</v>
      </c>
      <c r="C10" s="155" t="n">
        <v>1333</v>
      </c>
      <c r="D10" s="155"/>
      <c r="E10" s="155"/>
      <c r="F10" s="302" t="n">
        <f aca="false">+C10-B10+E10-D10</f>
        <v>1331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3" t="n">
        <v>4</v>
      </c>
      <c r="B11" s="155" t="n">
        <v>585</v>
      </c>
      <c r="C11" s="155"/>
      <c r="D11" s="155" t="n">
        <v>-861</v>
      </c>
      <c r="E11" s="155"/>
      <c r="F11" s="302" t="n">
        <f aca="false">+C11-B11+E11-D11</f>
        <v>276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3" t="n">
        <v>5</v>
      </c>
      <c r="B12" s="155"/>
      <c r="C12" s="155"/>
      <c r="D12" s="155"/>
      <c r="E12" s="155"/>
      <c r="F12" s="302" t="n">
        <f aca="false">+C12-B12+E12-D12</f>
        <v>0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3" t="n">
        <v>6</v>
      </c>
      <c r="B13" s="155"/>
      <c r="C13" s="155"/>
      <c r="D13" s="155"/>
      <c r="E13" s="155"/>
      <c r="F13" s="302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3" t="n">
        <v>7</v>
      </c>
      <c r="B14" s="155"/>
      <c r="C14" s="155"/>
      <c r="D14" s="155"/>
      <c r="E14" s="155"/>
      <c r="F14" s="302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3" t="n">
        <v>8</v>
      </c>
      <c r="B15" s="155" t="n">
        <v>801</v>
      </c>
      <c r="C15" s="155"/>
      <c r="D15" s="155"/>
      <c r="E15" s="155"/>
      <c r="F15" s="302" t="n">
        <f aca="false">+C15-B15+E15-D15</f>
        <v>-801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3" t="n">
        <v>9</v>
      </c>
      <c r="B16" s="155"/>
      <c r="C16" s="155"/>
      <c r="D16" s="155"/>
      <c r="E16" s="155"/>
      <c r="F16" s="302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3" t="n">
        <v>10</v>
      </c>
      <c r="B17" s="155"/>
      <c r="C17" s="155"/>
      <c r="D17" s="155"/>
      <c r="E17" s="155"/>
      <c r="F17" s="302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3" t="n">
        <v>11</v>
      </c>
      <c r="B18" s="155"/>
      <c r="C18" s="155"/>
      <c r="D18" s="155"/>
      <c r="E18" s="155"/>
      <c r="F18" s="302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3" t="n">
        <v>12</v>
      </c>
      <c r="B19" s="155"/>
      <c r="C19" s="155"/>
      <c r="D19" s="155"/>
      <c r="E19" s="155"/>
      <c r="F19" s="302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3" t="n">
        <v>13</v>
      </c>
      <c r="B20" s="155"/>
      <c r="C20" s="155"/>
      <c r="D20" s="155"/>
      <c r="E20" s="155"/>
      <c r="F20" s="302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3" t="n">
        <v>14</v>
      </c>
      <c r="B21" s="155"/>
      <c r="C21" s="155"/>
      <c r="D21" s="155"/>
      <c r="E21" s="155"/>
      <c r="F21" s="302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3" t="n">
        <v>15</v>
      </c>
      <c r="B22" s="155"/>
      <c r="C22" s="155"/>
      <c r="D22" s="155"/>
      <c r="E22" s="155"/>
      <c r="F22" s="302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3" t="n">
        <v>16</v>
      </c>
      <c r="B23" s="155"/>
      <c r="C23" s="155"/>
      <c r="D23" s="155"/>
      <c r="E23" s="155"/>
      <c r="F23" s="302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3" t="n">
        <v>17</v>
      </c>
      <c r="B24" s="155"/>
      <c r="C24" s="155"/>
      <c r="D24" s="155"/>
      <c r="E24" s="155"/>
      <c r="F24" s="302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3" t="n">
        <v>18</v>
      </c>
      <c r="B25" s="155" t="n">
        <v>1092</v>
      </c>
      <c r="C25" s="155"/>
      <c r="D25" s="155"/>
      <c r="E25" s="155"/>
      <c r="F25" s="302" t="n">
        <f aca="false">+C25-B25+E25-D25</f>
        <v>-1092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3" t="n">
        <v>19</v>
      </c>
      <c r="B26" s="155"/>
      <c r="C26" s="155"/>
      <c r="D26" s="155"/>
      <c r="E26" s="155"/>
      <c r="F26" s="302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3" t="n">
        <v>20</v>
      </c>
      <c r="B27" s="155"/>
      <c r="C27" s="155"/>
      <c r="D27" s="155"/>
      <c r="E27" s="155"/>
      <c r="F27" s="302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3" t="n">
        <v>21</v>
      </c>
      <c r="B28" s="155"/>
      <c r="C28" s="155"/>
      <c r="D28" s="155"/>
      <c r="E28" s="155"/>
      <c r="F28" s="302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3" t="n">
        <v>22</v>
      </c>
      <c r="B29" s="155"/>
      <c r="C29" s="155"/>
      <c r="D29" s="155"/>
      <c r="E29" s="155"/>
      <c r="F29" s="302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3" t="n">
        <v>23</v>
      </c>
      <c r="B30" s="155"/>
      <c r="C30" s="155"/>
      <c r="D30" s="155"/>
      <c r="E30" s="155"/>
      <c r="F30" s="302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3" t="n">
        <v>24</v>
      </c>
      <c r="B31" s="155"/>
      <c r="C31" s="155"/>
      <c r="D31" s="155"/>
      <c r="E31" s="155"/>
      <c r="F31" s="302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3" t="n">
        <v>25</v>
      </c>
      <c r="B32" s="155"/>
      <c r="C32" s="155"/>
      <c r="D32" s="155"/>
      <c r="E32" s="155"/>
      <c r="F32" s="302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3" t="n">
        <v>26</v>
      </c>
      <c r="B33" s="155"/>
      <c r="C33" s="155"/>
      <c r="D33" s="155"/>
      <c r="E33" s="155"/>
      <c r="F33" s="302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3" t="n">
        <v>27</v>
      </c>
      <c r="B34" s="155"/>
      <c r="C34" s="155"/>
      <c r="D34" s="155"/>
      <c r="E34" s="155"/>
      <c r="F34" s="302" t="n">
        <f aca="false">+C34-B34+E34-D34</f>
        <v>0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3" t="n">
        <v>28</v>
      </c>
      <c r="B35" s="155"/>
      <c r="C35" s="155"/>
      <c r="D35" s="155"/>
      <c r="E35" s="155"/>
      <c r="F35" s="302" t="n">
        <f aca="false">+C35-B35+E35-D35</f>
        <v>0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3" t="n">
        <v>29</v>
      </c>
      <c r="B36" s="155"/>
      <c r="C36" s="155"/>
      <c r="D36" s="155"/>
      <c r="E36" s="155"/>
      <c r="F36" s="302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3" t="n">
        <v>30</v>
      </c>
      <c r="B37" s="155"/>
      <c r="C37" s="155"/>
      <c r="D37" s="155"/>
      <c r="E37" s="155"/>
      <c r="F37" s="302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3" t="n">
        <v>31</v>
      </c>
      <c r="B38" s="155"/>
      <c r="C38" s="155"/>
      <c r="D38" s="155"/>
      <c r="E38" s="155"/>
      <c r="F38" s="302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3"/>
      <c r="B39" s="155" t="n">
        <f aca="false">SUM(B8:B38)</f>
        <v>17211</v>
      </c>
      <c r="C39" s="155" t="n">
        <f aca="false">SUM(C8:C38)</f>
        <v>5329</v>
      </c>
      <c r="D39" s="155" t="n">
        <f aca="false">SUM(D8:D38)</f>
        <v>-6991</v>
      </c>
      <c r="E39" s="155" t="n">
        <f aca="false">SUM(E8:E38)</f>
        <v>0</v>
      </c>
      <c r="F39" s="155" t="n">
        <f aca="false">SUM(F8:F38)</f>
        <v>-4891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6"/>
      <c r="B40" s="1"/>
      <c r="C40" s="317"/>
      <c r="D40" s="317"/>
      <c r="E40" s="317"/>
      <c r="F40" s="413" t="n">
        <f aca="false">+summary!G4</f>
        <v>2.13</v>
      </c>
      <c r="G40" s="160"/>
      <c r="I40" s="32"/>
      <c r="J40" s="183"/>
      <c r="K40" s="160"/>
      <c r="M40" s="32"/>
      <c r="N40" s="183"/>
      <c r="O40" s="160"/>
      <c r="Q40" s="32"/>
      <c r="R40" s="183"/>
      <c r="S40" s="160"/>
      <c r="U40" s="32"/>
      <c r="V40" s="183"/>
      <c r="W40" s="160"/>
      <c r="Y40" s="32"/>
      <c r="Z40" s="183"/>
    </row>
    <row r="41" customFormat="false" ht="15" hidden="false" customHeight="true" outlineLevel="0" collapsed="false">
      <c r="A41" s="1"/>
      <c r="B41" s="1"/>
      <c r="C41" s="1"/>
      <c r="D41" s="1"/>
      <c r="E41" s="1"/>
      <c r="F41" s="414" t="n">
        <f aca="false">+F40*F39</f>
        <v>-10417.83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37256</v>
      </c>
      <c r="B42" s="1"/>
      <c r="C42" s="117"/>
      <c r="D42" s="117"/>
      <c r="E42" s="117"/>
      <c r="F42" s="415" t="n">
        <v>180189.83</v>
      </c>
      <c r="G42" s="181"/>
      <c r="I42" s="91"/>
      <c r="J42" s="158"/>
      <c r="K42" s="181"/>
      <c r="M42" s="91"/>
      <c r="N42" s="158"/>
      <c r="O42" s="181"/>
      <c r="Q42" s="91"/>
      <c r="R42" s="158"/>
      <c r="S42" s="181"/>
      <c r="U42" s="91"/>
      <c r="V42" s="158"/>
      <c r="W42" s="181"/>
      <c r="Y42" s="91"/>
      <c r="Z42" s="158"/>
    </row>
    <row r="43" customFormat="false" ht="15" hidden="false" customHeight="true" outlineLevel="0" collapsed="false">
      <c r="A43" s="145" t="n">
        <v>37276</v>
      </c>
      <c r="B43" s="1"/>
      <c r="C43" s="321"/>
      <c r="D43" s="321"/>
      <c r="E43" s="321"/>
      <c r="F43" s="416" t="n">
        <f aca="false">+F42+F41</f>
        <v>169772</v>
      </c>
      <c r="G43" s="181"/>
      <c r="I43" s="178"/>
      <c r="J43" s="158"/>
      <c r="K43" s="181"/>
      <c r="M43" s="178"/>
      <c r="N43" s="158"/>
      <c r="O43" s="181"/>
      <c r="Q43" s="178"/>
      <c r="R43" s="158"/>
      <c r="S43" s="181"/>
      <c r="U43" s="178"/>
      <c r="V43" s="158"/>
      <c r="W43" s="181"/>
      <c r="Y43" s="178"/>
      <c r="Z43" s="158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-354919</v>
      </c>
      <c r="E47" s="130"/>
    </row>
    <row r="48" customFormat="false" ht="12.75" hidden="false" customHeight="false" outlineLevel="0" collapsed="false">
      <c r="A48" s="150" t="n">
        <f aca="false">+A43</f>
        <v>37276</v>
      </c>
      <c r="B48" s="9"/>
      <c r="C48" s="9"/>
      <c r="D48" s="41" t="n">
        <f aca="false">+F39</f>
        <v>-4891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-359810</v>
      </c>
      <c r="E49" s="130"/>
    </row>
    <row r="50" customFormat="false" ht="12.75" hidden="false" customHeight="false" outlineLevel="0" collapsed="false">
      <c r="A50" s="171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:G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2.1</v>
      </c>
      <c r="J3" s="80" t="n">
        <f aca="true">NOW()</f>
        <v>45926.9726386644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2.13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+'[1]1001'!$E$39</f>
        <v>2.14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110</v>
      </c>
      <c r="C7" s="87" t="s">
        <v>9</v>
      </c>
      <c r="D7" s="88" t="s">
        <v>18</v>
      </c>
      <c r="E7" s="85" t="s">
        <v>111</v>
      </c>
      <c r="F7" s="89" t="s">
        <v>112</v>
      </c>
      <c r="G7" s="89" t="s">
        <v>20</v>
      </c>
      <c r="H7" s="85" t="s">
        <v>21</v>
      </c>
    </row>
    <row r="8" customFormat="false" ht="15" hidden="false" customHeight="true" outlineLevel="0" collapsed="false">
      <c r="A8" s="29" t="s">
        <v>54</v>
      </c>
      <c r="B8" s="31" t="n">
        <f aca="false">+Duke!$C$20</f>
        <v>1526533.74</v>
      </c>
      <c r="C8" s="32" t="n">
        <f aca="false">+B8/$G$5</f>
        <v>713333.523364486</v>
      </c>
      <c r="D8" s="34" t="n">
        <f aca="false">+Duke!A7</f>
        <v>37278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29" t="s">
        <v>53</v>
      </c>
      <c r="B9" s="31" t="n">
        <f aca="false">+Duke!$C$54+Duke!$C$53+Duke!$C$48+Duke!$C$33</f>
        <v>1224696.8</v>
      </c>
      <c r="C9" s="32" t="n">
        <f aca="false">+B9/$G$5</f>
        <v>572288.224299065</v>
      </c>
      <c r="D9" s="34" t="n">
        <f aca="false">+DEFS!A40</f>
        <v>37278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90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62</v>
      </c>
      <c r="B10" s="31" t="n">
        <f aca="false">+PNM!$D$23</f>
        <v>748862.57</v>
      </c>
      <c r="C10" s="28" t="n">
        <f aca="false">+B10/$G$4</f>
        <v>351578.671361502</v>
      </c>
      <c r="D10" s="39" t="n">
        <f aca="false">+PNM!A23</f>
        <v>37278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48</v>
      </c>
      <c r="B11" s="31" t="n">
        <f aca="false">+Conoco!$F$41</f>
        <v>456200.77</v>
      </c>
      <c r="C11" s="28" t="n">
        <f aca="false">+B11/$G$4</f>
        <v>214178.765258216</v>
      </c>
      <c r="D11" s="34" t="n">
        <f aca="false">+Conoco!A41</f>
        <v>37278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89</v>
      </c>
      <c r="B12" s="31" t="n">
        <f aca="false">+C12*$G$4</f>
        <v>418985.91</v>
      </c>
      <c r="C12" s="28" t="n">
        <f aca="false">+Mojave!D40</f>
        <v>196707</v>
      </c>
      <c r="D12" s="39" t="n">
        <f aca="false">+Mojave!A40</f>
        <v>37278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9" t="s">
        <v>57</v>
      </c>
      <c r="B13" s="31" t="n">
        <f aca="false">+mewborne!$J$43</f>
        <v>373024.4</v>
      </c>
      <c r="C13" s="28" t="n">
        <f aca="false">+B13/$G$4</f>
        <v>175128.82629108</v>
      </c>
      <c r="D13" s="39" t="n">
        <f aca="false">+mewborne!A43</f>
        <v>37278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0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9" t="s">
        <v>52</v>
      </c>
      <c r="B14" s="31" t="n">
        <f aca="false">+KN_Westar!F41</f>
        <v>302284.83</v>
      </c>
      <c r="C14" s="28" t="n">
        <f aca="false">+B14/$G$4</f>
        <v>141917.76056338</v>
      </c>
      <c r="D14" s="39" t="n">
        <f aca="false">+KN_Westar!A41</f>
        <v>37277</v>
      </c>
      <c r="E14" s="9" t="s">
        <v>113</v>
      </c>
      <c r="F14" s="9" t="s">
        <v>30</v>
      </c>
      <c r="G14" s="9" t="s">
        <v>31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100</v>
      </c>
      <c r="B15" s="31" t="n">
        <f aca="false">+C15*$G$5</f>
        <v>289535.58</v>
      </c>
      <c r="C15" s="28" t="n">
        <f aca="false">+NGPL!F38</f>
        <v>135297</v>
      </c>
      <c r="D15" s="39" t="n">
        <f aca="false">+NGPL!A38</f>
        <v>37278</v>
      </c>
      <c r="E15" s="29" t="s">
        <v>117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0" t="n">
        <f aca="false">+B8+B9+B42</f>
        <v>-49405.7200000002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68</v>
      </c>
      <c r="B16" s="31" t="n">
        <f aca="false">+Dominion!D41</f>
        <v>176004.38</v>
      </c>
      <c r="C16" s="28" t="n">
        <f aca="false">+B16/$G$5</f>
        <v>82245.0373831776</v>
      </c>
      <c r="D16" s="39" t="n">
        <f aca="false">+Dominion!A41</f>
        <v>37278</v>
      </c>
      <c r="E16" s="9" t="s">
        <v>113</v>
      </c>
      <c r="F16" s="9" t="s">
        <v>47</v>
      </c>
      <c r="G16" s="9" t="s">
        <v>25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29" t="s">
        <v>91</v>
      </c>
      <c r="B17" s="31" t="n">
        <f aca="false">+C17*$G$4</f>
        <v>174344.76</v>
      </c>
      <c r="C17" s="32" t="n">
        <f aca="false">+SoCal!F40</f>
        <v>81852</v>
      </c>
      <c r="D17" s="34" t="n">
        <f aca="false">+SoCal!A40</f>
        <v>37278</v>
      </c>
      <c r="E17" s="29" t="s">
        <v>117</v>
      </c>
      <c r="F17" s="29" t="s">
        <v>24</v>
      </c>
      <c r="G17" s="29" t="s">
        <v>60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50</v>
      </c>
      <c r="B18" s="31" t="n">
        <f aca="false">+'Amoco Abo'!$F$43</f>
        <v>169772</v>
      </c>
      <c r="C18" s="28" t="n">
        <f aca="false">+B18/$G$4</f>
        <v>79705.1643192488</v>
      </c>
      <c r="D18" s="39" t="n">
        <f aca="false">+'Amoco Abo'!A43</f>
        <v>37276</v>
      </c>
      <c r="E18" s="9" t="s">
        <v>113</v>
      </c>
      <c r="F18" s="9" t="s">
        <v>24</v>
      </c>
      <c r="G18" s="9" t="s">
        <v>38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118</v>
      </c>
      <c r="B19" s="31" t="n">
        <f aca="false">+Devon!D41</f>
        <v>153220.41</v>
      </c>
      <c r="C19" s="28" t="n">
        <f aca="false">+B19/$G$5</f>
        <v>71598.3224299065</v>
      </c>
      <c r="D19" s="39" t="n">
        <f aca="false">+Devon!A41</f>
        <v>37278</v>
      </c>
      <c r="E19" s="9" t="s">
        <v>113</v>
      </c>
      <c r="F19" s="9" t="s">
        <v>27</v>
      </c>
      <c r="G19" s="9" t="s">
        <v>25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29" t="s">
        <v>75</v>
      </c>
      <c r="B20" s="31" t="n">
        <f aca="false">+Plains!$N$43</f>
        <v>107948.28</v>
      </c>
      <c r="C20" s="32" t="n">
        <f aca="false">+B20/$G$4</f>
        <v>50679.9436619718</v>
      </c>
      <c r="D20" s="34" t="n">
        <f aca="false">+Plains!A43</f>
        <v>37256</v>
      </c>
      <c r="E20" s="29" t="s">
        <v>113</v>
      </c>
      <c r="F20" s="29"/>
      <c r="G20" s="29" t="s">
        <v>31</v>
      </c>
      <c r="H20" s="29" t="s">
        <v>119</v>
      </c>
      <c r="I20" s="9"/>
      <c r="J20" s="9"/>
      <c r="K20" s="9"/>
      <c r="L20" s="9"/>
      <c r="M20" s="9"/>
      <c r="N20" s="90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" t="s">
        <v>73</v>
      </c>
      <c r="B21" s="31" t="n">
        <f aca="false">+Amarillo!P41</f>
        <v>92061.75</v>
      </c>
      <c r="C21" s="28" t="n">
        <f aca="false">+B21/$G$4</f>
        <v>43221.4788732394</v>
      </c>
      <c r="D21" s="39" t="n">
        <f aca="false">+Amarillo!A41</f>
        <v>37278</v>
      </c>
      <c r="E21" s="9" t="s">
        <v>113</v>
      </c>
      <c r="F21" s="9" t="s">
        <v>27</v>
      </c>
      <c r="G21" s="9" t="s">
        <v>42</v>
      </c>
      <c r="H21" s="9"/>
      <c r="I21" s="9"/>
      <c r="J21" s="9"/>
      <c r="K21" s="9"/>
      <c r="L21" s="9"/>
      <c r="M21" s="9"/>
      <c r="N21" s="90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77</v>
      </c>
      <c r="B22" s="31" t="n">
        <f aca="false">+EPFS!D41</f>
        <v>75964.71</v>
      </c>
      <c r="C22" s="32" t="n">
        <f aca="false">+B22/$G$5</f>
        <v>35497.5280373832</v>
      </c>
      <c r="D22" s="34" t="n">
        <f aca="false">+EPFS!A41</f>
        <v>37278</v>
      </c>
      <c r="E22" s="9" t="s">
        <v>113</v>
      </c>
      <c r="F22" s="9" t="s">
        <v>30</v>
      </c>
      <c r="G22" s="9" t="s">
        <v>60</v>
      </c>
      <c r="H22" s="9"/>
      <c r="I22" s="9"/>
      <c r="J22" s="9"/>
      <c r="K22" s="9"/>
      <c r="L22" s="9"/>
      <c r="M22" s="9" t="s">
        <v>120</v>
      </c>
      <c r="N22" s="90" t="n">
        <v>23995</v>
      </c>
      <c r="O22" s="33" t="n">
        <v>-1023166</v>
      </c>
      <c r="P22" s="9" t="s">
        <v>121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76</v>
      </c>
      <c r="B23" s="31" t="n">
        <f aca="false">+Continental!F43</f>
        <v>73028</v>
      </c>
      <c r="C23" s="32" t="n">
        <f aca="false">+B23/$G$4</f>
        <v>34285.4460093897</v>
      </c>
      <c r="D23" s="34" t="n">
        <f aca="false">+Continental!A43</f>
        <v>37278</v>
      </c>
      <c r="E23" s="29" t="s">
        <v>113</v>
      </c>
      <c r="F23" s="29" t="s">
        <v>30</v>
      </c>
      <c r="G23" s="29" t="s">
        <v>38</v>
      </c>
      <c r="H23" s="29"/>
      <c r="I23" s="9"/>
      <c r="J23" s="9"/>
      <c r="K23" s="9"/>
      <c r="L23" s="9"/>
      <c r="M23" s="9" t="s">
        <v>120</v>
      </c>
      <c r="N23" s="90" t="n">
        <v>22864</v>
      </c>
      <c r="O23" s="33" t="n">
        <v>-58339.66</v>
      </c>
      <c r="P23" s="9" t="s">
        <v>122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9" t="s">
        <v>105</v>
      </c>
      <c r="B24" s="31" t="n">
        <f aca="false">+C24*$G$5</f>
        <v>67716.234</v>
      </c>
      <c r="C24" s="28" t="n">
        <f aca="false">+Lonestar!F43</f>
        <v>31643.1</v>
      </c>
      <c r="D24" s="34" t="n">
        <f aca="false">+Lonestar!A43</f>
        <v>37278</v>
      </c>
      <c r="E24" s="9" t="s">
        <v>117</v>
      </c>
      <c r="F24" s="9" t="s">
        <v>27</v>
      </c>
      <c r="G24" s="9" t="s">
        <v>60</v>
      </c>
      <c r="H24" s="9" t="s">
        <v>123</v>
      </c>
      <c r="I24" s="91"/>
      <c r="J24" s="9"/>
      <c r="K24" s="9"/>
      <c r="L24" s="9"/>
      <c r="M24" s="9" t="s">
        <v>120</v>
      </c>
      <c r="N24" s="90" t="n">
        <v>20379</v>
      </c>
      <c r="O24" s="33" t="n">
        <v>-51695.87</v>
      </c>
      <c r="P24" s="9" t="s">
        <v>122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29" t="s">
        <v>124</v>
      </c>
      <c r="B25" s="31" t="n">
        <f aca="false">+C25*$G$3</f>
        <v>65837.1</v>
      </c>
      <c r="C25" s="28" t="n">
        <f aca="false">+williams!J40</f>
        <v>31351</v>
      </c>
      <c r="D25" s="34" t="n">
        <f aca="false">+williams!A40</f>
        <v>37278</v>
      </c>
      <c r="E25" s="29" t="s">
        <v>113</v>
      </c>
      <c r="F25" s="29" t="s">
        <v>30</v>
      </c>
      <c r="G25" s="29" t="s">
        <v>40</v>
      </c>
      <c r="H25" s="19"/>
      <c r="I25" s="29"/>
      <c r="J25" s="9"/>
      <c r="K25" s="9"/>
      <c r="L25" s="9"/>
      <c r="M25" s="9" t="s">
        <v>120</v>
      </c>
      <c r="N25" s="90" t="n">
        <v>26357</v>
      </c>
      <c r="O25" s="33" t="n">
        <v>44144.84</v>
      </c>
      <c r="P25" s="9" t="s">
        <v>122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9" t="s">
        <v>94</v>
      </c>
      <c r="B26" s="31" t="n">
        <f aca="false">+C26*$G$4</f>
        <v>51064.62</v>
      </c>
      <c r="C26" s="32" t="n">
        <f aca="false">+'PG&amp;E'!D40</f>
        <v>23974</v>
      </c>
      <c r="D26" s="39" t="n">
        <f aca="false">+'PG&amp;E'!A40</f>
        <v>37278</v>
      </c>
      <c r="E26" s="9" t="s">
        <v>117</v>
      </c>
      <c r="F26" s="9" t="s">
        <v>30</v>
      </c>
      <c r="G26" s="9" t="s">
        <v>60</v>
      </c>
      <c r="H26" s="9"/>
      <c r="I26" s="9"/>
      <c r="J26" s="9"/>
      <c r="K26" s="9"/>
      <c r="L26" s="9"/>
      <c r="M26" s="9" t="s">
        <v>120</v>
      </c>
      <c r="N26" s="90" t="n">
        <v>21544</v>
      </c>
      <c r="O26" s="33" t="n">
        <v>61340.16</v>
      </c>
      <c r="P26" s="9" t="s">
        <v>122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9" t="s">
        <v>63</v>
      </c>
      <c r="B27" s="31" t="n">
        <f aca="false">+EOG!$J$41</f>
        <v>49029.78</v>
      </c>
      <c r="C27" s="28" t="n">
        <f aca="false">+B27/$G$4</f>
        <v>23018.676056338</v>
      </c>
      <c r="D27" s="34" t="n">
        <f aca="false">+EOG!A41</f>
        <v>37278</v>
      </c>
      <c r="E27" s="9" t="s">
        <v>113</v>
      </c>
      <c r="F27" s="9" t="s">
        <v>47</v>
      </c>
      <c r="G27" s="9" t="s">
        <v>60</v>
      </c>
      <c r="H27" s="9"/>
      <c r="I27" s="9"/>
      <c r="J27" s="29"/>
      <c r="K27" s="29"/>
      <c r="L27" s="29"/>
      <c r="M27" s="9" t="s">
        <v>120</v>
      </c>
      <c r="N27" s="92" t="n">
        <v>24532</v>
      </c>
      <c r="O27" s="93" t="n">
        <v>-956477</v>
      </c>
      <c r="P27" s="93" t="n">
        <f aca="false">SUM(O22:O27)</f>
        <v>-1984193.53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13.5" hidden="false" customHeight="true" outlineLevel="0" collapsed="false">
      <c r="A28" s="9" t="s">
        <v>65</v>
      </c>
      <c r="B28" s="31" t="n">
        <f aca="false">+SidR!D41</f>
        <v>43695.17</v>
      </c>
      <c r="C28" s="28" t="n">
        <f aca="false">+B28/$G$5</f>
        <v>20418.3037383178</v>
      </c>
      <c r="D28" s="39" t="n">
        <f aca="false">+SidR!A41</f>
        <v>37278</v>
      </c>
      <c r="E28" s="9" t="s">
        <v>113</v>
      </c>
      <c r="F28" s="9" t="s">
        <v>66</v>
      </c>
      <c r="G28" s="9" t="s">
        <v>60</v>
      </c>
      <c r="H28" s="9"/>
      <c r="I28" s="29"/>
      <c r="J28" s="29"/>
      <c r="K28" s="29"/>
      <c r="L28" s="29"/>
      <c r="M28" s="29" t="s">
        <v>125</v>
      </c>
      <c r="N28" s="92" t="n">
        <v>24268</v>
      </c>
      <c r="O28" s="93" t="n">
        <v>1481856.66</v>
      </c>
      <c r="P28" s="93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</row>
    <row r="29" customFormat="false" ht="13.5" hidden="false" customHeight="true" outlineLevel="0" collapsed="false">
      <c r="A29" s="9" t="s">
        <v>126</v>
      </c>
      <c r="B29" s="31" t="n">
        <f aca="false">+Stratland!$D$41</f>
        <v>42585.15</v>
      </c>
      <c r="C29" s="28" t="n">
        <f aca="false">+B29/$G$4</f>
        <v>19993.0281690141</v>
      </c>
      <c r="D29" s="34" t="n">
        <f aca="false">+Stratland!A41</f>
        <v>37257</v>
      </c>
      <c r="E29" s="9" t="s">
        <v>113</v>
      </c>
      <c r="F29" s="9" t="s">
        <v>47</v>
      </c>
      <c r="G29" s="9" t="s">
        <v>60</v>
      </c>
      <c r="H29" s="9"/>
      <c r="I29" s="29"/>
      <c r="J29" s="29"/>
      <c r="K29" s="29"/>
      <c r="L29" s="29"/>
      <c r="M29" s="29"/>
      <c r="N29" s="92"/>
      <c r="O29" s="93"/>
      <c r="P29" s="93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13.5" hidden="false" customHeight="true" outlineLevel="0" collapsed="false">
      <c r="A30" s="9" t="s">
        <v>95</v>
      </c>
      <c r="B30" s="31" t="n">
        <f aca="false">+C30*$G$3</f>
        <v>41571.6</v>
      </c>
      <c r="C30" s="95" t="n">
        <f aca="false">+'Red C'!$F$45</f>
        <v>19796</v>
      </c>
      <c r="D30" s="34" t="n">
        <f aca="false">+'Red C'!A45</f>
        <v>37278</v>
      </c>
      <c r="E30" s="29" t="s">
        <v>117</v>
      </c>
      <c r="F30" s="9" t="s">
        <v>24</v>
      </c>
      <c r="G30" s="9" t="s">
        <v>38</v>
      </c>
      <c r="H30" s="9"/>
      <c r="I30" s="29"/>
      <c r="J30" s="29"/>
      <c r="K30" s="29"/>
      <c r="L30" s="29"/>
      <c r="M30" s="29" t="s">
        <v>127</v>
      </c>
      <c r="N30" s="92" t="n">
        <v>24361</v>
      </c>
      <c r="O30" s="93" t="n">
        <v>811179.69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</row>
    <row r="31" customFormat="false" ht="13.5" hidden="false" customHeight="true" outlineLevel="0" collapsed="false">
      <c r="A31" s="9" t="s">
        <v>70</v>
      </c>
      <c r="B31" s="31" t="n">
        <f aca="false">+'WTG inc'!N43</f>
        <v>37618.41</v>
      </c>
      <c r="C31" s="28" t="n">
        <f aca="false">+B31/$G$4</f>
        <v>17661.2253521127</v>
      </c>
      <c r="D31" s="39" t="n">
        <f aca="false">+'WTG inc'!A43</f>
        <v>37278</v>
      </c>
      <c r="E31" s="9" t="s">
        <v>113</v>
      </c>
      <c r="F31" s="9" t="s">
        <v>24</v>
      </c>
      <c r="G31" s="9" t="s">
        <v>38</v>
      </c>
      <c r="H31" s="29"/>
      <c r="I31" s="29"/>
      <c r="J31" s="29"/>
      <c r="K31" s="29"/>
      <c r="L31" s="29"/>
      <c r="M31" s="29"/>
      <c r="N31" s="92"/>
      <c r="O31" s="93"/>
      <c r="P31" s="93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3.5" hidden="false" customHeight="true" outlineLevel="0" collapsed="false">
      <c r="A32" s="9" t="s">
        <v>103</v>
      </c>
      <c r="B32" s="31" t="n">
        <f aca="false">+C32*$G$4</f>
        <v>37460.31</v>
      </c>
      <c r="C32" s="28" t="n">
        <f aca="false">+CIG!D42</f>
        <v>17587</v>
      </c>
      <c r="D32" s="39" t="n">
        <f aca="false">+CIG!A42</f>
        <v>37278</v>
      </c>
      <c r="E32" s="29" t="s">
        <v>117</v>
      </c>
      <c r="F32" s="9" t="s">
        <v>30</v>
      </c>
      <c r="G32" s="9" t="s">
        <v>42</v>
      </c>
      <c r="H32" s="9"/>
      <c r="I32" s="29"/>
      <c r="J32" s="9"/>
      <c r="K32" s="9"/>
      <c r="L32" s="9"/>
      <c r="M32" s="9" t="s">
        <v>120</v>
      </c>
      <c r="N32" s="90" t="n">
        <v>26357</v>
      </c>
      <c r="O32" s="33" t="n">
        <v>44144.84</v>
      </c>
      <c r="P32" s="9" t="s">
        <v>122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5" hidden="false" customHeight="true" outlineLevel="0" collapsed="false">
      <c r="A33" s="29" t="s">
        <v>23</v>
      </c>
      <c r="B33" s="31" t="n">
        <f aca="false">+Calpine!D41</f>
        <v>32109.21</v>
      </c>
      <c r="C33" s="32" t="n">
        <f aca="false">+B33/$G$4</f>
        <v>15074.7464788733</v>
      </c>
      <c r="D33" s="34" t="n">
        <f aca="false">+Calpine!A41</f>
        <v>37278</v>
      </c>
      <c r="E33" s="29" t="s">
        <v>113</v>
      </c>
      <c r="F33" s="29" t="s">
        <v>24</v>
      </c>
      <c r="G33" s="29" t="s">
        <v>25</v>
      </c>
      <c r="H33" s="2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29" t="s">
        <v>26</v>
      </c>
      <c r="B34" s="31" t="n">
        <f aca="false">+'Citizens-Griffith'!D41</f>
        <v>26247.99</v>
      </c>
      <c r="C34" s="28" t="n">
        <f aca="false">+B34/$G$4</f>
        <v>12323</v>
      </c>
      <c r="D34" s="34" t="n">
        <f aca="false">+'Citizens-Griffith'!A41</f>
        <v>37278</v>
      </c>
      <c r="E34" s="29" t="s">
        <v>113</v>
      </c>
      <c r="F34" s="29" t="s">
        <v>27</v>
      </c>
      <c r="G34" s="29" t="s">
        <v>25</v>
      </c>
      <c r="H34" s="29"/>
      <c r="I34" s="29"/>
      <c r="J34" s="29"/>
      <c r="K34" s="29"/>
      <c r="L34" s="29"/>
      <c r="M34" s="29"/>
      <c r="N34" s="92"/>
      <c r="O34" s="93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13.5" hidden="false" customHeight="true" outlineLevel="0" collapsed="false">
      <c r="A35" s="29" t="s">
        <v>46</v>
      </c>
      <c r="B35" s="31" t="n">
        <f aca="false">+NNG!$D$24</f>
        <v>24134.67</v>
      </c>
      <c r="C35" s="28" t="n">
        <f aca="false">+B35/$G$4</f>
        <v>11330.8309859155</v>
      </c>
      <c r="D35" s="34" t="n">
        <f aca="false">+NNG!A24</f>
        <v>37278</v>
      </c>
      <c r="E35" s="29" t="s">
        <v>113</v>
      </c>
      <c r="F35" s="29" t="s">
        <v>47</v>
      </c>
      <c r="G35" s="29" t="s">
        <v>31</v>
      </c>
      <c r="H35" s="29"/>
      <c r="I35" s="29"/>
      <c r="J35" s="29"/>
      <c r="K35" s="29"/>
      <c r="L35" s="29"/>
      <c r="M35" s="9" t="s">
        <v>127</v>
      </c>
      <c r="N35" s="90" t="n">
        <v>21665</v>
      </c>
      <c r="O35" s="33" t="n">
        <v>73449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12.95" hidden="false" customHeight="true" outlineLevel="0" collapsed="false">
      <c r="A36" s="9" t="s">
        <v>96</v>
      </c>
      <c r="B36" s="31" t="n">
        <f aca="false">+C36*$G$3</f>
        <v>20790</v>
      </c>
      <c r="C36" s="28" t="n">
        <f aca="false">+Amoco!D40</f>
        <v>9900</v>
      </c>
      <c r="D36" s="39" t="n">
        <f aca="false">+Amoco!A40</f>
        <v>37278</v>
      </c>
      <c r="E36" s="9" t="s">
        <v>117</v>
      </c>
      <c r="F36" s="9" t="s">
        <v>24</v>
      </c>
      <c r="G36" s="9" t="s">
        <v>38</v>
      </c>
      <c r="H36" s="9"/>
      <c r="I36" s="29"/>
      <c r="J36" s="29"/>
      <c r="K36" s="29"/>
      <c r="L36" s="29"/>
      <c r="M36" s="29"/>
      <c r="N36" s="92"/>
      <c r="O36" s="93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13.5" hidden="false" customHeight="true" outlineLevel="0" collapsed="false">
      <c r="A37" s="29" t="s">
        <v>37</v>
      </c>
      <c r="B37" s="63" t="n">
        <f aca="false">+transcol!$D$43</f>
        <v>14874.32</v>
      </c>
      <c r="C37" s="95" t="n">
        <f aca="false">+B37/$G$4</f>
        <v>6983.24882629108</v>
      </c>
      <c r="D37" s="34" t="n">
        <f aca="false">+transcol!A43</f>
        <v>37278</v>
      </c>
      <c r="E37" s="29" t="s">
        <v>113</v>
      </c>
      <c r="F37" s="29" t="s">
        <v>24</v>
      </c>
      <c r="G37" s="29" t="s">
        <v>38</v>
      </c>
      <c r="H37" s="9"/>
      <c r="I37" s="9"/>
      <c r="J37" s="9"/>
      <c r="K37" s="9"/>
      <c r="L37" s="9"/>
      <c r="M37" s="9"/>
      <c r="N37" s="90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3.5" hidden="false" customHeight="true" outlineLevel="0" collapsed="false">
      <c r="A38" s="29" t="s">
        <v>128</v>
      </c>
      <c r="B38" s="40" t="n">
        <f aca="false">+'El Paso'!C39*summary!G4+'El Paso'!E39*summary!G3</f>
        <v>10955.97</v>
      </c>
      <c r="C38" s="52" t="n">
        <f aca="false">+'El Paso'!H39</f>
        <v>4299</v>
      </c>
      <c r="D38" s="34" t="n">
        <f aca="false">+'El Paso'!A39</f>
        <v>37278</v>
      </c>
      <c r="E38" s="29" t="s">
        <v>117</v>
      </c>
      <c r="F38" s="29" t="s">
        <v>30</v>
      </c>
      <c r="G38" s="29" t="s">
        <v>31</v>
      </c>
      <c r="H38" s="29"/>
      <c r="I38" s="29"/>
      <c r="J38" s="29"/>
      <c r="K38" s="29"/>
      <c r="L38" s="29"/>
      <c r="M38" s="29"/>
      <c r="N38" s="92"/>
      <c r="O38" s="93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18" hidden="false" customHeight="true" outlineLevel="0" collapsed="false">
      <c r="A39" s="9" t="s">
        <v>129</v>
      </c>
      <c r="B39" s="27" t="n">
        <f aca="false">SUM(B8:B38)</f>
        <v>6928159.424</v>
      </c>
      <c r="C39" s="28" t="n">
        <f aca="false">SUM(C8:C38)</f>
        <v>3244867.85145891</v>
      </c>
      <c r="D39" s="35"/>
      <c r="E39" s="9"/>
      <c r="F39" s="9"/>
      <c r="G39" s="9"/>
      <c r="H39" s="9"/>
      <c r="I39" s="9"/>
      <c r="J39" s="9"/>
      <c r="K39" s="9"/>
      <c r="L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9"/>
      <c r="B40" s="27"/>
      <c r="C40" s="28"/>
      <c r="D40" s="35"/>
      <c r="E40" s="9"/>
      <c r="F40" s="96"/>
      <c r="G40" s="96"/>
      <c r="H40" s="9"/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85" t="s">
        <v>13</v>
      </c>
      <c r="B41" s="86" t="s">
        <v>110</v>
      </c>
      <c r="C41" s="87" t="s">
        <v>9</v>
      </c>
      <c r="D41" s="97" t="s">
        <v>18</v>
      </c>
      <c r="E41" s="85" t="s">
        <v>111</v>
      </c>
      <c r="F41" s="89" t="s">
        <v>20</v>
      </c>
      <c r="G41" s="89" t="s">
        <v>20</v>
      </c>
      <c r="H41" s="85" t="s">
        <v>21</v>
      </c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5" hidden="false" customHeight="true" outlineLevel="0" collapsed="false">
      <c r="A42" s="29" t="s">
        <v>55</v>
      </c>
      <c r="B42" s="63" t="n">
        <f aca="false">+DEFS!$C$40+DEFS!$E$40+DEFS!$F$44+DEFS!$F$45+DEFS!$F$46+DEFS!$F$47+DEFS!$F$48</f>
        <v>-2800636.26</v>
      </c>
      <c r="C42" s="95" t="n">
        <f aca="false">+B42/$G$5</f>
        <v>-1308708.53271028</v>
      </c>
      <c r="D42" s="34" t="n">
        <f aca="false">+DEFS!A40</f>
        <v>37278</v>
      </c>
      <c r="E42" s="29" t="s">
        <v>113</v>
      </c>
      <c r="F42" s="9" t="s">
        <v>24</v>
      </c>
      <c r="G42" s="9" t="s">
        <v>31</v>
      </c>
      <c r="H42" s="9" t="s">
        <v>114</v>
      </c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29" t="s">
        <v>33</v>
      </c>
      <c r="B43" s="31" t="n">
        <f aca="false">+Citizens!D18</f>
        <v>-550935</v>
      </c>
      <c r="C43" s="32" t="n">
        <f aca="false">+B43/$G$4</f>
        <v>-258654.929577465</v>
      </c>
      <c r="D43" s="34" t="n">
        <f aca="false">+Citizens!A18</f>
        <v>37278</v>
      </c>
      <c r="E43" s="29" t="s">
        <v>113</v>
      </c>
      <c r="F43" s="29" t="s">
        <v>27</v>
      </c>
      <c r="G43" s="29" t="s">
        <v>25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29</v>
      </c>
      <c r="B44" s="31" t="n">
        <f aca="false">+'NS Steel'!D41</f>
        <v>-295811.42</v>
      </c>
      <c r="C44" s="32" t="n">
        <f aca="false">+B44/$G$4</f>
        <v>-138878.600938967</v>
      </c>
      <c r="D44" s="39" t="n">
        <f aca="false">+'NS Steel'!A41</f>
        <v>37278</v>
      </c>
      <c r="E44" s="9" t="s">
        <v>113</v>
      </c>
      <c r="F44" s="9" t="s">
        <v>30</v>
      </c>
      <c r="G44" s="9" t="s">
        <v>31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29" t="s">
        <v>67</v>
      </c>
      <c r="B45" s="31" t="n">
        <f aca="false">+MiVida_Rich!D41</f>
        <v>-203736.06</v>
      </c>
      <c r="C45" s="32" t="n">
        <f aca="false">+B45/$G$5</f>
        <v>-95203.7663551402</v>
      </c>
      <c r="D45" s="34" t="n">
        <f aca="false">+MiVida_Rich!A41</f>
        <v>37256</v>
      </c>
      <c r="E45" s="29" t="s">
        <v>113</v>
      </c>
      <c r="F45" s="29" t="s">
        <v>66</v>
      </c>
      <c r="G45" s="29" t="s">
        <v>60</v>
      </c>
      <c r="H45" s="36"/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98" t="s">
        <v>78</v>
      </c>
      <c r="B46" s="99" t="n">
        <f aca="false">+Agave!$D$24</f>
        <v>-142360.74</v>
      </c>
      <c r="C46" s="32" t="n">
        <f aca="false">+B46/$G$4</f>
        <v>-66836.0281690141</v>
      </c>
      <c r="D46" s="100" t="n">
        <f aca="false">+Agave!A24</f>
        <v>37278</v>
      </c>
      <c r="E46" s="98" t="s">
        <v>113</v>
      </c>
      <c r="F46" s="98" t="s">
        <v>27</v>
      </c>
      <c r="G46" s="98" t="s">
        <v>60</v>
      </c>
      <c r="H46" s="98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9" t="s">
        <v>130</v>
      </c>
      <c r="B47" s="31" t="n">
        <f aca="false">+crosstex!F41</f>
        <v>-102991.62</v>
      </c>
      <c r="C47" s="32" t="n">
        <f aca="false">+B47/$G$4</f>
        <v>-48352.8732394366</v>
      </c>
      <c r="D47" s="39" t="n">
        <f aca="false">+crosstex!A41</f>
        <v>37278</v>
      </c>
      <c r="E47" s="9" t="s">
        <v>113</v>
      </c>
      <c r="F47" s="9" t="s">
        <v>66</v>
      </c>
      <c r="G47" s="9" t="s">
        <v>31</v>
      </c>
      <c r="H47" s="36"/>
      <c r="I47" s="101"/>
      <c r="J47" s="101"/>
      <c r="K47" s="101"/>
      <c r="L47" s="101"/>
      <c r="M47" s="9"/>
      <c r="N47" s="92"/>
      <c r="O47" s="93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2"/>
      <c r="DZ47" s="102"/>
      <c r="EA47" s="102"/>
      <c r="EB47" s="102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2"/>
      <c r="FK47" s="102"/>
      <c r="FL47" s="102"/>
      <c r="FM47" s="102"/>
      <c r="FN47" s="102"/>
      <c r="FO47" s="102"/>
      <c r="FP47" s="102"/>
      <c r="FQ47" s="102"/>
      <c r="FR47" s="102"/>
      <c r="FS47" s="102"/>
      <c r="FT47" s="102"/>
      <c r="FU47" s="102"/>
      <c r="FV47" s="102"/>
      <c r="FW47" s="102"/>
      <c r="FX47" s="102"/>
      <c r="FY47" s="102"/>
      <c r="FZ47" s="102"/>
      <c r="GA47" s="102"/>
      <c r="GB47" s="102"/>
      <c r="GC47" s="102"/>
      <c r="GD47" s="102"/>
      <c r="GE47" s="102"/>
      <c r="GF47" s="102"/>
      <c r="GG47" s="102"/>
      <c r="GH47" s="102"/>
      <c r="GI47" s="102"/>
      <c r="GJ47" s="102"/>
      <c r="GK47" s="102"/>
      <c r="GL47" s="102"/>
      <c r="GM47" s="102"/>
      <c r="GN47" s="102"/>
      <c r="GO47" s="102"/>
      <c r="GP47" s="102"/>
      <c r="GQ47" s="102"/>
      <c r="GR47" s="102"/>
      <c r="GS47" s="102"/>
      <c r="GT47" s="102"/>
      <c r="GU47" s="102"/>
      <c r="GV47" s="102"/>
      <c r="GW47" s="102"/>
      <c r="GX47" s="102"/>
      <c r="GY47" s="102"/>
      <c r="GZ47" s="102"/>
      <c r="HA47" s="102"/>
      <c r="HB47" s="102"/>
      <c r="HC47" s="102"/>
      <c r="HD47" s="102"/>
      <c r="HE47" s="102"/>
      <c r="HF47" s="102"/>
      <c r="HG47" s="102"/>
      <c r="HH47" s="102"/>
      <c r="HI47" s="102"/>
      <c r="HJ47" s="102"/>
      <c r="HK47" s="102"/>
      <c r="HL47" s="102"/>
      <c r="HM47" s="102"/>
      <c r="HN47" s="102"/>
      <c r="HO47" s="102"/>
      <c r="HP47" s="102"/>
      <c r="HQ47" s="102"/>
      <c r="HR47" s="102"/>
      <c r="HS47" s="102"/>
      <c r="HT47" s="102"/>
      <c r="HU47" s="102"/>
      <c r="HV47" s="102"/>
      <c r="HW47" s="102"/>
      <c r="HX47" s="102"/>
      <c r="HY47" s="102"/>
      <c r="HZ47" s="102"/>
      <c r="IA47" s="102"/>
      <c r="IB47" s="102"/>
      <c r="IC47" s="102"/>
      <c r="ID47" s="102"/>
      <c r="IE47" s="102"/>
      <c r="IF47" s="102"/>
      <c r="IG47" s="102"/>
      <c r="IH47" s="102"/>
      <c r="II47" s="102"/>
      <c r="IJ47" s="102"/>
      <c r="IK47" s="102"/>
      <c r="IL47" s="102"/>
      <c r="IM47" s="102"/>
      <c r="IN47" s="102"/>
      <c r="IO47" s="102"/>
      <c r="IP47" s="102"/>
      <c r="IQ47" s="102"/>
      <c r="IR47" s="102"/>
      <c r="IS47" s="102"/>
      <c r="IT47" s="102"/>
      <c r="IU47" s="102"/>
      <c r="IV47" s="102"/>
      <c r="IW47" s="102"/>
    </row>
    <row r="48" customFormat="false" ht="13.5" hidden="false" customHeight="true" outlineLevel="0" collapsed="false">
      <c r="A48" s="9" t="s">
        <v>98</v>
      </c>
      <c r="B48" s="31" t="n">
        <f aca="false">+C48*$G$3</f>
        <v>-43873.2</v>
      </c>
      <c r="C48" s="32" t="n">
        <f aca="false">+NW!$F$41</f>
        <v>-20892</v>
      </c>
      <c r="D48" s="34" t="n">
        <f aca="false">+NW!B41</f>
        <v>37278</v>
      </c>
      <c r="E48" s="9" t="s">
        <v>117</v>
      </c>
      <c r="F48" s="9" t="s">
        <v>24</v>
      </c>
      <c r="G48" s="9" t="s">
        <v>38</v>
      </c>
      <c r="H48" s="36"/>
      <c r="I48" s="29"/>
      <c r="J48" s="29"/>
      <c r="K48" s="29"/>
      <c r="L48" s="29"/>
      <c r="M48" s="29"/>
      <c r="N48" s="92"/>
      <c r="O48" s="93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  <c r="IR48" s="94"/>
      <c r="IS48" s="94"/>
      <c r="IT48" s="94"/>
      <c r="IU48" s="94"/>
      <c r="IV48" s="94"/>
      <c r="IW48" s="94"/>
    </row>
    <row r="49" customFormat="false" ht="13.5" hidden="false" customHeight="true" outlineLevel="0" collapsed="false">
      <c r="A49" s="9" t="s">
        <v>58</v>
      </c>
      <c r="B49" s="31" t="n">
        <f aca="false">+PGETX!$H$39</f>
        <v>-36638.15</v>
      </c>
      <c r="C49" s="28" t="n">
        <f aca="false">+B49/$G$4</f>
        <v>-17201.0093896714</v>
      </c>
      <c r="D49" s="39" t="n">
        <f aca="false">+PGETX!E39</f>
        <v>37278</v>
      </c>
      <c r="E49" s="9" t="s">
        <v>113</v>
      </c>
      <c r="F49" s="9" t="s">
        <v>30</v>
      </c>
      <c r="G49" s="9" t="s">
        <v>60</v>
      </c>
      <c r="H49" s="9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29" t="s">
        <v>69</v>
      </c>
      <c r="B50" s="63" t="n">
        <f aca="false">+WTGmktg!J43</f>
        <v>-35657.48</v>
      </c>
      <c r="C50" s="32" t="n">
        <f aca="false">+B50/$G$4</f>
        <v>-16740.6009389671</v>
      </c>
      <c r="D50" s="34" t="n">
        <f aca="false">+WTGmktg!A43</f>
        <v>37278</v>
      </c>
      <c r="E50" s="9" t="s">
        <v>113</v>
      </c>
      <c r="F50" s="29" t="s">
        <v>24</v>
      </c>
      <c r="G50" s="29" t="s">
        <v>38</v>
      </c>
      <c r="H50" s="29"/>
      <c r="I50" s="9"/>
      <c r="J50" s="9"/>
      <c r="K50" s="9"/>
      <c r="L50" s="9"/>
      <c r="M50" s="9"/>
      <c r="N50" s="90"/>
      <c r="O50" s="3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29" t="s">
        <v>101</v>
      </c>
      <c r="B51" s="63" t="n">
        <f aca="false">+C51*$G$4</f>
        <v>-31639.02</v>
      </c>
      <c r="C51" s="95" t="n">
        <f aca="false">+PEPL!D41</f>
        <v>-14854</v>
      </c>
      <c r="D51" s="34" t="n">
        <f aca="false">+PEPL!A41</f>
        <v>37278</v>
      </c>
      <c r="E51" s="29" t="s">
        <v>117</v>
      </c>
      <c r="F51" s="29" t="s">
        <v>27</v>
      </c>
      <c r="G51" s="29" t="s">
        <v>31</v>
      </c>
      <c r="H51" s="9"/>
      <c r="I51" s="29"/>
      <c r="J51" s="29"/>
      <c r="K51" s="29"/>
      <c r="L51" s="29"/>
      <c r="M51" s="29"/>
      <c r="N51" s="92"/>
      <c r="O51" s="93"/>
      <c r="P51" s="93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13.5" hidden="false" customHeight="true" outlineLevel="0" collapsed="false">
      <c r="A52" s="9" t="s">
        <v>28</v>
      </c>
      <c r="B52" s="31" t="n">
        <f aca="false">+SWGasTrans!$D$41</f>
        <v>-24077.13</v>
      </c>
      <c r="C52" s="28" t="n">
        <f aca="false">+B52/$G$4</f>
        <v>-11303.8169014085</v>
      </c>
      <c r="D52" s="34" t="n">
        <f aca="false">+SWGasTrans!A41</f>
        <v>37278</v>
      </c>
      <c r="E52" s="9" t="s">
        <v>113</v>
      </c>
      <c r="F52" s="9" t="s">
        <v>24</v>
      </c>
      <c r="G52" s="9" t="s">
        <v>25</v>
      </c>
      <c r="H52" s="9"/>
      <c r="I52" s="9"/>
      <c r="J52" s="9"/>
      <c r="K52" s="9"/>
      <c r="L52" s="9"/>
      <c r="M52" s="9"/>
      <c r="N52" s="90"/>
      <c r="O52" s="33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3.5" hidden="false" customHeight="true" outlineLevel="0" collapsed="false">
      <c r="A53" s="29" t="s">
        <v>41</v>
      </c>
      <c r="B53" s="31" t="n">
        <f aca="false">+burlington!D42</f>
        <v>-12366.36</v>
      </c>
      <c r="C53" s="28" t="n">
        <f aca="false">+B53/$G$3</f>
        <v>-5888.74285714286</v>
      </c>
      <c r="D53" s="34" t="n">
        <f aca="false">+burlington!A42</f>
        <v>37278</v>
      </c>
      <c r="E53" s="29" t="s">
        <v>113</v>
      </c>
      <c r="F53" s="9" t="s">
        <v>30</v>
      </c>
      <c r="G53" s="9" t="s">
        <v>42</v>
      </c>
      <c r="H53" s="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3.5" hidden="false" customHeight="true" outlineLevel="0" collapsed="false">
      <c r="A54" s="9" t="s">
        <v>64</v>
      </c>
      <c r="B54" s="40" t="n">
        <f aca="false">+Oasis!$D$40</f>
        <v>-7041.39</v>
      </c>
      <c r="C54" s="41" t="n">
        <f aca="false">+B54/$G$5</f>
        <v>-3290.36915887851</v>
      </c>
      <c r="D54" s="39" t="n">
        <f aca="false">+Oasis!A40</f>
        <v>37278</v>
      </c>
      <c r="E54" s="9" t="s">
        <v>113</v>
      </c>
      <c r="F54" s="9" t="s">
        <v>30</v>
      </c>
      <c r="G54" s="9" t="s">
        <v>60</v>
      </c>
      <c r="H54" s="9"/>
      <c r="I54" s="29"/>
      <c r="J54" s="29"/>
      <c r="K54" s="29"/>
      <c r="L54" s="29"/>
      <c r="M54" s="9"/>
      <c r="N54" s="90"/>
      <c r="O54" s="33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15" hidden="false" customHeight="true" outlineLevel="0" collapsed="false">
      <c r="A55" s="9" t="s">
        <v>131</v>
      </c>
      <c r="B55" s="31" t="n">
        <f aca="false">SUM(B42:B54)</f>
        <v>-4287763.83</v>
      </c>
      <c r="C55" s="32" t="n">
        <f aca="false">SUM(C42:C54)</f>
        <v>-2006805.27023637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132</v>
      </c>
      <c r="B57" s="103" t="n">
        <f aca="false">+B55+B39</f>
        <v>2640395.594</v>
      </c>
      <c r="C57" s="104" t="n">
        <f aca="false">+C55+C39</f>
        <v>1238062.58122254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133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5"/>
      <c r="F65" s="9"/>
      <c r="G65" s="9"/>
      <c r="H65" s="9"/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134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135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136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6"/>
      <c r="C105" s="107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137</v>
      </c>
      <c r="B106" s="108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138</v>
      </c>
      <c r="B107" s="108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139</v>
      </c>
      <c r="B108" s="108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140</v>
      </c>
      <c r="B109" s="109" t="n">
        <v>-725.46</v>
      </c>
      <c r="C109" s="28"/>
      <c r="D109" s="110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141</v>
      </c>
      <c r="B110" s="111" t="n">
        <v>107948.28</v>
      </c>
      <c r="C110" s="68"/>
      <c r="D110" s="112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142</v>
      </c>
      <c r="B111" s="109" t="n">
        <v>-1777.19</v>
      </c>
      <c r="C111" s="68"/>
      <c r="D111" s="113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143</v>
      </c>
      <c r="B112" s="109" t="n">
        <v>2429.75</v>
      </c>
      <c r="C112" s="68"/>
      <c r="D112" s="114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144</v>
      </c>
      <c r="B113" s="109" t="n">
        <v>6695.6</v>
      </c>
      <c r="C113" s="115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145</v>
      </c>
      <c r="B114" s="109" t="n">
        <v>48174.22</v>
      </c>
      <c r="C114" s="115"/>
      <c r="D114" s="110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146</v>
      </c>
      <c r="B115" s="111" t="n">
        <v>-2165.34</v>
      </c>
      <c r="C115" s="115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147</v>
      </c>
      <c r="B116" s="111" t="n">
        <v>-17015.8</v>
      </c>
      <c r="C116" s="115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148</v>
      </c>
      <c r="B117" s="111" t="n">
        <v>8356.05</v>
      </c>
      <c r="C117" s="116"/>
      <c r="D117" s="110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149</v>
      </c>
      <c r="B118" s="111" t="n">
        <f aca="false">775*2.25</f>
        <v>1743.75</v>
      </c>
      <c r="C118" s="116"/>
      <c r="D118" s="110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150</v>
      </c>
      <c r="B119" s="111" t="n">
        <v>0</v>
      </c>
      <c r="C119" s="116"/>
      <c r="D119" s="110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151</v>
      </c>
      <c r="B120" s="91" t="n">
        <f aca="false">44144.84-58339.66</f>
        <v>-14194.82</v>
      </c>
      <c r="C120" s="116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151</v>
      </c>
      <c r="B121" s="91" t="n">
        <v>-51695.87</v>
      </c>
      <c r="C121" s="116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151</v>
      </c>
      <c r="B122" s="91" t="n">
        <v>61340.16</v>
      </c>
      <c r="C122" s="116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152</v>
      </c>
      <c r="B123" s="111" t="n">
        <v>-2475.85</v>
      </c>
      <c r="C123" s="116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153</v>
      </c>
      <c r="B124" s="111" t="n">
        <v>2493.64</v>
      </c>
      <c r="C124" s="116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154</v>
      </c>
      <c r="B125" s="117" t="n">
        <v>8282.6</v>
      </c>
      <c r="C125" s="116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155</v>
      </c>
      <c r="B126" s="117" t="n">
        <v>-7228.77</v>
      </c>
      <c r="C126" s="115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156</v>
      </c>
      <c r="B127" s="91" t="n">
        <v>249009.74</v>
      </c>
      <c r="C127" s="115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157</v>
      </c>
      <c r="B128" s="111" t="n">
        <f aca="false">1974.11-1974.11</f>
        <v>0</v>
      </c>
      <c r="C128" s="115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158</v>
      </c>
      <c r="B129" s="109" t="n">
        <v>-35893</v>
      </c>
      <c r="C129" s="115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159</v>
      </c>
      <c r="B130" s="108" t="n">
        <v>27281.87</v>
      </c>
      <c r="C130" s="115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160</v>
      </c>
      <c r="B131" s="108" t="n">
        <v>-2614.58</v>
      </c>
      <c r="C131" s="115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161</v>
      </c>
      <c r="B132" s="108" t="n">
        <v>-177733.88</v>
      </c>
      <c r="C132" s="115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162</v>
      </c>
      <c r="B133" s="91" t="n">
        <v>3338.45</v>
      </c>
      <c r="C133" s="115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163</v>
      </c>
      <c r="B134" s="91" t="n">
        <v>15325.21</v>
      </c>
      <c r="C134" s="115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164</v>
      </c>
      <c r="B135" s="91" t="n">
        <v>-33878.81</v>
      </c>
      <c r="C135" s="115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165</v>
      </c>
      <c r="B136" s="91" t="n">
        <v>-726.96</v>
      </c>
      <c r="C136" s="115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166</v>
      </c>
      <c r="B137" s="27" t="n">
        <v>-4405.48</v>
      </c>
      <c r="C137" s="115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167</v>
      </c>
      <c r="B138" s="118" t="n">
        <v>4000.5</v>
      </c>
      <c r="C138" s="115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168</v>
      </c>
      <c r="B139" s="118" t="n">
        <v>-725.46</v>
      </c>
      <c r="C139" s="115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169</v>
      </c>
      <c r="B145" s="108" t="s">
        <v>170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171</v>
      </c>
      <c r="B146" s="108" t="s">
        <v>172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173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174</v>
      </c>
      <c r="B148" s="117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90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90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90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90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90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90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90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90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90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90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90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90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90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90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90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90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90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90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90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90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90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90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90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90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90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90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90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90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90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90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90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90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90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90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90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90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90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90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90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90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90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90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90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90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90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90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90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90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90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90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9"/>
      <c r="D4" s="28"/>
    </row>
    <row r="5" customFormat="false" ht="11.25" hidden="false" customHeight="false" outlineLevel="0" collapsed="false">
      <c r="B5" s="417" t="s">
        <v>180</v>
      </c>
      <c r="C5" s="417" t="s">
        <v>181</v>
      </c>
      <c r="D5" s="418" t="s">
        <v>183</v>
      </c>
    </row>
    <row r="6" customFormat="false" ht="11.25" hidden="false" customHeight="false" outlineLevel="0" collapsed="false">
      <c r="A6" s="9" t="n">
        <v>1635</v>
      </c>
      <c r="B6" s="61" t="n">
        <v>-289215</v>
      </c>
      <c r="C6" s="28"/>
      <c r="D6" s="28" t="n">
        <f aca="false">+C6-B6</f>
        <v>289215</v>
      </c>
    </row>
    <row r="7" customFormat="false" ht="11.25" hidden="false" customHeight="false" outlineLevel="0" collapsed="false">
      <c r="A7" s="9" t="n">
        <v>3531</v>
      </c>
      <c r="B7" s="419" t="n">
        <v>-700024</v>
      </c>
      <c r="C7" s="28" t="n">
        <v>-257170</v>
      </c>
      <c r="D7" s="28" t="n">
        <f aca="false">+C7-B7</f>
        <v>442854</v>
      </c>
    </row>
    <row r="8" customFormat="false" ht="11.25" hidden="false" customHeight="false" outlineLevel="0" collapsed="false">
      <c r="A8" s="9" t="n">
        <v>60667</v>
      </c>
      <c r="B8" s="419" t="n">
        <v>-126048</v>
      </c>
      <c r="C8" s="28" t="n">
        <v>-873190</v>
      </c>
      <c r="D8" s="28" t="n">
        <f aca="false">+C8-B8</f>
        <v>-747142</v>
      </c>
    </row>
    <row r="9" customFormat="false" ht="11.25" hidden="false" customHeight="false" outlineLevel="0" collapsed="false">
      <c r="A9" s="9" t="n">
        <v>60749</v>
      </c>
      <c r="B9" s="419" t="n">
        <v>85714</v>
      </c>
      <c r="C9" s="28" t="n">
        <v>-162596</v>
      </c>
      <c r="D9" s="28" t="n">
        <f aca="false">+C9-B9</f>
        <v>-248310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9" t="n">
        <v>-253492</v>
      </c>
      <c r="C11" s="28"/>
      <c r="D11" s="28" t="n">
        <f aca="false">+C11-B11</f>
        <v>253492</v>
      </c>
    </row>
    <row r="12" customFormat="false" ht="11.25" hidden="false" customHeight="false" outlineLevel="0" collapsed="false">
      <c r="A12" s="9" t="n">
        <v>62960</v>
      </c>
      <c r="B12" s="419"/>
      <c r="C12" s="28"/>
      <c r="D12" s="28" t="n">
        <f aca="false">+C12-B12</f>
        <v>0</v>
      </c>
    </row>
    <row r="13" customFormat="false" ht="11.25" hidden="false" customHeight="false" outlineLevel="0" collapsed="false">
      <c r="A13" s="420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-9891</v>
      </c>
    </row>
    <row r="19" customFormat="false" ht="11.25" hidden="false" customHeight="false" outlineLevel="0" collapsed="false">
      <c r="A19" s="9" t="s">
        <v>233</v>
      </c>
      <c r="B19" s="28"/>
      <c r="C19" s="28"/>
      <c r="D19" s="349" t="n">
        <f aca="false">+summary!G4</f>
        <v>2.13</v>
      </c>
    </row>
    <row r="20" customFormat="false" ht="11.25" hidden="false" customHeight="false" outlineLevel="0" collapsed="false">
      <c r="B20" s="28"/>
      <c r="C20" s="28"/>
      <c r="D20" s="108" t="n">
        <f aca="false">+D19*D18</f>
        <v>-21067.83</v>
      </c>
    </row>
    <row r="21" customFormat="false" ht="11.25" hidden="false" customHeight="false" outlineLevel="0" collapsed="false">
      <c r="B21" s="28"/>
      <c r="C21" s="28"/>
      <c r="D21" s="108"/>
      <c r="E21" s="101"/>
    </row>
    <row r="22" customFormat="false" ht="11.25" hidden="false" customHeight="false" outlineLevel="0" collapsed="false">
      <c r="A22" s="150" t="n">
        <v>37256</v>
      </c>
      <c r="B22" s="28"/>
      <c r="C22" s="28"/>
      <c r="D22" s="421" t="n">
        <v>45202.5</v>
      </c>
      <c r="E22" s="101"/>
    </row>
    <row r="23" customFormat="false" ht="11.25" hidden="false" customHeight="false" outlineLevel="0" collapsed="false">
      <c r="B23" s="28"/>
      <c r="C23" s="28"/>
      <c r="D23" s="108"/>
      <c r="E23" s="101"/>
    </row>
    <row r="24" customFormat="false" ht="12" hidden="false" customHeight="false" outlineLevel="0" collapsed="false">
      <c r="A24" s="150" t="n">
        <v>37278</v>
      </c>
      <c r="B24" s="28"/>
      <c r="C24" s="28"/>
      <c r="D24" s="422" t="n">
        <f aca="false">+D22+D20</f>
        <v>24134.67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192</v>
      </c>
    </row>
    <row r="32" customFormat="false" ht="11.25" hidden="false" customHeight="false" outlineLevel="0" collapsed="false">
      <c r="A32" s="150" t="n">
        <v>37256</v>
      </c>
      <c r="D32" s="388" t="n">
        <v>20090</v>
      </c>
    </row>
    <row r="33" customFormat="false" ht="11.25" hidden="false" customHeight="false" outlineLevel="0" collapsed="false">
      <c r="A33" s="150" t="n">
        <f aca="false">+A24</f>
        <v>37278</v>
      </c>
      <c r="D33" s="41" t="n">
        <f aca="false">+D18</f>
        <v>-9891</v>
      </c>
    </row>
    <row r="34" customFormat="false" ht="11.25" hidden="false" customHeight="false" outlineLevel="0" collapsed="false">
      <c r="D34" s="32" t="n">
        <f aca="false">+D33+D32</f>
        <v>10199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265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9236</v>
      </c>
      <c r="B5" s="330" t="n">
        <f aca="false">-75003-2581</f>
        <v>-77584</v>
      </c>
      <c r="C5" s="330" t="n">
        <v>-46940</v>
      </c>
      <c r="D5" s="330" t="n">
        <f aca="false">+C5-B5</f>
        <v>30644</v>
      </c>
      <c r="E5" s="28"/>
      <c r="F5" s="141"/>
    </row>
    <row r="6" customFormat="false" ht="12.75" hidden="false" customHeight="false" outlineLevel="0" collapsed="false">
      <c r="A6" s="332" t="n">
        <v>9238</v>
      </c>
      <c r="B6" s="330" t="n">
        <v>-9933</v>
      </c>
      <c r="C6" s="330" t="n">
        <v>-22000</v>
      </c>
      <c r="D6" s="330" t="n">
        <f aca="false">+C6-B6</f>
        <v>-12067</v>
      </c>
      <c r="E6" s="28"/>
      <c r="F6" s="141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56422</v>
      </c>
      <c r="B7" s="330" t="n">
        <f aca="false">-2098816-90504</f>
        <v>-2189320</v>
      </c>
      <c r="C7" s="330" t="n">
        <v>-2156562</v>
      </c>
      <c r="D7" s="330" t="n">
        <f aca="false">+C7-B7</f>
        <v>32758</v>
      </c>
      <c r="E7" s="28"/>
      <c r="F7" s="141"/>
    </row>
    <row r="8" customFormat="false" ht="12.75" hidden="false" customHeight="false" outlineLevel="0" collapsed="false">
      <c r="A8" s="332" t="n">
        <v>58710</v>
      </c>
      <c r="B8" s="330" t="n">
        <v>-143515</v>
      </c>
      <c r="C8" s="330" t="n">
        <v>-141004</v>
      </c>
      <c r="D8" s="330" t="n">
        <f aca="false">+C8-B8</f>
        <v>2511</v>
      </c>
      <c r="E8" s="28"/>
      <c r="F8" s="141"/>
    </row>
    <row r="9" customFormat="false" ht="12.75" hidden="false" customHeight="false" outlineLevel="0" collapsed="false">
      <c r="A9" s="332" t="n">
        <v>60921</v>
      </c>
      <c r="B9" s="330" t="n">
        <f aca="false">-905201-62944</f>
        <v>-968145</v>
      </c>
      <c r="C9" s="330" t="n">
        <v>-1006754</v>
      </c>
      <c r="D9" s="330" t="n">
        <f aca="false">+C9-B9</f>
        <v>-38609</v>
      </c>
      <c r="E9" s="28"/>
      <c r="F9" s="141"/>
    </row>
    <row r="10" customFormat="false" ht="12.75" hidden="false" customHeight="false" outlineLevel="0" collapsed="false">
      <c r="A10" s="332" t="n">
        <v>78026</v>
      </c>
      <c r="B10" s="330"/>
      <c r="C10" s="330"/>
      <c r="D10" s="330" t="n">
        <f aca="false">+C10-B10</f>
        <v>0</v>
      </c>
      <c r="E10" s="28"/>
      <c r="F10" s="141"/>
    </row>
    <row r="11" customFormat="false" ht="12.75" hidden="false" customHeight="false" outlineLevel="0" collapsed="false">
      <c r="A11" s="332" t="n">
        <v>500084</v>
      </c>
      <c r="B11" s="330" t="n">
        <f aca="false">-49031-2310</f>
        <v>-51341</v>
      </c>
      <c r="C11" s="330" t="n">
        <v>-66000</v>
      </c>
      <c r="D11" s="330" t="n">
        <f aca="false">+C11-B11</f>
        <v>-14659</v>
      </c>
      <c r="E11" s="338"/>
      <c r="F11" s="141"/>
    </row>
    <row r="12" customFormat="false" ht="12.75" hidden="false" customHeight="false" outlineLevel="0" collapsed="false">
      <c r="A12" s="423" t="n">
        <v>500085</v>
      </c>
      <c r="B12" s="330" t="n">
        <v>-3408</v>
      </c>
      <c r="C12" s="330"/>
      <c r="D12" s="330" t="n">
        <f aca="false">+C12-B12</f>
        <v>3408</v>
      </c>
      <c r="E12" s="28"/>
      <c r="F12" s="141"/>
    </row>
    <row r="13" customFormat="false" ht="12.75" hidden="false" customHeight="false" outlineLevel="0" collapsed="false">
      <c r="A13" s="332" t="n">
        <v>500097</v>
      </c>
      <c r="B13" s="330" t="n">
        <v>-75539</v>
      </c>
      <c r="C13" s="330" t="n">
        <v>-88000</v>
      </c>
      <c r="D13" s="330" t="n">
        <f aca="false">+C13-B13</f>
        <v>-12461</v>
      </c>
      <c r="E13" s="28"/>
      <c r="F13" s="141"/>
    </row>
    <row r="14" customFormat="false" ht="12.75" hidden="false" customHeight="false" outlineLevel="0" collapsed="false">
      <c r="A14" s="332"/>
      <c r="B14" s="330"/>
      <c r="C14" s="330"/>
      <c r="D14" s="330"/>
      <c r="E14" s="28"/>
      <c r="F14" s="141"/>
    </row>
    <row r="15" customFormat="false" ht="12.75" hidden="false" customHeight="false" outlineLevel="0" collapsed="false">
      <c r="A15" s="332"/>
      <c r="B15" s="330"/>
      <c r="C15" s="330"/>
      <c r="D15" s="330"/>
      <c r="E15" s="28"/>
      <c r="F15" s="141"/>
    </row>
    <row r="16" customFormat="false" ht="12.75" hidden="false" customHeight="false" outlineLevel="0" collapsed="false">
      <c r="A16" s="332"/>
      <c r="B16" s="330"/>
      <c r="C16" s="330"/>
      <c r="D16" s="339"/>
      <c r="E16" s="28"/>
      <c r="F16" s="141"/>
    </row>
    <row r="17" customFormat="false" ht="12.75" hidden="false" customHeight="false" outlineLevel="0" collapsed="false">
      <c r="A17" s="332"/>
      <c r="B17" s="330"/>
      <c r="C17" s="330"/>
      <c r="D17" s="330" t="n">
        <f aca="false">SUM(D5:D16)</f>
        <v>-8475</v>
      </c>
      <c r="E17" s="28"/>
      <c r="F17" s="141"/>
    </row>
    <row r="18" customFormat="false" ht="12.75" hidden="false" customHeight="false" outlineLevel="0" collapsed="false">
      <c r="A18" s="332" t="s">
        <v>233</v>
      </c>
      <c r="B18" s="330"/>
      <c r="C18" s="330"/>
      <c r="D18" s="340" t="n">
        <f aca="false">+summary!G4</f>
        <v>2.13</v>
      </c>
      <c r="E18" s="341"/>
      <c r="F18" s="141"/>
    </row>
    <row r="19" customFormat="false" ht="12.75" hidden="false" customHeight="false" outlineLevel="0" collapsed="false">
      <c r="A19" s="332"/>
      <c r="B19" s="330"/>
      <c r="C19" s="330"/>
      <c r="D19" s="342" t="n">
        <f aca="false">+D18*D17</f>
        <v>-18051.75</v>
      </c>
      <c r="E19" s="108"/>
      <c r="F19" s="141"/>
    </row>
    <row r="20" customFormat="false" ht="12.75" hidden="false" customHeight="false" outlineLevel="0" collapsed="false">
      <c r="A20" s="332"/>
      <c r="B20" s="330"/>
      <c r="C20" s="330"/>
      <c r="D20" s="342"/>
      <c r="E20" s="108"/>
      <c r="F20" s="141"/>
    </row>
    <row r="21" customFormat="false" ht="12.75" hidden="false" customHeight="false" outlineLevel="0" collapsed="false">
      <c r="A21" s="344" t="n">
        <v>37256</v>
      </c>
      <c r="B21" s="330"/>
      <c r="C21" s="330"/>
      <c r="D21" s="345" t="n">
        <v>766914.32</v>
      </c>
      <c r="E21" s="108"/>
    </row>
    <row r="22" customFormat="false" ht="12.75" hidden="false" customHeight="false" outlineLevel="0" collapsed="false">
      <c r="A22" s="332"/>
      <c r="B22" s="330"/>
      <c r="C22" s="330"/>
      <c r="D22" s="342"/>
      <c r="E22" s="108"/>
    </row>
    <row r="23" customFormat="false" ht="13.5" hidden="false" customHeight="false" outlineLevel="0" collapsed="false">
      <c r="A23" s="344" t="n">
        <v>37278</v>
      </c>
      <c r="B23" s="330"/>
      <c r="C23" s="330"/>
      <c r="D23" s="347" t="n">
        <f aca="false">+D21+D19</f>
        <v>748862.57</v>
      </c>
      <c r="E23" s="108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24"/>
    </row>
    <row r="27" customFormat="false" ht="12.75" hidden="false" customHeight="false" outlineLevel="0" collapsed="false">
      <c r="A27" s="9" t="s">
        <v>192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37256</v>
      </c>
      <c r="B28" s="9"/>
      <c r="C28" s="9"/>
      <c r="D28" s="328" t="n">
        <v>307322</v>
      </c>
    </row>
    <row r="29" customFormat="false" ht="12.75" hidden="false" customHeight="false" outlineLevel="0" collapsed="false">
      <c r="A29" s="150" t="n">
        <f aca="false">+A23</f>
        <v>37278</v>
      </c>
      <c r="B29" s="9"/>
      <c r="C29" s="9"/>
      <c r="D29" s="41" t="n">
        <f aca="false">+D17</f>
        <v>-8475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298847</v>
      </c>
      <c r="E30" s="67"/>
    </row>
    <row r="31" customFormat="false" ht="12.75" hidden="false" customHeight="false" outlineLevel="0" collapsed="false">
      <c r="A31" s="154"/>
      <c r="B31" s="155"/>
      <c r="C31" s="156"/>
      <c r="D31" s="425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1"/>
      <c r="E47" s="341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6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49"/>
      <c r="E97" s="349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0"/>
      <c r="E100" s="350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1"/>
      <c r="E102" s="35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6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49"/>
      <c r="E123" s="349"/>
      <c r="F123" s="141"/>
    </row>
    <row r="124" customFormat="false" ht="12.75" hidden="false" customHeight="false" outlineLevel="0" collapsed="false">
      <c r="B124" s="28"/>
      <c r="C124" s="28"/>
      <c r="D124" s="108"/>
      <c r="E124" s="108"/>
      <c r="F124" s="141"/>
    </row>
    <row r="125" customFormat="false" ht="12.75" hidden="false" customHeight="false" outlineLevel="0" collapsed="false">
      <c r="B125" s="28"/>
      <c r="C125" s="28"/>
      <c r="D125" s="108"/>
      <c r="E125" s="108"/>
      <c r="F125" s="141"/>
    </row>
    <row r="126" customFormat="false" ht="12.75" hidden="false" customHeight="false" outlineLevel="0" collapsed="false">
      <c r="A126" s="9"/>
      <c r="D126" s="188"/>
      <c r="E126" s="188"/>
    </row>
    <row r="127" customFormat="false" ht="12.75" hidden="false" customHeight="false" outlineLevel="0" collapsed="false">
      <c r="A127" s="9"/>
      <c r="D127" s="108"/>
      <c r="E127" s="108"/>
    </row>
    <row r="128" customFormat="false" ht="13.5" hidden="false" customHeight="false" outlineLevel="0" collapsed="false">
      <c r="A128" s="9"/>
      <c r="D128" s="352"/>
      <c r="E128" s="35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6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49"/>
      <c r="E148" s="349"/>
      <c r="F148" s="141"/>
    </row>
    <row r="149" customFormat="false" ht="12.75" hidden="false" customHeight="false" outlineLevel="0" collapsed="false">
      <c r="B149" s="28"/>
      <c r="C149" s="28"/>
      <c r="D149" s="108"/>
      <c r="E149" s="108"/>
      <c r="F149" s="141"/>
    </row>
    <row r="150" customFormat="false" ht="12.75" hidden="false" customHeight="false" outlineLevel="0" collapsed="false">
      <c r="B150" s="28"/>
      <c r="C150" s="28"/>
      <c r="D150" s="108"/>
      <c r="E150" s="108"/>
      <c r="F150" s="141"/>
    </row>
    <row r="151" customFormat="false" ht="12.75" hidden="false" customHeight="false" outlineLevel="0" collapsed="false">
      <c r="A151" s="9"/>
      <c r="D151" s="188"/>
      <c r="E151" s="188"/>
    </row>
    <row r="152" customFormat="false" ht="12.75" hidden="false" customHeight="false" outlineLevel="0" collapsed="false">
      <c r="A152" s="9"/>
      <c r="D152" s="108"/>
      <c r="E152" s="108"/>
    </row>
    <row r="153" customFormat="false" ht="13.5" hidden="false" customHeight="false" outlineLevel="0" collapsed="false">
      <c r="A153" s="9"/>
      <c r="D153" s="352"/>
      <c r="E153" s="35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3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3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3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3"/>
      <c r="C169" s="28"/>
      <c r="D169" s="28"/>
      <c r="E169" s="28"/>
      <c r="F169" s="141"/>
    </row>
    <row r="170" customFormat="false" ht="12.75" hidden="false" customHeight="false" outlineLevel="0" collapsed="false">
      <c r="B170" s="353"/>
      <c r="C170" s="28"/>
      <c r="D170" s="28"/>
      <c r="E170" s="28"/>
      <c r="F170" s="141"/>
    </row>
    <row r="171" customFormat="false" ht="12.75" hidden="false" customHeight="false" outlineLevel="0" collapsed="false">
      <c r="B171" s="353"/>
      <c r="C171" s="28"/>
      <c r="D171" s="52"/>
      <c r="E171" s="52"/>
      <c r="F171" s="426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49"/>
      <c r="E173" s="349"/>
      <c r="F173" s="141"/>
    </row>
    <row r="174" customFormat="false" ht="12.75" hidden="false" customHeight="false" outlineLevel="0" collapsed="false">
      <c r="B174" s="28"/>
      <c r="C174" s="28"/>
      <c r="D174" s="108"/>
      <c r="E174" s="108"/>
      <c r="F174" s="141"/>
    </row>
    <row r="175" customFormat="false" ht="12.75" hidden="false" customHeight="false" outlineLevel="0" collapsed="false">
      <c r="B175" s="28"/>
      <c r="C175" s="28"/>
      <c r="D175" s="108"/>
      <c r="E175" s="108"/>
      <c r="F175" s="141"/>
    </row>
    <row r="176" customFormat="false" ht="12.75" hidden="false" customHeight="false" outlineLevel="0" collapsed="false">
      <c r="A176" s="9"/>
      <c r="D176" s="188"/>
      <c r="E176" s="188"/>
    </row>
    <row r="177" customFormat="false" ht="12.75" hidden="false" customHeight="false" outlineLevel="0" collapsed="false">
      <c r="A177" s="9"/>
      <c r="D177" s="108"/>
      <c r="E177" s="108"/>
    </row>
    <row r="178" customFormat="false" ht="13.5" hidden="false" customHeight="false" outlineLevel="0" collapsed="false">
      <c r="A178" s="9"/>
      <c r="D178" s="352"/>
      <c r="E178" s="35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3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3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3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4"/>
      <c r="B190" s="355"/>
      <c r="C190" s="355"/>
      <c r="D190" s="355"/>
      <c r="E190" s="355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3"/>
      <c r="C193" s="28"/>
      <c r="D193" s="28"/>
      <c r="E193" s="28"/>
      <c r="F193" s="141"/>
    </row>
    <row r="194" customFormat="false" ht="12.75" hidden="false" customHeight="false" outlineLevel="0" collapsed="false">
      <c r="B194" s="353"/>
      <c r="C194" s="28"/>
      <c r="D194" s="28"/>
      <c r="E194" s="28"/>
      <c r="F194" s="141"/>
    </row>
    <row r="195" customFormat="false" ht="12.75" hidden="false" customHeight="false" outlineLevel="0" collapsed="false">
      <c r="B195" s="353"/>
      <c r="C195" s="28"/>
      <c r="D195" s="52"/>
      <c r="E195" s="52"/>
      <c r="F195" s="426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49"/>
      <c r="E197" s="349"/>
      <c r="F197" s="141"/>
    </row>
    <row r="198" customFormat="false" ht="12.75" hidden="false" customHeight="false" outlineLevel="0" collapsed="false">
      <c r="B198" s="28"/>
      <c r="C198" s="28"/>
      <c r="D198" s="108"/>
      <c r="E198" s="108"/>
      <c r="F198" s="141"/>
    </row>
    <row r="199" customFormat="false" ht="12.75" hidden="false" customHeight="false" outlineLevel="0" collapsed="false">
      <c r="B199" s="28"/>
      <c r="C199" s="28"/>
      <c r="D199" s="108"/>
      <c r="E199" s="108"/>
      <c r="F199" s="141"/>
    </row>
    <row r="200" customFormat="false" ht="12.75" hidden="false" customHeight="false" outlineLevel="0" collapsed="false">
      <c r="A200" s="9"/>
      <c r="D200" s="188"/>
      <c r="E200" s="188"/>
    </row>
    <row r="201" customFormat="false" ht="12.75" hidden="false" customHeight="false" outlineLevel="0" collapsed="false">
      <c r="A201" s="9"/>
      <c r="D201" s="108"/>
      <c r="E201" s="108"/>
    </row>
    <row r="202" customFormat="false" ht="13.5" hidden="false" customHeight="false" outlineLevel="0" collapsed="false">
      <c r="A202" s="9"/>
      <c r="D202" s="356"/>
      <c r="E202" s="35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3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3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3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4"/>
      <c r="B216" s="355"/>
      <c r="C216" s="355"/>
      <c r="D216" s="355"/>
      <c r="E216" s="355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3"/>
      <c r="C219" s="28"/>
      <c r="D219" s="28"/>
      <c r="E219" s="28"/>
      <c r="F219" s="141"/>
    </row>
    <row r="220" customFormat="false" ht="12.75" hidden="false" customHeight="false" outlineLevel="0" collapsed="false">
      <c r="B220" s="353"/>
      <c r="C220" s="28"/>
      <c r="D220" s="28"/>
      <c r="E220" s="28"/>
      <c r="F220" s="141"/>
    </row>
    <row r="221" customFormat="false" ht="12.75" hidden="false" customHeight="false" outlineLevel="0" collapsed="false">
      <c r="B221" s="353"/>
      <c r="C221" s="28"/>
      <c r="D221" s="52"/>
      <c r="E221" s="52"/>
      <c r="F221" s="426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49"/>
      <c r="E223" s="349"/>
      <c r="F223" s="141"/>
    </row>
    <row r="224" customFormat="false" ht="12.75" hidden="false" customHeight="false" outlineLevel="0" collapsed="false">
      <c r="B224" s="28"/>
      <c r="C224" s="28"/>
      <c r="D224" s="108"/>
      <c r="E224" s="108"/>
      <c r="F224" s="141"/>
    </row>
    <row r="225" customFormat="false" ht="12.75" hidden="false" customHeight="false" outlineLevel="0" collapsed="false">
      <c r="B225" s="28"/>
      <c r="C225" s="28"/>
      <c r="D225" s="108"/>
      <c r="E225" s="108"/>
      <c r="F225" s="141"/>
    </row>
    <row r="226" customFormat="false" ht="12.75" hidden="false" customHeight="false" outlineLevel="0" collapsed="false">
      <c r="A226" s="9"/>
      <c r="D226" s="188"/>
      <c r="E226" s="188"/>
    </row>
    <row r="227" customFormat="false" ht="12.75" hidden="false" customHeight="false" outlineLevel="0" collapsed="false">
      <c r="A227" s="9"/>
      <c r="D227" s="108"/>
      <c r="E227" s="108"/>
    </row>
    <row r="228" customFormat="false" ht="13.5" hidden="false" customHeight="false" outlineLevel="0" collapsed="false">
      <c r="A228" s="9"/>
      <c r="D228" s="356"/>
      <c r="E228" s="35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3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3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3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7"/>
      <c r="B240" s="338"/>
      <c r="C240" s="338"/>
      <c r="D240" s="338"/>
      <c r="E240" s="338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3"/>
      <c r="C243" s="28"/>
      <c r="D243" s="28"/>
      <c r="E243" s="28"/>
      <c r="F243" s="141"/>
    </row>
    <row r="244" customFormat="false" ht="12.75" hidden="false" customHeight="false" outlineLevel="0" collapsed="false">
      <c r="B244" s="353"/>
      <c r="C244" s="28"/>
      <c r="D244" s="28"/>
      <c r="E244" s="28"/>
      <c r="F244" s="141"/>
    </row>
    <row r="245" customFormat="false" ht="12.75" hidden="false" customHeight="false" outlineLevel="0" collapsed="false">
      <c r="B245" s="353"/>
      <c r="C245" s="28"/>
      <c r="D245" s="52"/>
      <c r="E245" s="52"/>
      <c r="F245" s="426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49"/>
      <c r="E247" s="349"/>
      <c r="F247" s="141"/>
    </row>
    <row r="248" customFormat="false" ht="12.75" hidden="false" customHeight="false" outlineLevel="0" collapsed="false">
      <c r="B248" s="28"/>
      <c r="C248" s="28"/>
      <c r="D248" s="108"/>
      <c r="E248" s="108"/>
      <c r="F248" s="141"/>
    </row>
    <row r="249" customFormat="false" ht="12.75" hidden="false" customHeight="false" outlineLevel="0" collapsed="false">
      <c r="B249" s="28"/>
      <c r="C249" s="28"/>
      <c r="D249" s="108"/>
      <c r="E249" s="108"/>
      <c r="F249" s="141"/>
    </row>
    <row r="250" customFormat="false" ht="12.75" hidden="false" customHeight="false" outlineLevel="0" collapsed="false">
      <c r="A250" s="9"/>
      <c r="D250" s="188"/>
      <c r="E250" s="188"/>
    </row>
    <row r="251" customFormat="false" ht="12.75" hidden="false" customHeight="false" outlineLevel="0" collapsed="false">
      <c r="A251" s="9"/>
      <c r="D251" s="108"/>
      <c r="E251" s="108"/>
    </row>
    <row r="252" customFormat="false" ht="13.5" hidden="false" customHeight="false" outlineLevel="0" collapsed="false">
      <c r="A252" s="9"/>
      <c r="D252" s="358"/>
      <c r="E252" s="35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2"/>
      <c r="B255" s="330"/>
      <c r="C255" s="330"/>
      <c r="D255" s="330"/>
    </row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141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141"/>
    </row>
    <row r="259" customFormat="false" ht="12.75" hidden="false" customHeight="false" outlineLevel="0" collapsed="false">
      <c r="A259" s="332"/>
      <c r="B259" s="359"/>
      <c r="C259" s="330"/>
      <c r="D259" s="330"/>
      <c r="E259" s="28"/>
      <c r="F259" s="141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141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141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141"/>
    </row>
    <row r="263" customFormat="false" ht="12.75" hidden="false" customHeight="false" outlineLevel="0" collapsed="false">
      <c r="A263" s="332"/>
      <c r="B263" s="330"/>
      <c r="C263" s="330"/>
      <c r="D263" s="330"/>
      <c r="E263" s="28"/>
      <c r="F263" s="141"/>
    </row>
    <row r="264" customFormat="false" ht="12.75" hidden="false" customHeight="false" outlineLevel="0" collapsed="false">
      <c r="A264" s="337"/>
      <c r="B264" s="360"/>
      <c r="C264" s="360"/>
      <c r="D264" s="360"/>
      <c r="E264" s="338"/>
      <c r="F264" s="141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141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141"/>
    </row>
    <row r="267" customFormat="false" ht="12.75" hidden="false" customHeight="false" outlineLevel="0" collapsed="false">
      <c r="A267" s="332"/>
      <c r="B267" s="359"/>
      <c r="C267" s="330"/>
      <c r="D267" s="330"/>
      <c r="E267" s="28"/>
      <c r="F267" s="141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141"/>
    </row>
    <row r="269" customFormat="false" ht="12.75" hidden="false" customHeight="false" outlineLevel="0" collapsed="false">
      <c r="A269" s="332"/>
      <c r="B269" s="359"/>
      <c r="C269" s="330"/>
      <c r="D269" s="339"/>
      <c r="E269" s="52"/>
      <c r="F269" s="426"/>
    </row>
    <row r="270" customFormat="false" ht="12.75" hidden="false" customHeight="false" outlineLevel="0" collapsed="false">
      <c r="A270" s="332"/>
      <c r="B270" s="330"/>
      <c r="C270" s="330"/>
      <c r="D270" s="330"/>
      <c r="E270" s="28"/>
      <c r="F270" s="141"/>
    </row>
    <row r="271" customFormat="false" ht="12.75" hidden="false" customHeight="false" outlineLevel="0" collapsed="false">
      <c r="A271" s="332"/>
      <c r="B271" s="330"/>
      <c r="C271" s="330"/>
      <c r="D271" s="340"/>
      <c r="E271" s="349"/>
      <c r="F271" s="141"/>
    </row>
    <row r="272" customFormat="false" ht="12.75" hidden="false" customHeight="false" outlineLevel="0" collapsed="false">
      <c r="A272" s="332"/>
      <c r="B272" s="330"/>
      <c r="C272" s="330"/>
      <c r="D272" s="342"/>
      <c r="E272" s="108"/>
      <c r="F272" s="141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141"/>
    </row>
    <row r="274" customFormat="false" ht="12.75" hidden="false" customHeight="false" outlineLevel="0" collapsed="false">
      <c r="A274" s="332"/>
      <c r="B274" s="330"/>
      <c r="C274" s="330"/>
      <c r="D274" s="361"/>
      <c r="E274" s="188"/>
    </row>
    <row r="275" customFormat="false" ht="12.75" hidden="false" customHeight="false" outlineLevel="0" collapsed="false">
      <c r="A275" s="332"/>
      <c r="B275" s="330"/>
      <c r="C275" s="330"/>
      <c r="D275" s="342"/>
      <c r="E275" s="108"/>
    </row>
    <row r="276" customFormat="false" ht="13.5" hidden="false" customHeight="false" outlineLevel="0" collapsed="false">
      <c r="A276" s="332"/>
      <c r="B276" s="330"/>
      <c r="C276" s="330"/>
      <c r="D276" s="362"/>
      <c r="E276" s="35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2"/>
      <c r="B280" s="330"/>
      <c r="C280" s="330"/>
      <c r="D280" s="330"/>
    </row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141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141"/>
    </row>
    <row r="284" customFormat="false" ht="12.75" hidden="false" customHeight="false" outlineLevel="0" collapsed="false">
      <c r="A284" s="332"/>
      <c r="B284" s="359"/>
      <c r="C284" s="330"/>
      <c r="D284" s="330"/>
      <c r="E284" s="28"/>
      <c r="F284" s="141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141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141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141"/>
    </row>
    <row r="288" customFormat="false" ht="12.75" hidden="false" customHeight="false" outlineLevel="0" collapsed="false">
      <c r="A288" s="332"/>
      <c r="B288" s="330"/>
      <c r="C288" s="330"/>
      <c r="D288" s="330"/>
      <c r="E288" s="28"/>
      <c r="F288" s="141"/>
    </row>
    <row r="289" customFormat="false" ht="12.75" hidden="false" customHeight="false" outlineLevel="0" collapsed="false">
      <c r="A289" s="337"/>
      <c r="B289" s="360"/>
      <c r="C289" s="360"/>
      <c r="D289" s="360"/>
      <c r="E289" s="338"/>
      <c r="F289" s="141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141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141"/>
    </row>
    <row r="292" customFormat="false" ht="12.75" hidden="false" customHeight="false" outlineLevel="0" collapsed="false">
      <c r="A292" s="332"/>
      <c r="B292" s="359"/>
      <c r="C292" s="330"/>
      <c r="D292" s="330"/>
      <c r="E292" s="28"/>
      <c r="F292" s="141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141"/>
    </row>
    <row r="294" customFormat="false" ht="12.75" hidden="false" customHeight="false" outlineLevel="0" collapsed="false">
      <c r="A294" s="332"/>
      <c r="B294" s="359"/>
      <c r="C294" s="330"/>
      <c r="D294" s="339"/>
      <c r="E294" s="52"/>
      <c r="F294" s="426"/>
    </row>
    <row r="295" customFormat="false" ht="12.75" hidden="false" customHeight="false" outlineLevel="0" collapsed="false">
      <c r="A295" s="332"/>
      <c r="B295" s="330"/>
      <c r="C295" s="330"/>
      <c r="D295" s="330"/>
      <c r="E295" s="28"/>
      <c r="F295" s="141"/>
    </row>
    <row r="296" customFormat="false" ht="12.75" hidden="false" customHeight="false" outlineLevel="0" collapsed="false">
      <c r="A296" s="332"/>
      <c r="B296" s="330"/>
      <c r="C296" s="330"/>
      <c r="D296" s="340"/>
      <c r="E296" s="349"/>
      <c r="F296" s="141"/>
    </row>
    <row r="297" customFormat="false" ht="12.75" hidden="false" customHeight="false" outlineLevel="0" collapsed="false">
      <c r="A297" s="332"/>
      <c r="B297" s="330"/>
      <c r="C297" s="330"/>
      <c r="D297" s="342"/>
      <c r="E297" s="108"/>
      <c r="F297" s="141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141"/>
    </row>
    <row r="299" customFormat="false" ht="12.75" hidden="false" customHeight="false" outlineLevel="0" collapsed="false">
      <c r="A299" s="344"/>
      <c r="B299" s="330"/>
      <c r="C299" s="330"/>
      <c r="D299" s="361"/>
      <c r="E299" s="188"/>
    </row>
    <row r="300" customFormat="false" ht="12.75" hidden="false" customHeight="false" outlineLevel="0" collapsed="false">
      <c r="A300" s="332"/>
      <c r="B300" s="330"/>
      <c r="C300" s="330"/>
      <c r="D300" s="342"/>
      <c r="E300" s="108"/>
    </row>
    <row r="301" customFormat="false" ht="13.5" hidden="false" customHeight="false" outlineLevel="0" collapsed="false">
      <c r="A301" s="332"/>
      <c r="B301" s="330"/>
      <c r="C301" s="330"/>
      <c r="D301" s="362"/>
      <c r="E301" s="35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2"/>
      <c r="B307" s="330"/>
      <c r="C307" s="330"/>
      <c r="D307" s="330"/>
    </row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141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141"/>
    </row>
    <row r="311" customFormat="false" ht="12.75" hidden="false" customHeight="false" outlineLevel="0" collapsed="false">
      <c r="A311" s="332"/>
      <c r="B311" s="359"/>
      <c r="C311" s="330"/>
      <c r="D311" s="330"/>
      <c r="E311" s="28"/>
      <c r="F311" s="141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141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141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141"/>
    </row>
    <row r="315" customFormat="false" ht="12.75" hidden="false" customHeight="false" outlineLevel="0" collapsed="false">
      <c r="A315" s="332"/>
      <c r="B315" s="330"/>
      <c r="C315" s="330"/>
      <c r="D315" s="330"/>
      <c r="E315" s="28"/>
      <c r="F315" s="141"/>
    </row>
    <row r="316" customFormat="false" ht="12.75" hidden="false" customHeight="false" outlineLevel="0" collapsed="false">
      <c r="A316" s="337"/>
      <c r="B316" s="360"/>
      <c r="C316" s="360"/>
      <c r="D316" s="360"/>
      <c r="E316" s="338"/>
      <c r="F316" s="141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141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141"/>
    </row>
    <row r="319" customFormat="false" ht="12.75" hidden="false" customHeight="false" outlineLevel="0" collapsed="false">
      <c r="A319" s="332"/>
      <c r="B319" s="359"/>
      <c r="C319" s="330"/>
      <c r="D319" s="330"/>
      <c r="E319" s="28"/>
      <c r="F319" s="141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141"/>
    </row>
    <row r="321" customFormat="false" ht="12.75" hidden="false" customHeight="false" outlineLevel="0" collapsed="false">
      <c r="A321" s="332"/>
      <c r="B321" s="359"/>
      <c r="C321" s="330"/>
      <c r="D321" s="339"/>
      <c r="E321" s="52"/>
      <c r="F321" s="426"/>
    </row>
    <row r="322" customFormat="false" ht="12.75" hidden="false" customHeight="false" outlineLevel="0" collapsed="false">
      <c r="A322" s="332"/>
      <c r="B322" s="330"/>
      <c r="C322" s="330"/>
      <c r="D322" s="330"/>
      <c r="E322" s="28"/>
      <c r="F322" s="141"/>
    </row>
    <row r="323" customFormat="false" ht="12.75" hidden="false" customHeight="false" outlineLevel="0" collapsed="false">
      <c r="A323" s="332"/>
      <c r="B323" s="330"/>
      <c r="C323" s="330"/>
      <c r="D323" s="340"/>
      <c r="E323" s="349"/>
      <c r="F323" s="141"/>
    </row>
    <row r="324" customFormat="false" ht="12.75" hidden="false" customHeight="false" outlineLevel="0" collapsed="false">
      <c r="A324" s="332"/>
      <c r="B324" s="330"/>
      <c r="C324" s="330"/>
      <c r="D324" s="342"/>
      <c r="E324" s="108"/>
      <c r="F324" s="141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141"/>
    </row>
    <row r="326" customFormat="false" ht="12.75" hidden="false" customHeight="false" outlineLevel="0" collapsed="false">
      <c r="A326" s="344"/>
      <c r="B326" s="330"/>
      <c r="C326" s="330"/>
      <c r="D326" s="361"/>
      <c r="E326" s="188"/>
    </row>
    <row r="327" customFormat="false" ht="12.75" hidden="false" customHeight="false" outlineLevel="0" collapsed="false">
      <c r="A327" s="332"/>
      <c r="B327" s="330"/>
      <c r="C327" s="330"/>
      <c r="D327" s="342"/>
      <c r="E327" s="108"/>
    </row>
    <row r="328" customFormat="false" ht="13.5" hidden="false" customHeight="false" outlineLevel="0" collapsed="false">
      <c r="A328" s="332"/>
      <c r="B328" s="330"/>
      <c r="C328" s="330"/>
      <c r="D328" s="362"/>
      <c r="E328" s="35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3" t="s">
        <v>180</v>
      </c>
      <c r="C2" s="333" t="s">
        <v>181</v>
      </c>
      <c r="D2" s="333" t="s">
        <v>180</v>
      </c>
      <c r="E2" s="333" t="s">
        <v>181</v>
      </c>
      <c r="F2" s="334" t="s">
        <v>183</v>
      </c>
    </row>
    <row r="3" customFormat="false" ht="12.75" hidden="false" customHeight="false" outlineLevel="0" collapsed="false">
      <c r="A3" s="0" t="n">
        <v>1</v>
      </c>
      <c r="B3" s="330" t="n">
        <v>43413</v>
      </c>
      <c r="C3" s="330" t="n">
        <v>45338</v>
      </c>
      <c r="D3" s="330"/>
      <c r="E3" s="330"/>
      <c r="F3" s="330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30" t="n">
        <v>45284</v>
      </c>
      <c r="C4" s="330" t="n">
        <v>45338</v>
      </c>
      <c r="D4" s="330"/>
      <c r="E4" s="330"/>
      <c r="F4" s="330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30" t="n">
        <v>34397</v>
      </c>
      <c r="C5" s="330" t="n">
        <v>34338</v>
      </c>
      <c r="D5" s="330"/>
      <c r="E5" s="330"/>
      <c r="F5" s="330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30" t="n">
        <v>64090</v>
      </c>
      <c r="C6" s="330" t="n">
        <v>66519</v>
      </c>
      <c r="D6" s="330"/>
      <c r="E6" s="330"/>
      <c r="F6" s="330" t="n">
        <f aca="false">+E6-D6+C6-B6</f>
        <v>2429</v>
      </c>
      <c r="I6" s="0" t="s">
        <v>266</v>
      </c>
      <c r="P6" s="0" t="s">
        <v>267</v>
      </c>
    </row>
    <row r="7" customFormat="false" ht="12.75" hidden="false" customHeight="false" outlineLevel="0" collapsed="false">
      <c r="A7" s="0" t="n">
        <v>5</v>
      </c>
      <c r="B7" s="330" t="n">
        <v>66505</v>
      </c>
      <c r="C7" s="330" t="n">
        <v>66519</v>
      </c>
      <c r="D7" s="330" t="n">
        <v>-21381</v>
      </c>
      <c r="E7" s="330" t="n">
        <v>-20000</v>
      </c>
      <c r="F7" s="330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30" t="n">
        <v>62713</v>
      </c>
      <c r="C8" s="330" t="n">
        <v>66519</v>
      </c>
      <c r="D8" s="330" t="n">
        <v>-21994</v>
      </c>
      <c r="E8" s="330" t="n">
        <v>-20000</v>
      </c>
      <c r="F8" s="330" t="n">
        <f aca="false">+E8-D8+C8-B8</f>
        <v>5800</v>
      </c>
      <c r="I8" s="332" t="s">
        <v>182</v>
      </c>
      <c r="J8" s="332" t="s">
        <v>180</v>
      </c>
      <c r="K8" s="332" t="s">
        <v>181</v>
      </c>
      <c r="L8" s="332" t="s">
        <v>183</v>
      </c>
      <c r="M8" s="332" t="s">
        <v>184</v>
      </c>
      <c r="N8" s="332" t="s">
        <v>185</v>
      </c>
      <c r="O8" s="332"/>
      <c r="P8" s="332" t="s">
        <v>182</v>
      </c>
      <c r="Q8" s="332" t="s">
        <v>180</v>
      </c>
      <c r="R8" s="332" t="s">
        <v>181</v>
      </c>
      <c r="S8" s="332" t="s">
        <v>183</v>
      </c>
      <c r="T8" s="332" t="s">
        <v>184</v>
      </c>
      <c r="U8" s="332" t="s">
        <v>185</v>
      </c>
    </row>
    <row r="9" customFormat="false" ht="15.75" hidden="false" customHeight="true" outlineLevel="0" collapsed="false">
      <c r="A9" s="0" t="n">
        <v>7</v>
      </c>
      <c r="B9" s="330" t="n">
        <v>67373</v>
      </c>
      <c r="C9" s="330" t="n">
        <v>66519</v>
      </c>
      <c r="D9" s="330" t="n">
        <v>-20031</v>
      </c>
      <c r="E9" s="330" t="n">
        <v>-20000</v>
      </c>
      <c r="F9" s="330" t="n">
        <f aca="false">+E9-D9+C9-B9</f>
        <v>-823</v>
      </c>
      <c r="I9" s="427"/>
      <c r="J9" s="384"/>
      <c r="K9" s="384"/>
      <c r="L9" s="384"/>
      <c r="M9" s="378"/>
      <c r="N9" s="378"/>
      <c r="O9" s="378"/>
      <c r="P9" s="427"/>
      <c r="Q9" s="384"/>
      <c r="R9" s="384"/>
      <c r="S9" s="384"/>
      <c r="T9" s="378"/>
      <c r="U9" s="378"/>
    </row>
    <row r="10" customFormat="false" ht="12.75" hidden="false" customHeight="false" outlineLevel="0" collapsed="false">
      <c r="A10" s="0" t="n">
        <v>8</v>
      </c>
      <c r="B10" s="330" t="n">
        <v>60189</v>
      </c>
      <c r="C10" s="330" t="n">
        <v>63115</v>
      </c>
      <c r="D10" s="330" t="n">
        <v>-1852</v>
      </c>
      <c r="E10" s="330"/>
      <c r="F10" s="330" t="n">
        <f aca="false">+E10-D10+C10-B10</f>
        <v>4778</v>
      </c>
      <c r="I10" s="427" t="n">
        <v>37012</v>
      </c>
      <c r="J10" s="384" t="n">
        <v>1103057</v>
      </c>
      <c r="K10" s="384" t="n">
        <v>1120793</v>
      </c>
      <c r="L10" s="384" t="n">
        <f aca="false">+K10-J10</f>
        <v>17736</v>
      </c>
      <c r="M10" s="378" t="n">
        <v>4.01</v>
      </c>
      <c r="N10" s="378" t="n">
        <f aca="false">+L10*M10</f>
        <v>71121.36</v>
      </c>
      <c r="O10" s="378"/>
      <c r="P10" s="427" t="n">
        <v>37012</v>
      </c>
      <c r="Q10" s="384" t="n">
        <v>-202726</v>
      </c>
      <c r="R10" s="384" t="n">
        <v>-185000</v>
      </c>
      <c r="S10" s="384" t="n">
        <f aca="false">+R10-Q10</f>
        <v>17726</v>
      </c>
      <c r="T10" s="378" t="n">
        <v>4.01</v>
      </c>
      <c r="U10" s="378" t="n">
        <f aca="false">+S10*T10</f>
        <v>71081.26</v>
      </c>
      <c r="W10" s="428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0" t="n">
        <v>62594</v>
      </c>
      <c r="C11" s="330" t="n">
        <v>62519</v>
      </c>
      <c r="D11" s="330"/>
      <c r="E11" s="330"/>
      <c r="F11" s="330" t="n">
        <f aca="false">+E11-D11+C11-B11</f>
        <v>-75</v>
      </c>
      <c r="I11" s="427" t="n">
        <v>37043</v>
      </c>
      <c r="J11" s="384" t="n">
        <f aca="false">1647210-1647210+1654290</f>
        <v>1654290</v>
      </c>
      <c r="K11" s="384" t="n">
        <v>1681871</v>
      </c>
      <c r="L11" s="384" t="n">
        <f aca="false">+K11-J11</f>
        <v>27581</v>
      </c>
      <c r="M11" s="378" t="n">
        <v>3.51</v>
      </c>
      <c r="N11" s="378" t="n">
        <f aca="false">+L11*M11</f>
        <v>96809.31</v>
      </c>
      <c r="O11" s="378"/>
      <c r="P11" s="427" t="n">
        <v>37043</v>
      </c>
      <c r="Q11" s="384" t="n">
        <v>-153623</v>
      </c>
      <c r="R11" s="384" t="n">
        <v>-88473</v>
      </c>
      <c r="S11" s="384" t="n">
        <f aca="false">+R11-Q11</f>
        <v>65150</v>
      </c>
      <c r="T11" s="378" t="n">
        <v>3.51</v>
      </c>
      <c r="U11" s="378" t="n">
        <f aca="false">+S11*T11</f>
        <v>228676.5</v>
      </c>
      <c r="W11" s="428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0" t="n">
        <v>62214</v>
      </c>
      <c r="C12" s="330" t="n">
        <v>62218</v>
      </c>
      <c r="D12" s="330"/>
      <c r="E12" s="330"/>
      <c r="F12" s="330" t="n">
        <f aca="false">+E12-D12+C12-B12</f>
        <v>4</v>
      </c>
      <c r="I12" s="427" t="n">
        <v>37073</v>
      </c>
      <c r="J12" s="384" t="n">
        <f aca="false">1305497-1305497+1309597</f>
        <v>1309597</v>
      </c>
      <c r="K12" s="384" t="n">
        <v>1270571</v>
      </c>
      <c r="L12" s="384" t="n">
        <f aca="false">+K12-J12</f>
        <v>-39026</v>
      </c>
      <c r="M12" s="378" t="n">
        <v>2.94</v>
      </c>
      <c r="N12" s="378" t="n">
        <f aca="false">+L12*M12</f>
        <v>-114736.44</v>
      </c>
      <c r="O12" s="378"/>
      <c r="P12" s="427" t="n">
        <v>37104</v>
      </c>
      <c r="Q12" s="384" t="n">
        <v>-34269</v>
      </c>
      <c r="R12" s="384" t="n">
        <v>-27046</v>
      </c>
      <c r="S12" s="384" t="n">
        <f aca="false">+R12-Q12</f>
        <v>7223</v>
      </c>
      <c r="T12" s="378" t="n">
        <v>2.85</v>
      </c>
      <c r="U12" s="378" t="n">
        <f aca="false">+S12*T12</f>
        <v>20585.55</v>
      </c>
      <c r="W12" s="428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0" t="n">
        <v>30610</v>
      </c>
      <c r="C13" s="330" t="n">
        <v>30338</v>
      </c>
      <c r="D13" s="330"/>
      <c r="E13" s="330"/>
      <c r="F13" s="330" t="n">
        <f aca="false">+E13-D13+C13-B13</f>
        <v>-272</v>
      </c>
      <c r="I13" s="427" t="n">
        <v>37104</v>
      </c>
      <c r="J13" s="384" t="n">
        <f aca="false">1436775-1436775+1438269</f>
        <v>1438269</v>
      </c>
      <c r="K13" s="384" t="n">
        <v>1418897</v>
      </c>
      <c r="L13" s="384" t="n">
        <f aca="false">+K13-J13</f>
        <v>-19372</v>
      </c>
      <c r="M13" s="378" t="n">
        <v>2.85</v>
      </c>
      <c r="N13" s="378" t="n">
        <f aca="false">+L13*M13</f>
        <v>-55210.2</v>
      </c>
      <c r="O13" s="378"/>
      <c r="P13" s="427" t="n">
        <v>37135</v>
      </c>
      <c r="Q13" s="384" t="n">
        <v>-1191628</v>
      </c>
      <c r="R13" s="384" t="n">
        <v>-1210937</v>
      </c>
      <c r="S13" s="384" t="n">
        <f aca="false">+R13-Q13</f>
        <v>-19309</v>
      </c>
      <c r="T13" s="378" t="n">
        <v>1.96</v>
      </c>
      <c r="U13" s="378" t="n">
        <f aca="false">+S13*T13</f>
        <v>-37845.64</v>
      </c>
      <c r="W13" s="428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0" t="n">
        <v>30325</v>
      </c>
      <c r="C14" s="330" t="n">
        <v>30338</v>
      </c>
      <c r="D14" s="330" t="n">
        <v>-31967</v>
      </c>
      <c r="E14" s="330" t="n">
        <v>-31700</v>
      </c>
      <c r="F14" s="330" t="n">
        <f aca="false">+E14-D14+C14-B14</f>
        <v>280</v>
      </c>
      <c r="I14" s="427" t="n">
        <v>37135</v>
      </c>
      <c r="J14" s="384" t="n">
        <v>1109912</v>
      </c>
      <c r="K14" s="384" t="n">
        <v>1111335</v>
      </c>
      <c r="L14" s="384" t="n">
        <f aca="false">+K14-J14</f>
        <v>1423</v>
      </c>
      <c r="M14" s="378" t="n">
        <v>1.96</v>
      </c>
      <c r="N14" s="380" t="n">
        <f aca="false">+L14*M14</f>
        <v>2789.08</v>
      </c>
      <c r="O14" s="378"/>
      <c r="P14" s="427"/>
      <c r="Q14" s="384"/>
      <c r="R14" s="384"/>
      <c r="S14" s="384" t="n">
        <f aca="false">+R14-Q14</f>
        <v>0</v>
      </c>
      <c r="T14" s="378"/>
      <c r="U14" s="378"/>
      <c r="W14" s="428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0" t="n">
        <v>30332</v>
      </c>
      <c r="C15" s="330" t="n">
        <v>30338</v>
      </c>
      <c r="D15" s="330" t="n">
        <v>-32619</v>
      </c>
      <c r="E15" s="330" t="n">
        <v>-31700</v>
      </c>
      <c r="F15" s="330" t="n">
        <f aca="false">+E15-D15+C15-B15</f>
        <v>925</v>
      </c>
      <c r="I15" s="427"/>
      <c r="J15" s="384"/>
      <c r="K15" s="384"/>
      <c r="L15" s="384"/>
      <c r="M15" s="378"/>
      <c r="N15" s="378"/>
      <c r="O15" s="378"/>
      <c r="P15" s="427"/>
      <c r="Q15" s="384"/>
      <c r="R15" s="384"/>
      <c r="S15" s="384" t="n">
        <f aca="false">+R15-Q15</f>
        <v>0</v>
      </c>
      <c r="T15" s="378"/>
      <c r="U15" s="378"/>
    </row>
    <row r="16" customFormat="false" ht="12.75" hidden="false" customHeight="false" outlineLevel="0" collapsed="false">
      <c r="A16" s="0" t="n">
        <v>14</v>
      </c>
      <c r="B16" s="330" t="n">
        <v>30283</v>
      </c>
      <c r="C16" s="330" t="n">
        <v>30338</v>
      </c>
      <c r="D16" s="330" t="n">
        <v>-33085</v>
      </c>
      <c r="E16" s="330" t="n">
        <v>-31700</v>
      </c>
      <c r="F16" s="330" t="n">
        <f aca="false">+E16-D16+C16-B16</f>
        <v>1440</v>
      </c>
      <c r="I16" s="427" t="s">
        <v>268</v>
      </c>
      <c r="J16" s="384"/>
      <c r="K16" s="384"/>
      <c r="L16" s="384" t="n">
        <f aca="false">SUM(L10:L15)</f>
        <v>-11658</v>
      </c>
      <c r="M16" s="378"/>
      <c r="N16" s="378" t="n">
        <f aca="false">SUM(N9:N15)</f>
        <v>773.109999999992</v>
      </c>
      <c r="O16" s="378"/>
      <c r="P16" s="427" t="s">
        <v>268</v>
      </c>
      <c r="Q16" s="384"/>
      <c r="R16" s="384"/>
      <c r="S16" s="384" t="n">
        <f aca="false">SUM(S9:S15)</f>
        <v>70790</v>
      </c>
      <c r="T16" s="378"/>
      <c r="U16" s="378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0" t="n">
        <v>29984</v>
      </c>
      <c r="C17" s="330" t="n">
        <v>30338</v>
      </c>
      <c r="D17" s="384" t="n">
        <v>-647</v>
      </c>
      <c r="E17" s="384"/>
      <c r="F17" s="330" t="n">
        <f aca="false">+E17-D17+C17-B17</f>
        <v>1001</v>
      </c>
    </row>
    <row r="18" customFormat="false" ht="12.75" hidden="false" customHeight="false" outlineLevel="0" collapsed="false">
      <c r="A18" s="0" t="n">
        <v>16</v>
      </c>
      <c r="B18" s="330" t="n">
        <v>48253</v>
      </c>
      <c r="C18" s="330" t="n">
        <v>48338</v>
      </c>
      <c r="D18" s="384"/>
      <c r="E18" s="384"/>
      <c r="F18" s="330" t="n">
        <f aca="false">+E18-D18+C18-B18</f>
        <v>85</v>
      </c>
      <c r="I18" s="427" t="s">
        <v>269</v>
      </c>
      <c r="J18" s="384"/>
      <c r="K18" s="384"/>
      <c r="L18" s="384" t="n">
        <v>19880</v>
      </c>
      <c r="M18" s="378"/>
      <c r="N18" s="378"/>
      <c r="O18" s="378"/>
      <c r="P18" s="427" t="s">
        <v>269</v>
      </c>
      <c r="Q18" s="384"/>
      <c r="R18" s="384"/>
      <c r="S18" s="384" t="n">
        <v>37185</v>
      </c>
      <c r="T18" s="378"/>
      <c r="U18" s="378"/>
    </row>
    <row r="19" customFormat="false" ht="12.75" hidden="false" customHeight="false" outlineLevel="0" collapsed="false">
      <c r="A19" s="0" t="n">
        <v>17</v>
      </c>
      <c r="B19" s="330" t="n">
        <v>30456</v>
      </c>
      <c r="C19" s="330" t="n">
        <v>30338</v>
      </c>
      <c r="D19" s="384"/>
      <c r="E19" s="384"/>
      <c r="F19" s="330" t="n">
        <f aca="false">+E19-D19+C19-B19</f>
        <v>-118</v>
      </c>
      <c r="I19" s="427"/>
      <c r="J19" s="384"/>
      <c r="K19" s="384"/>
      <c r="L19" s="384"/>
      <c r="M19" s="378"/>
      <c r="N19" s="378"/>
      <c r="O19" s="378"/>
      <c r="P19" s="427"/>
      <c r="Q19" s="384"/>
      <c r="R19" s="384"/>
      <c r="S19" s="384"/>
      <c r="T19" s="378"/>
      <c r="U19" s="378"/>
    </row>
    <row r="20" customFormat="false" ht="12.75" hidden="false" customHeight="false" outlineLevel="0" collapsed="false">
      <c r="A20" s="0" t="n">
        <v>18</v>
      </c>
      <c r="B20" s="384" t="n">
        <v>43183</v>
      </c>
      <c r="C20" s="384" t="n">
        <v>43338</v>
      </c>
      <c r="D20" s="384" t="n">
        <v>-14965</v>
      </c>
      <c r="E20" s="384" t="n">
        <v>-14800</v>
      </c>
      <c r="F20" s="330" t="n">
        <f aca="false">+E20-D20+C20-B20</f>
        <v>320</v>
      </c>
      <c r="I20" s="427"/>
      <c r="J20" s="384"/>
      <c r="K20" s="384"/>
      <c r="L20" s="384"/>
      <c r="M20" s="378"/>
      <c r="N20" s="378"/>
      <c r="O20" s="378"/>
      <c r="P20" s="427"/>
      <c r="Q20" s="384"/>
      <c r="R20" s="384"/>
      <c r="S20" s="384"/>
      <c r="T20" s="378"/>
      <c r="U20" s="378"/>
    </row>
    <row r="21" customFormat="false" ht="12.75" hidden="false" customHeight="false" outlineLevel="0" collapsed="false">
      <c r="A21" s="0" t="n">
        <v>19</v>
      </c>
      <c r="B21" s="384" t="n">
        <v>53211</v>
      </c>
      <c r="C21" s="384" t="n">
        <v>53338</v>
      </c>
      <c r="D21" s="384" t="n">
        <v>-5264</v>
      </c>
      <c r="E21" s="384" t="n">
        <v>-5000</v>
      </c>
      <c r="F21" s="330" t="n">
        <f aca="false">+E21-D21+C21-B21</f>
        <v>391</v>
      </c>
      <c r="I21" s="427"/>
      <c r="J21" s="384"/>
      <c r="K21" s="384"/>
      <c r="L21" s="384"/>
      <c r="M21" s="378"/>
      <c r="N21" s="378"/>
      <c r="O21" s="378"/>
      <c r="P21" s="427"/>
      <c r="Q21" s="384"/>
      <c r="R21" s="384"/>
      <c r="S21" s="384"/>
      <c r="T21" s="378"/>
      <c r="U21" s="378"/>
    </row>
    <row r="22" customFormat="false" ht="12.75" hidden="false" customHeight="false" outlineLevel="0" collapsed="false">
      <c r="A22" s="0" t="n">
        <v>20</v>
      </c>
      <c r="B22" s="384" t="n">
        <v>53307</v>
      </c>
      <c r="C22" s="384" t="n">
        <v>53338</v>
      </c>
      <c r="D22" s="384" t="n">
        <v>-5074</v>
      </c>
      <c r="E22" s="384" t="n">
        <v>-5000</v>
      </c>
      <c r="F22" s="330" t="n">
        <f aca="false">+E22-D22+C22-B22</f>
        <v>105</v>
      </c>
      <c r="I22" s="427"/>
      <c r="J22" s="384"/>
      <c r="K22" s="384"/>
      <c r="L22" s="384"/>
      <c r="M22" s="378"/>
      <c r="N22" s="378"/>
      <c r="O22" s="378"/>
      <c r="P22" s="427"/>
      <c r="Q22" s="384"/>
      <c r="R22" s="384"/>
      <c r="S22" s="384"/>
      <c r="T22" s="378"/>
      <c r="U22" s="378"/>
    </row>
    <row r="23" customFormat="false" ht="12.75" hidden="false" customHeight="false" outlineLevel="0" collapsed="false">
      <c r="A23" s="0" t="n">
        <v>21</v>
      </c>
      <c r="B23" s="384" t="n">
        <v>53312</v>
      </c>
      <c r="C23" s="384" t="n">
        <v>53338</v>
      </c>
      <c r="D23" s="384" t="n">
        <v>-5324</v>
      </c>
      <c r="E23" s="384" t="n">
        <v>-5000</v>
      </c>
      <c r="F23" s="330" t="n">
        <f aca="false">+E23-D23+C23-B23</f>
        <v>350</v>
      </c>
      <c r="I23" s="427"/>
      <c r="J23" s="384"/>
      <c r="K23" s="384"/>
      <c r="L23" s="384"/>
      <c r="M23" s="378"/>
      <c r="N23" s="378"/>
      <c r="O23" s="378"/>
      <c r="P23" s="427"/>
      <c r="Q23" s="384"/>
      <c r="R23" s="384"/>
      <c r="S23" s="384"/>
      <c r="T23" s="378"/>
      <c r="U23" s="378"/>
    </row>
    <row r="24" customFormat="false" ht="12.75" hidden="false" customHeight="false" outlineLevel="0" collapsed="false">
      <c r="A24" s="0" t="n">
        <v>22</v>
      </c>
      <c r="B24" s="384" t="n">
        <v>53299</v>
      </c>
      <c r="C24" s="384" t="n">
        <v>53338</v>
      </c>
      <c r="D24" s="384" t="n">
        <v>-5082</v>
      </c>
      <c r="E24" s="384" t="n">
        <v>-5000</v>
      </c>
      <c r="F24" s="330" t="n">
        <f aca="false">+E24-D24+C24-B24</f>
        <v>121</v>
      </c>
      <c r="I24" s="332"/>
      <c r="J24" s="332"/>
      <c r="K24" s="332"/>
      <c r="L24" s="332"/>
      <c r="M24" s="378"/>
      <c r="N24" s="378"/>
      <c r="O24" s="378"/>
      <c r="P24" s="332"/>
      <c r="Q24" s="332"/>
      <c r="R24" s="332"/>
      <c r="S24" s="384"/>
      <c r="T24" s="378"/>
      <c r="U24" s="378"/>
    </row>
    <row r="25" customFormat="false" ht="12.75" hidden="false" customHeight="false" outlineLevel="0" collapsed="false">
      <c r="A25" s="0" t="n">
        <v>23</v>
      </c>
      <c r="B25" s="384"/>
      <c r="C25" s="384"/>
      <c r="D25" s="384"/>
      <c r="E25" s="384"/>
      <c r="F25" s="330" t="n">
        <f aca="false">+E25-D25+C25-B25</f>
        <v>0</v>
      </c>
      <c r="I25" s="332"/>
      <c r="J25" s="332"/>
      <c r="K25" s="332"/>
      <c r="L25" s="332"/>
      <c r="M25" s="378"/>
      <c r="N25" s="378"/>
      <c r="O25" s="378"/>
      <c r="P25" s="332"/>
      <c r="Q25" s="332"/>
      <c r="R25" s="332"/>
      <c r="S25" s="384"/>
      <c r="T25" s="378"/>
      <c r="U25" s="378"/>
    </row>
    <row r="26" customFormat="false" ht="12.75" hidden="false" customHeight="false" outlineLevel="0" collapsed="false">
      <c r="A26" s="0" t="n">
        <v>24</v>
      </c>
      <c r="B26" s="384"/>
      <c r="C26" s="384"/>
      <c r="D26" s="384"/>
      <c r="E26" s="384"/>
      <c r="F26" s="330" t="n">
        <f aca="false">+E26-D26+C26-B26</f>
        <v>0</v>
      </c>
      <c r="I26" s="332"/>
      <c r="J26" s="332"/>
      <c r="K26" s="332"/>
      <c r="L26" s="332"/>
      <c r="M26" s="378"/>
      <c r="N26" s="378"/>
      <c r="O26" s="378"/>
      <c r="P26" s="332"/>
      <c r="Q26" s="332"/>
      <c r="R26" s="332"/>
      <c r="S26" s="384"/>
      <c r="T26" s="378"/>
      <c r="U26" s="378"/>
    </row>
    <row r="27" customFormat="false" ht="12.75" hidden="false" customHeight="false" outlineLevel="0" collapsed="false">
      <c r="A27" s="0" t="n">
        <v>25</v>
      </c>
      <c r="B27" s="384"/>
      <c r="C27" s="384"/>
      <c r="D27" s="384"/>
      <c r="E27" s="384"/>
      <c r="F27" s="330" t="n">
        <f aca="false">+E27-D27+C27-B27</f>
        <v>0</v>
      </c>
      <c r="I27" s="332"/>
      <c r="J27" s="332"/>
      <c r="K27" s="332"/>
      <c r="L27" s="332"/>
      <c r="M27" s="378"/>
      <c r="N27" s="378"/>
      <c r="O27" s="378"/>
      <c r="P27" s="332"/>
      <c r="Q27" s="332"/>
      <c r="R27" s="332"/>
      <c r="S27" s="384"/>
      <c r="T27" s="378"/>
      <c r="U27" s="378"/>
    </row>
    <row r="28" customFormat="false" ht="12.75" hidden="false" customHeight="false" outlineLevel="0" collapsed="false">
      <c r="A28" s="0" t="n">
        <v>26</v>
      </c>
      <c r="B28" s="384"/>
      <c r="C28" s="384"/>
      <c r="D28" s="32"/>
      <c r="E28" s="32"/>
      <c r="F28" s="330" t="n">
        <f aca="false">+E28-D28+C28-B28</f>
        <v>0</v>
      </c>
      <c r="I28" s="332"/>
      <c r="J28" s="332"/>
      <c r="K28" s="332"/>
      <c r="L28" s="332"/>
      <c r="M28" s="378"/>
      <c r="N28" s="378"/>
      <c r="O28" s="378"/>
      <c r="P28" s="332"/>
      <c r="Q28" s="332"/>
      <c r="R28" s="332"/>
      <c r="S28" s="332"/>
      <c r="T28" s="378"/>
      <c r="U28" s="378"/>
    </row>
    <row r="29" customFormat="false" ht="12.75" hidden="false" customHeight="false" outlineLevel="0" collapsed="false">
      <c r="A29" s="0" t="n">
        <v>27</v>
      </c>
      <c r="B29" s="384"/>
      <c r="C29" s="384"/>
      <c r="D29" s="32"/>
      <c r="E29" s="32"/>
      <c r="F29" s="330" t="n">
        <f aca="false">+E29-D29+C29-B29</f>
        <v>0</v>
      </c>
      <c r="I29" s="332"/>
      <c r="J29" s="332"/>
      <c r="K29" s="332"/>
      <c r="L29" s="332"/>
      <c r="M29" s="378"/>
      <c r="N29" s="378"/>
      <c r="O29" s="378"/>
      <c r="P29" s="332"/>
      <c r="Q29" s="332"/>
      <c r="R29" s="332"/>
      <c r="S29" s="332"/>
      <c r="T29" s="378"/>
      <c r="U29" s="378"/>
    </row>
    <row r="30" customFormat="false" ht="12.75" hidden="false" customHeight="false" outlineLevel="0" collapsed="false">
      <c r="A30" s="0" t="n">
        <v>28</v>
      </c>
      <c r="B30" s="384"/>
      <c r="C30" s="384"/>
      <c r="D30" s="32"/>
      <c r="E30" s="32"/>
      <c r="F30" s="330" t="n">
        <f aca="false">+E30-D30+C30-B30</f>
        <v>0</v>
      </c>
      <c r="I30" s="332"/>
      <c r="J30" s="332"/>
      <c r="K30" s="332"/>
      <c r="L30" s="332"/>
      <c r="M30" s="378"/>
      <c r="N30" s="378"/>
      <c r="O30" s="378"/>
      <c r="P30" s="332"/>
      <c r="Q30" s="332"/>
      <c r="R30" s="332"/>
      <c r="S30" s="332"/>
      <c r="T30" s="378"/>
      <c r="U30" s="378"/>
    </row>
    <row r="31" customFormat="false" ht="12.75" hidden="false" customHeight="false" outlineLevel="0" collapsed="false">
      <c r="A31" s="0" t="n">
        <v>29</v>
      </c>
      <c r="B31" s="384"/>
      <c r="C31" s="384"/>
      <c r="D31" s="32"/>
      <c r="E31" s="32"/>
      <c r="F31" s="330" t="n">
        <f aca="false">+E31-D31+C31-B31</f>
        <v>0</v>
      </c>
      <c r="I31" s="332"/>
      <c r="J31" s="332"/>
      <c r="K31" s="332"/>
      <c r="L31" s="332"/>
      <c r="M31" s="378"/>
      <c r="N31" s="378"/>
      <c r="O31" s="378"/>
      <c r="P31" s="332"/>
      <c r="Q31" s="332"/>
      <c r="R31" s="332"/>
      <c r="S31" s="332"/>
      <c r="T31" s="378"/>
      <c r="U31" s="378"/>
    </row>
    <row r="32" customFormat="false" ht="12.75" hidden="false" customHeight="false" outlineLevel="0" collapsed="false">
      <c r="A32" s="0" t="n">
        <v>30</v>
      </c>
      <c r="B32" s="384"/>
      <c r="C32" s="384"/>
      <c r="D32" s="32"/>
      <c r="E32" s="32"/>
      <c r="F32" s="330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4"/>
      <c r="C33" s="384"/>
      <c r="D33" s="32"/>
      <c r="E33" s="32"/>
      <c r="F33" s="330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29" t="n">
        <f aca="false">SUM(B3:B33)</f>
        <v>1055327</v>
      </c>
      <c r="C34" s="429" t="n">
        <f aca="false">SUM(C3:C33)</f>
        <v>1065998</v>
      </c>
      <c r="D34" s="32" t="n">
        <f aca="false">SUM(D3:D33)</f>
        <v>-199285</v>
      </c>
      <c r="E34" s="32" t="n">
        <f aca="false">SUM(E3:E33)</f>
        <v>-189900</v>
      </c>
      <c r="F34" s="32" t="n">
        <f aca="false">SUM(F3:F33)</f>
        <v>20056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5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0" t="n">
        <v>37256</v>
      </c>
      <c r="B37" s="32"/>
      <c r="C37" s="32"/>
      <c r="D37" s="32"/>
      <c r="E37" s="32"/>
      <c r="F37" s="184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0" t="n">
        <v>37278</v>
      </c>
      <c r="B38" s="32"/>
      <c r="C38" s="32"/>
      <c r="D38" s="32"/>
      <c r="E38" s="32"/>
      <c r="F38" s="130" t="n">
        <f aca="false">+F37+F34</f>
        <v>135297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187</v>
      </c>
      <c r="B42" s="9"/>
      <c r="C42" s="9"/>
      <c r="D42" s="27"/>
      <c r="F42" s="199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37256</v>
      </c>
      <c r="B43" s="9"/>
      <c r="C43" s="9"/>
      <c r="D43" s="431" t="n">
        <v>296376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37278</v>
      </c>
      <c r="B44" s="9"/>
      <c r="C44" s="9"/>
      <c r="D44" s="152" t="n">
        <f aca="false">+F34*'by type_area'!G4</f>
        <v>42719.28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339095.28</v>
      </c>
      <c r="F45" s="65"/>
      <c r="I45" s="432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9" t="n">
        <v>56696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-945</v>
      </c>
      <c r="C4" s="130" t="n">
        <v>-900</v>
      </c>
      <c r="D4" s="146" t="n">
        <f aca="false">+C4-B4</f>
        <v>45</v>
      </c>
    </row>
    <row r="5" customFormat="false" ht="12.75" hidden="false" customHeight="false" outlineLevel="0" collapsed="false">
      <c r="A5" s="129" t="n">
        <v>2</v>
      </c>
      <c r="B5" s="130" t="n">
        <v>-20011</v>
      </c>
      <c r="C5" s="130" t="n">
        <v>-20000</v>
      </c>
      <c r="D5" s="146" t="n">
        <f aca="false">+C5-B5</f>
        <v>11</v>
      </c>
    </row>
    <row r="6" customFormat="false" ht="12.75" hidden="false" customHeight="false" outlineLevel="0" collapsed="false">
      <c r="A6" s="129" t="n">
        <v>3</v>
      </c>
      <c r="B6" s="130" t="n">
        <v>-19998</v>
      </c>
      <c r="C6" s="130" t="n">
        <v>-20000</v>
      </c>
      <c r="D6" s="146" t="n">
        <f aca="false">+C6-B6</f>
        <v>-2</v>
      </c>
    </row>
    <row r="7" customFormat="false" ht="12.75" hidden="false" customHeight="false" outlineLevel="0" collapsed="false">
      <c r="A7" s="129" t="n">
        <v>4</v>
      </c>
      <c r="B7" s="130" t="n">
        <v>-20411</v>
      </c>
      <c r="C7" s="130" t="n">
        <v>-20000</v>
      </c>
      <c r="D7" s="146" t="n">
        <f aca="false">+C7-B7</f>
        <v>411</v>
      </c>
    </row>
    <row r="8" customFormat="false" ht="12.75" hidden="false" customHeight="false" outlineLevel="0" collapsed="false">
      <c r="A8" s="129" t="n">
        <v>5</v>
      </c>
      <c r="B8" s="130" t="n">
        <v>-12817</v>
      </c>
      <c r="C8" s="130" t="n">
        <v>-9366</v>
      </c>
      <c r="D8" s="146" t="n">
        <f aca="false">+C8-B8</f>
        <v>3451</v>
      </c>
    </row>
    <row r="9" customFormat="false" ht="12.75" hidden="false" customHeight="false" outlineLevel="0" collapsed="false">
      <c r="A9" s="129" t="n">
        <v>6</v>
      </c>
      <c r="B9" s="130" t="n">
        <v>-19992</v>
      </c>
      <c r="C9" s="130" t="n">
        <v>-19648</v>
      </c>
      <c r="D9" s="146" t="n">
        <f aca="false">+C9-B9</f>
        <v>344</v>
      </c>
    </row>
    <row r="10" customFormat="false" ht="12.75" hidden="false" customHeight="false" outlineLevel="0" collapsed="false">
      <c r="A10" s="129" t="n">
        <v>7</v>
      </c>
      <c r="B10" s="130" t="n">
        <v>-20005</v>
      </c>
      <c r="C10" s="130" t="n">
        <v>-19794</v>
      </c>
      <c r="D10" s="146" t="n">
        <f aca="false">+C10-B10</f>
        <v>211</v>
      </c>
    </row>
    <row r="11" customFormat="false" ht="12.75" hidden="false" customHeight="false" outlineLevel="0" collapsed="false">
      <c r="A11" s="129" t="n">
        <v>8</v>
      </c>
      <c r="B11" s="130" t="n">
        <v>-20572</v>
      </c>
      <c r="C11" s="130" t="n">
        <v>-20000</v>
      </c>
      <c r="D11" s="146" t="n">
        <f aca="false">+C11-B11</f>
        <v>572</v>
      </c>
    </row>
    <row r="12" customFormat="false" ht="12.75" hidden="false" customHeight="false" outlineLevel="0" collapsed="false">
      <c r="A12" s="129" t="n">
        <v>9</v>
      </c>
      <c r="B12" s="130" t="n">
        <v>-20237</v>
      </c>
      <c r="C12" s="130" t="n">
        <v>-20000</v>
      </c>
      <c r="D12" s="146" t="n">
        <f aca="false">+C12-B12</f>
        <v>237</v>
      </c>
    </row>
    <row r="13" customFormat="false" ht="12.75" hidden="false" customHeight="false" outlineLevel="0" collapsed="false">
      <c r="A13" s="129" t="n">
        <v>10</v>
      </c>
      <c r="B13" s="130" t="n">
        <v>-20998</v>
      </c>
      <c r="C13" s="130" t="n">
        <v>-20000</v>
      </c>
      <c r="D13" s="146" t="n">
        <f aca="false">+C13-B13</f>
        <v>998</v>
      </c>
    </row>
    <row r="14" customFormat="false" ht="12.75" hidden="false" customHeight="false" outlineLevel="0" collapsed="false">
      <c r="A14" s="129" t="n">
        <v>11</v>
      </c>
      <c r="B14" s="130" t="n">
        <v>-20735</v>
      </c>
      <c r="C14" s="130" t="n">
        <v>-20000</v>
      </c>
      <c r="D14" s="146" t="n">
        <f aca="false">+C14-B14</f>
        <v>735</v>
      </c>
    </row>
    <row r="15" customFormat="false" ht="12.75" hidden="false" customHeight="false" outlineLevel="0" collapsed="false">
      <c r="A15" s="129" t="n">
        <v>12</v>
      </c>
      <c r="B15" s="130" t="n">
        <v>-21003</v>
      </c>
      <c r="C15" s="130" t="n">
        <v>-20000</v>
      </c>
      <c r="D15" s="146" t="n">
        <f aca="false">+C15-B15</f>
        <v>1003</v>
      </c>
    </row>
    <row r="16" customFormat="false" ht="12.75" hidden="false" customHeight="false" outlineLevel="0" collapsed="false">
      <c r="A16" s="129" t="n">
        <v>13</v>
      </c>
      <c r="B16" s="130" t="n">
        <v>-20001</v>
      </c>
      <c r="C16" s="130" t="n">
        <v>-20000</v>
      </c>
      <c r="D16" s="146" t="n">
        <f aca="false">+C16-B16</f>
        <v>1</v>
      </c>
    </row>
    <row r="17" customFormat="false" ht="12.75" hidden="false" customHeight="false" outlineLevel="0" collapsed="false">
      <c r="A17" s="129" t="n">
        <v>14</v>
      </c>
      <c r="B17" s="130" t="n">
        <v>-19998</v>
      </c>
      <c r="C17" s="130" t="n">
        <v>-20000</v>
      </c>
      <c r="D17" s="146" t="n">
        <f aca="false">+C17-B17</f>
        <v>-2</v>
      </c>
    </row>
    <row r="18" customFormat="false" ht="12.75" hidden="false" customHeight="false" outlineLevel="0" collapsed="false">
      <c r="A18" s="129" t="n">
        <v>15</v>
      </c>
      <c r="B18" s="130" t="n">
        <v>-20002</v>
      </c>
      <c r="C18" s="130" t="n">
        <v>-19718</v>
      </c>
      <c r="D18" s="146" t="n">
        <f aca="false">+C18-B18</f>
        <v>284</v>
      </c>
    </row>
    <row r="19" customFormat="false" ht="12.75" hidden="false" customHeight="false" outlineLevel="0" collapsed="false">
      <c r="A19" s="129" t="n">
        <v>16</v>
      </c>
      <c r="B19" s="130" t="n">
        <v>-19993</v>
      </c>
      <c r="C19" s="130" t="n">
        <v>-19779</v>
      </c>
      <c r="D19" s="146" t="n">
        <f aca="false">+C19-B19</f>
        <v>214</v>
      </c>
    </row>
    <row r="20" customFormat="false" ht="12.75" hidden="false" customHeight="false" outlineLevel="0" collapsed="false">
      <c r="A20" s="129" t="n">
        <v>17</v>
      </c>
      <c r="B20" s="130" t="n">
        <v>-20493</v>
      </c>
      <c r="C20" s="130" t="n">
        <v>-20000</v>
      </c>
      <c r="D20" s="146" t="n">
        <f aca="false">+C20-B20</f>
        <v>493</v>
      </c>
    </row>
    <row r="21" customFormat="false" ht="12.75" hidden="false" customHeight="false" outlineLevel="0" collapsed="false">
      <c r="A21" s="129" t="n">
        <v>18</v>
      </c>
      <c r="B21" s="130" t="n">
        <v>-20182</v>
      </c>
      <c r="C21" s="130" t="n">
        <v>-20000</v>
      </c>
      <c r="D21" s="146" t="n">
        <f aca="false">+C21-B21</f>
        <v>182</v>
      </c>
    </row>
    <row r="22" customFormat="false" ht="12.75" hidden="false" customHeight="false" outlineLevel="0" collapsed="false">
      <c r="A22" s="129" t="n">
        <v>19</v>
      </c>
      <c r="B22" s="130" t="n">
        <v>-19793</v>
      </c>
      <c r="C22" s="130" t="n">
        <v>-19655</v>
      </c>
      <c r="D22" s="146" t="n">
        <f aca="false">+C22-B22</f>
        <v>138</v>
      </c>
    </row>
    <row r="23" customFormat="false" ht="12.75" hidden="false" customHeight="false" outlineLevel="0" collapsed="false">
      <c r="A23" s="129" t="n">
        <v>20</v>
      </c>
      <c r="B23" s="130" t="n">
        <v>-19798</v>
      </c>
      <c r="C23" s="130" t="n">
        <v>-19652</v>
      </c>
      <c r="D23" s="146" t="n">
        <f aca="false">+C23-B23</f>
        <v>146</v>
      </c>
    </row>
    <row r="24" customFormat="false" ht="12.75" hidden="false" customHeight="false" outlineLevel="0" collapsed="false">
      <c r="A24" s="129" t="n">
        <v>21</v>
      </c>
      <c r="B24" s="130" t="n">
        <v>-19806</v>
      </c>
      <c r="C24" s="130" t="n">
        <v>-19652</v>
      </c>
      <c r="D24" s="146" t="n">
        <f aca="false">+C24-B24</f>
        <v>154</v>
      </c>
    </row>
    <row r="25" customFormat="false" ht="12.75" hidden="false" customHeight="false" outlineLevel="0" collapsed="false">
      <c r="A25" s="129" t="n">
        <v>22</v>
      </c>
      <c r="B25" s="130" t="n">
        <v>-19910</v>
      </c>
      <c r="C25" s="130" t="n">
        <v>-19652</v>
      </c>
      <c r="D25" s="146" t="n">
        <f aca="false">+C25-B25</f>
        <v>258</v>
      </c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-417700</v>
      </c>
      <c r="C35" s="130" t="n">
        <f aca="false">SUM(C4:C34)</f>
        <v>-407816</v>
      </c>
      <c r="D35" s="130" t="n">
        <f aca="false">SUM(D4:D34)</f>
        <v>9884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1" t="n">
        <v>37256</v>
      </c>
      <c r="D38" s="184" t="n">
        <v>186823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1" t="n">
        <v>37278</v>
      </c>
      <c r="D40" s="130" t="n">
        <f aca="false">+D38+D35</f>
        <v>196707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322" t="n">
        <v>199813</v>
      </c>
    </row>
    <row r="46" customFormat="false" ht="12.75" hidden="false" customHeight="false" outlineLevel="0" collapsed="false">
      <c r="A46" s="150" t="n">
        <f aca="false">+A40</f>
        <v>37278</v>
      </c>
      <c r="B46" s="9"/>
      <c r="C46" s="9"/>
      <c r="D46" s="152" t="n">
        <f aca="false">+D35*'by type_area'!G4</f>
        <v>21052.92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220865.92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0" t="n">
        <v>500249</v>
      </c>
      <c r="D1" s="120" t="n">
        <v>500260</v>
      </c>
      <c r="F1" s="120" t="n">
        <v>500646</v>
      </c>
      <c r="H1" s="120" t="n">
        <v>500598</v>
      </c>
    </row>
    <row r="2" customFormat="false" ht="12.75" hidden="false" customHeight="false" outlineLevel="0" collapsed="false">
      <c r="B2" s="121" t="s">
        <v>270</v>
      </c>
      <c r="C2" s="122"/>
      <c r="D2" s="169" t="s">
        <v>271</v>
      </c>
      <c r="E2" s="122"/>
      <c r="F2" s="169" t="s">
        <v>272</v>
      </c>
      <c r="G2" s="122"/>
      <c r="H2" s="169" t="s">
        <v>273</v>
      </c>
      <c r="I2" s="122"/>
      <c r="J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10708</v>
      </c>
      <c r="C4" s="130" t="n">
        <v>11500</v>
      </c>
      <c r="D4" s="130" t="n">
        <v>8161</v>
      </c>
      <c r="E4" s="130" t="n">
        <v>8800</v>
      </c>
      <c r="F4" s="130"/>
      <c r="G4" s="130" t="n">
        <v>7800</v>
      </c>
      <c r="H4" s="130"/>
      <c r="I4" s="130"/>
      <c r="J4" s="130" t="n">
        <f aca="false">+C4+E4+G4+I4-H4-F4-D4-B4</f>
        <v>9231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10744</v>
      </c>
      <c r="C5" s="130" t="n">
        <v>11500</v>
      </c>
      <c r="D5" s="130" t="n">
        <v>7789</v>
      </c>
      <c r="E5" s="130" t="n">
        <v>8800</v>
      </c>
      <c r="F5" s="130" t="n">
        <v>70</v>
      </c>
      <c r="G5" s="130" t="n">
        <v>7800</v>
      </c>
      <c r="H5" s="130"/>
      <c r="I5" s="130"/>
      <c r="J5" s="130" t="n">
        <f aca="false">+C5+E5+G5+I5-H5-F5-D5-B5</f>
        <v>9497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10863</v>
      </c>
      <c r="C6" s="130" t="n">
        <v>11500</v>
      </c>
      <c r="D6" s="130" t="n">
        <v>7744</v>
      </c>
      <c r="E6" s="130" t="n">
        <v>8800</v>
      </c>
      <c r="F6" s="130" t="n">
        <v>3645</v>
      </c>
      <c r="G6" s="130" t="n">
        <v>7800</v>
      </c>
      <c r="H6" s="130"/>
      <c r="I6" s="130"/>
      <c r="J6" s="130" t="n">
        <f aca="false">+C6+E6+G6+I6-H6-F6-D6-B6</f>
        <v>5848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10242</v>
      </c>
      <c r="C7" s="130" t="n">
        <v>11500</v>
      </c>
      <c r="D7" s="130" t="n">
        <v>8002</v>
      </c>
      <c r="E7" s="130" t="n">
        <v>8800</v>
      </c>
      <c r="F7" s="130" t="n">
        <v>5612</v>
      </c>
      <c r="G7" s="130" t="n">
        <v>7800</v>
      </c>
      <c r="H7" s="130"/>
      <c r="I7" s="130"/>
      <c r="J7" s="130" t="n">
        <f aca="false">+C7+E7+G7+I7-H7-F7-D7-B7</f>
        <v>4244</v>
      </c>
      <c r="N7" s="136"/>
      <c r="Q7" s="240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10778</v>
      </c>
      <c r="C8" s="130" t="n">
        <v>10500</v>
      </c>
      <c r="D8" s="130" t="n">
        <v>8365</v>
      </c>
      <c r="E8" s="130" t="n">
        <v>7800</v>
      </c>
      <c r="F8" s="130" t="n">
        <v>7669</v>
      </c>
      <c r="G8" s="130" t="n">
        <v>7800</v>
      </c>
      <c r="H8" s="130"/>
      <c r="I8" s="130"/>
      <c r="J8" s="130" t="n">
        <f aca="false">+C8+E8+G8+I8-H8-F8-D8-B8</f>
        <v>-712</v>
      </c>
      <c r="N8" s="136"/>
      <c r="Q8" s="240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10431</v>
      </c>
      <c r="C9" s="130" t="n">
        <v>10500</v>
      </c>
      <c r="D9" s="130" t="n">
        <v>8128</v>
      </c>
      <c r="E9" s="130" t="n">
        <v>7800</v>
      </c>
      <c r="F9" s="130" t="n">
        <v>7973</v>
      </c>
      <c r="G9" s="130" t="n">
        <v>7800</v>
      </c>
      <c r="H9" s="130"/>
      <c r="I9" s="130"/>
      <c r="J9" s="130" t="n">
        <f aca="false">+C9+E9+G9+I9-H9-F9-D9-B9</f>
        <v>-432</v>
      </c>
      <c r="N9" s="136"/>
      <c r="Q9" s="240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10424</v>
      </c>
      <c r="C10" s="130" t="n">
        <v>10500</v>
      </c>
      <c r="D10" s="130" t="n">
        <v>8598</v>
      </c>
      <c r="E10" s="130" t="n">
        <v>7800</v>
      </c>
      <c r="F10" s="130" t="n">
        <v>7892</v>
      </c>
      <c r="G10" s="130" t="n">
        <v>7800</v>
      </c>
      <c r="H10" s="130"/>
      <c r="I10" s="130"/>
      <c r="J10" s="130" t="n">
        <f aca="false">+C10+E10+G10+I10-H10-F10-D10-B10</f>
        <v>-814</v>
      </c>
      <c r="N10" s="136"/>
      <c r="Q10" s="240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10274</v>
      </c>
      <c r="C11" s="130" t="n">
        <v>10500</v>
      </c>
      <c r="D11" s="130" t="n">
        <v>7816</v>
      </c>
      <c r="E11" s="130" t="n">
        <v>7800</v>
      </c>
      <c r="F11" s="130" t="n">
        <v>7851</v>
      </c>
      <c r="G11" s="130" t="n">
        <v>7800</v>
      </c>
      <c r="H11" s="130"/>
      <c r="I11" s="130"/>
      <c r="J11" s="130" t="n">
        <f aca="false">+C11+E11+G11+I11-H11-F11-D11-B11</f>
        <v>159</v>
      </c>
      <c r="N11" s="136"/>
      <c r="Q11" s="241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10910</v>
      </c>
      <c r="C12" s="130" t="n">
        <v>10500</v>
      </c>
      <c r="D12" s="130" t="n">
        <v>8098</v>
      </c>
      <c r="E12" s="130" t="n">
        <v>7800</v>
      </c>
      <c r="F12" s="130" t="n">
        <v>7846</v>
      </c>
      <c r="G12" s="130" t="n">
        <v>7800</v>
      </c>
      <c r="H12" s="130"/>
      <c r="I12" s="130"/>
      <c r="J12" s="130" t="n">
        <f aca="false">+C12+E12+G12+I12-H12-F12-D12-B12</f>
        <v>-754</v>
      </c>
      <c r="N12" s="136"/>
      <c r="Q12" s="241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10835</v>
      </c>
      <c r="C13" s="130" t="n">
        <v>10414</v>
      </c>
      <c r="D13" s="130" t="n">
        <v>8179</v>
      </c>
      <c r="E13" s="130" t="n">
        <v>7800</v>
      </c>
      <c r="F13" s="130" t="n">
        <v>7955</v>
      </c>
      <c r="G13" s="130" t="n">
        <v>7800</v>
      </c>
      <c r="H13" s="130"/>
      <c r="I13" s="130"/>
      <c r="J13" s="130" t="n">
        <f aca="false">+C13+E13+G13+I13-H13-F13-D13-B13</f>
        <v>-955</v>
      </c>
      <c r="N13" s="136"/>
      <c r="Q13" s="241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10923</v>
      </c>
      <c r="C14" s="130" t="n">
        <v>10500</v>
      </c>
      <c r="D14" s="130" t="n">
        <v>8046</v>
      </c>
      <c r="E14" s="130" t="n">
        <v>7800</v>
      </c>
      <c r="F14" s="130" t="n">
        <v>7285</v>
      </c>
      <c r="G14" s="130" t="n">
        <v>7800</v>
      </c>
      <c r="H14" s="130"/>
      <c r="I14" s="130"/>
      <c r="J14" s="130" t="n">
        <f aca="false">+C14+E14+G14+I14-H14-F14-D14-B14</f>
        <v>-154</v>
      </c>
      <c r="N14" s="136"/>
      <c r="Q14" s="241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10260</v>
      </c>
      <c r="C15" s="130" t="n">
        <v>10500</v>
      </c>
      <c r="D15" s="130" t="n">
        <v>8250</v>
      </c>
      <c r="E15" s="130" t="n">
        <v>7800</v>
      </c>
      <c r="F15" s="130" t="n">
        <v>7013</v>
      </c>
      <c r="G15" s="130" t="n">
        <v>7800</v>
      </c>
      <c r="H15" s="130"/>
      <c r="I15" s="130"/>
      <c r="J15" s="130" t="n">
        <f aca="false">+C15+E15+G15+I15-H15-F15-D15-B15</f>
        <v>577</v>
      </c>
      <c r="N15" s="136"/>
      <c r="Q15" s="241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10150</v>
      </c>
      <c r="C16" s="130" t="n">
        <v>10500</v>
      </c>
      <c r="D16" s="130" t="n">
        <v>8185</v>
      </c>
      <c r="E16" s="130" t="n">
        <v>7800</v>
      </c>
      <c r="F16" s="130" t="n">
        <v>6965</v>
      </c>
      <c r="G16" s="130" t="n">
        <v>7800</v>
      </c>
      <c r="H16" s="130"/>
      <c r="I16" s="130"/>
      <c r="J16" s="130" t="n">
        <f aca="false">+C16+E16+G16+I16-H16-F16-D16-B16</f>
        <v>800</v>
      </c>
      <c r="N16" s="136"/>
      <c r="Q16" s="241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9670</v>
      </c>
      <c r="C17" s="130" t="n">
        <v>10500</v>
      </c>
      <c r="D17" s="130" t="n">
        <v>7899</v>
      </c>
      <c r="E17" s="130" t="n">
        <v>7800</v>
      </c>
      <c r="F17" s="130" t="n">
        <v>7876</v>
      </c>
      <c r="G17" s="130" t="n">
        <v>7800</v>
      </c>
      <c r="H17" s="130"/>
      <c r="I17" s="130"/>
      <c r="J17" s="130" t="n">
        <f aca="false">+C17+E17+G17+I17-H17-F17-D17-B17</f>
        <v>655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9743</v>
      </c>
      <c r="C18" s="130" t="n">
        <v>10500</v>
      </c>
      <c r="D18" s="130" t="n">
        <v>8341</v>
      </c>
      <c r="E18" s="130" t="n">
        <v>7800</v>
      </c>
      <c r="F18" s="130" t="n">
        <v>4873</v>
      </c>
      <c r="G18" s="130" t="n">
        <v>7800</v>
      </c>
      <c r="H18" s="130"/>
      <c r="I18" s="130"/>
      <c r="J18" s="130" t="n">
        <f aca="false">+C18+E18+G18+I18-H18-F18-D18-B18</f>
        <v>3143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9410</v>
      </c>
      <c r="C19" s="130" t="n">
        <v>9350</v>
      </c>
      <c r="D19" s="130" t="n">
        <v>8114</v>
      </c>
      <c r="E19" s="130" t="n">
        <v>7517</v>
      </c>
      <c r="F19" s="130" t="n">
        <v>7114</v>
      </c>
      <c r="G19" s="130" t="n">
        <v>6967</v>
      </c>
      <c r="H19" s="130"/>
      <c r="I19" s="130"/>
      <c r="J19" s="130" t="n">
        <f aca="false">+C19+E19+G19+I19-H19-F19-D19-B19</f>
        <v>-804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10064</v>
      </c>
      <c r="C20" s="130" t="n">
        <v>9700</v>
      </c>
      <c r="D20" s="130" t="n">
        <v>7780</v>
      </c>
      <c r="E20" s="130" t="n">
        <v>7900</v>
      </c>
      <c r="F20" s="130" t="n">
        <v>8219</v>
      </c>
      <c r="G20" s="130" t="n">
        <v>7400</v>
      </c>
      <c r="H20" s="130"/>
      <c r="I20" s="130"/>
      <c r="J20" s="130" t="n">
        <f aca="false">+C20+E20+G20+I20-H20-F20-D20-B20</f>
        <v>-1063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9644</v>
      </c>
      <c r="C21" s="130" t="n">
        <v>9700</v>
      </c>
      <c r="D21" s="130" t="n">
        <v>7586</v>
      </c>
      <c r="E21" s="130" t="n">
        <v>7900</v>
      </c>
      <c r="F21" s="130" t="n">
        <v>8311</v>
      </c>
      <c r="G21" s="130" t="n">
        <v>6400</v>
      </c>
      <c r="H21" s="130"/>
      <c r="I21" s="130"/>
      <c r="J21" s="130" t="n">
        <f aca="false">+C21+E21+G21+I21-H21-F21-D21-B21</f>
        <v>-1541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9194</v>
      </c>
      <c r="C22" s="130" t="n">
        <v>9000</v>
      </c>
      <c r="D22" s="130" t="n">
        <v>8104</v>
      </c>
      <c r="E22" s="130" t="n">
        <v>8000</v>
      </c>
      <c r="F22" s="130" t="n">
        <v>7883</v>
      </c>
      <c r="G22" s="130" t="n">
        <v>7000</v>
      </c>
      <c r="H22" s="130"/>
      <c r="I22" s="130"/>
      <c r="J22" s="130" t="n">
        <f aca="false">+C22+E22+G22+I22-H22-F22-D22-B22</f>
        <v>-1181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9281</v>
      </c>
      <c r="C23" s="130" t="n">
        <v>9000</v>
      </c>
      <c r="D23" s="130" t="n">
        <v>8051</v>
      </c>
      <c r="E23" s="130" t="n">
        <v>8000</v>
      </c>
      <c r="F23" s="130" t="n">
        <v>12314</v>
      </c>
      <c r="G23" s="130" t="n">
        <v>7000</v>
      </c>
      <c r="H23" s="130"/>
      <c r="I23" s="130"/>
      <c r="J23" s="130" t="n">
        <f aca="false">+C23+E23+G23+I23-H23-F23-D23-B23</f>
        <v>-5646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8979</v>
      </c>
      <c r="C24" s="130" t="n">
        <v>8927</v>
      </c>
      <c r="D24" s="130" t="n">
        <v>7845</v>
      </c>
      <c r="E24" s="130" t="n">
        <v>7935</v>
      </c>
      <c r="F24" s="130" t="n">
        <v>7404</v>
      </c>
      <c r="G24" s="130" t="n">
        <v>6943</v>
      </c>
      <c r="H24" s="130"/>
      <c r="I24" s="130"/>
      <c r="J24" s="130" t="n">
        <f aca="false">+C24+E24+G24+I24-H24-F24-D24-B24</f>
        <v>-423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5948</v>
      </c>
      <c r="C25" s="130" t="n">
        <v>9000</v>
      </c>
      <c r="D25" s="130" t="n">
        <v>7914</v>
      </c>
      <c r="E25" s="130" t="n">
        <v>8000</v>
      </c>
      <c r="F25" s="130" t="n">
        <v>8924</v>
      </c>
      <c r="G25" s="130" t="n">
        <v>7000</v>
      </c>
      <c r="H25" s="130"/>
      <c r="I25" s="130"/>
      <c r="J25" s="130" t="n">
        <f aca="false">+C25+E25+G25+I25-H25-F25-D25-B25</f>
        <v>1214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219475</v>
      </c>
      <c r="C35" s="130" t="n">
        <f aca="false">SUM(C4:C34)</f>
        <v>226091</v>
      </c>
      <c r="D35" s="130" t="n">
        <f aca="false">SUM(D4:D34)</f>
        <v>176995</v>
      </c>
      <c r="E35" s="130" t="n">
        <f aca="false">SUM(E4:E34)</f>
        <v>176252</v>
      </c>
      <c r="F35" s="130" t="n">
        <f aca="false">SUM(F4:F34)</f>
        <v>150694</v>
      </c>
      <c r="G35" s="130" t="n">
        <f aca="false">SUM(G4:G34)</f>
        <v>165710</v>
      </c>
      <c r="H35" s="130" t="n">
        <f aca="false">SUM(H4:H34)</f>
        <v>0</v>
      </c>
      <c r="I35" s="130" t="n">
        <f aca="false">SUM(I4:I34)</f>
        <v>0</v>
      </c>
      <c r="J35" s="130" t="n">
        <f aca="false">SUM(J4:J34)</f>
        <v>20889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2.13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44493.57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1" t="n">
        <v>37256</v>
      </c>
      <c r="C39" s="146"/>
      <c r="E39" s="146"/>
      <c r="G39" s="146"/>
      <c r="I39" s="146"/>
      <c r="J39" s="251" t="n">
        <v>4536.21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1" t="n">
        <v>37278</v>
      </c>
      <c r="J41" s="142" t="n">
        <f aca="false">+J39+J37</f>
        <v>49029.78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192</v>
      </c>
      <c r="B45" s="9"/>
      <c r="C45" s="9"/>
      <c r="D45" s="9"/>
      <c r="E45" s="122"/>
      <c r="F45" s="122"/>
      <c r="G45" s="122"/>
      <c r="H45" s="122"/>
      <c r="I45" s="122"/>
      <c r="J45" s="122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37256</v>
      </c>
      <c r="B46" s="9"/>
      <c r="C46" s="9"/>
      <c r="D46" s="328" t="n">
        <v>-125538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+J35</f>
        <v>20889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-104649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20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22"/>
      <c r="Q255" s="122"/>
      <c r="R255" s="12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20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22"/>
      <c r="Q296" s="122"/>
      <c r="R296" s="12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20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22"/>
      <c r="Q338" s="122"/>
      <c r="R338" s="12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20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22"/>
      <c r="Q380" s="122"/>
      <c r="R380" s="12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20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22"/>
      <c r="Q424" s="122"/>
      <c r="R424" s="12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20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22"/>
      <c r="Q466" s="122"/>
      <c r="R466" s="12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4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274</v>
      </c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6"/>
      <c r="F3" s="29"/>
      <c r="J3" s="29"/>
      <c r="K3" s="29"/>
    </row>
    <row r="4" customFormat="false" ht="17.1" hidden="false" customHeight="true" outlineLevel="0" collapsed="false">
      <c r="A4" s="234" t="s">
        <v>276</v>
      </c>
      <c r="B4" s="398" t="n">
        <v>12353</v>
      </c>
      <c r="C4" s="130" t="s">
        <v>277</v>
      </c>
      <c r="D4" s="398" t="n">
        <v>500168</v>
      </c>
      <c r="E4" s="130" t="s">
        <v>278</v>
      </c>
      <c r="F4" s="130"/>
      <c r="G4" s="130" t="s">
        <v>279</v>
      </c>
      <c r="H4" s="32" t="s">
        <v>280</v>
      </c>
      <c r="I4" s="32" t="n">
        <v>10522</v>
      </c>
      <c r="P4" s="35"/>
      <c r="S4" s="35"/>
      <c r="W4" s="9"/>
      <c r="X4" s="435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H5" s="32" t="s">
        <v>281</v>
      </c>
      <c r="I5" s="32" t="s">
        <v>282</v>
      </c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-5234</v>
      </c>
      <c r="C6" s="130" t="n">
        <v>-5000</v>
      </c>
      <c r="D6" s="130" t="n">
        <f aca="false">+G6+H6+I6</f>
        <v>-20956</v>
      </c>
      <c r="E6" s="130" t="n">
        <v>-21274</v>
      </c>
      <c r="F6" s="130" t="n">
        <f aca="false">+C6+E6-B6-D6</f>
        <v>-84</v>
      </c>
      <c r="G6" s="32" t="n">
        <v>-20950</v>
      </c>
      <c r="H6" s="32" t="n">
        <v>-6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6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-5328</v>
      </c>
      <c r="C7" s="130" t="n">
        <v>-5000</v>
      </c>
      <c r="D7" s="130" t="n">
        <f aca="false">+G7+H7+I7</f>
        <v>-21291</v>
      </c>
      <c r="E7" s="130" t="n">
        <v>-21274</v>
      </c>
      <c r="F7" s="130" t="n">
        <f aca="false">+C7+E7-B7-D7</f>
        <v>345</v>
      </c>
      <c r="G7" s="32" t="n">
        <v>-21285</v>
      </c>
      <c r="H7" s="32" t="n">
        <v>-6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7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 t="n">
        <f aca="false">+G8+H8+I8</f>
        <v>-12230</v>
      </c>
      <c r="E8" s="130" t="n">
        <v>-11843</v>
      </c>
      <c r="F8" s="130" t="n">
        <f aca="false">+C8+E8-B8-D8</f>
        <v>387</v>
      </c>
      <c r="G8" s="32" t="n">
        <v>-12124</v>
      </c>
      <c r="H8" s="32" t="n">
        <v>-106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7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 t="n">
        <f aca="false">+G9+H9+I9</f>
        <v>-23517</v>
      </c>
      <c r="E9" s="130" t="n">
        <v>-23304</v>
      </c>
      <c r="F9" s="130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12"/>
      <c r="P9" s="35"/>
      <c r="R9" s="32"/>
      <c r="S9" s="35"/>
      <c r="U9" s="32"/>
      <c r="V9" s="32"/>
      <c r="W9" s="108"/>
      <c r="X9" s="91"/>
      <c r="Y9" s="91"/>
      <c r="AD9" s="149"/>
      <c r="AE9" s="437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 t="n">
        <f aca="false">+G10+H10+I10</f>
        <v>-14568</v>
      </c>
      <c r="E10" s="130" t="n">
        <v>-14046</v>
      </c>
      <c r="F10" s="130" t="n">
        <f aca="false">+C10+E10-B10-D10</f>
        <v>522</v>
      </c>
      <c r="G10" s="32" t="n">
        <v>0</v>
      </c>
      <c r="H10" s="32" t="n">
        <v>-14568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7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 t="n">
        <f aca="false">+G11+H11+I11</f>
        <v>-10066</v>
      </c>
      <c r="E11" s="130" t="n">
        <v>-14442</v>
      </c>
      <c r="F11" s="130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7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 t="n">
        <f aca="false">+G12+H12+I12</f>
        <v>-11018</v>
      </c>
      <c r="E12" s="130" t="n">
        <v>-14046</v>
      </c>
      <c r="F12" s="130" t="n">
        <f aca="false">+C12+E12-B12-D12</f>
        <v>-3028</v>
      </c>
      <c r="G12" s="32" t="n">
        <v>-11018</v>
      </c>
      <c r="H12" s="32" t="n">
        <v>0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7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 t="n">
        <f aca="false">+G13+H13+I13</f>
        <v>-23789</v>
      </c>
      <c r="E13" s="130" t="n">
        <v>-40692</v>
      </c>
      <c r="F13" s="130" t="n">
        <f aca="false">+C13+E13-B13-D13</f>
        <v>-16903</v>
      </c>
      <c r="G13" s="32" t="n">
        <v>-27027</v>
      </c>
      <c r="H13" s="32" t="n">
        <v>-1</v>
      </c>
      <c r="I13" s="32" t="n">
        <v>3239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7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 t="n">
        <f aca="false">+G14+H14+I14</f>
        <v>0</v>
      </c>
      <c r="E14" s="130" t="n">
        <v>-15474</v>
      </c>
      <c r="F14" s="130" t="n">
        <f aca="false">+C14+E14-B14-D14</f>
        <v>-15474</v>
      </c>
      <c r="H14" s="32" t="n">
        <v>0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7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 t="n">
        <f aca="false">+G15+H15+I15</f>
        <v>-28</v>
      </c>
      <c r="E15" s="130" t="n">
        <v>-15473</v>
      </c>
      <c r="F15" s="130" t="n">
        <f aca="false">+C15+E15-B15-D15</f>
        <v>-15445</v>
      </c>
      <c r="H15" s="32" t="n">
        <v>-28</v>
      </c>
      <c r="O15" s="212"/>
      <c r="P15" s="35"/>
      <c r="R15" s="32"/>
      <c r="AD15" s="149"/>
      <c r="AE15" s="437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 t="n">
        <f aca="false">+G16+H16+I16</f>
        <v>-25153</v>
      </c>
      <c r="E16" s="130" t="n">
        <v>-25367</v>
      </c>
      <c r="F16" s="130" t="n">
        <f aca="false">+C16+E16-B16-D16</f>
        <v>-214</v>
      </c>
      <c r="H16" s="32" t="n">
        <v>-25154</v>
      </c>
      <c r="I16" s="32" t="n">
        <v>1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7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 t="n">
        <f aca="false">+G17+H17+I17</f>
        <v>-8</v>
      </c>
      <c r="E17" s="130" t="n">
        <v>-5474</v>
      </c>
      <c r="F17" s="130" t="n">
        <f aca="false">+C17+E17-B17-D17</f>
        <v>-5466</v>
      </c>
      <c r="H17" s="32" t="n">
        <v>-8</v>
      </c>
      <c r="O17" s="212"/>
      <c r="P17" s="35"/>
      <c r="R17" s="32"/>
      <c r="S17" s="35"/>
      <c r="AD17" s="149"/>
      <c r="AE17" s="437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 t="n">
        <f aca="false">+G18+H18+I18</f>
        <v>-14485</v>
      </c>
      <c r="E18" s="130" t="n">
        <v>-5474</v>
      </c>
      <c r="F18" s="130" t="n">
        <f aca="false">+C18+E18-B18-D18</f>
        <v>9011</v>
      </c>
      <c r="G18" s="32" t="n">
        <v>-2931</v>
      </c>
      <c r="H18" s="32" t="n">
        <v>-11554</v>
      </c>
      <c r="O18" s="212"/>
      <c r="P18" s="35"/>
      <c r="R18" s="32"/>
      <c r="S18" s="35"/>
      <c r="AD18" s="149"/>
      <c r="AE18" s="437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 t="n">
        <f aca="false">+G19+H19+I19</f>
        <v>-2931</v>
      </c>
      <c r="E19" s="130" t="n">
        <v>-5474</v>
      </c>
      <c r="F19" s="130" t="n">
        <f aca="false">+C19+E19-B19-D19</f>
        <v>-2543</v>
      </c>
      <c r="G19" s="32" t="n">
        <v>-2931</v>
      </c>
      <c r="O19" s="212"/>
      <c r="P19" s="35"/>
      <c r="R19" s="32"/>
      <c r="S19" s="35"/>
      <c r="U19" s="32"/>
      <c r="AD19" s="149"/>
      <c r="AE19" s="437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 t="n">
        <f aca="false">+G20+H20+I20</f>
        <v>-34508</v>
      </c>
      <c r="E20" s="130" t="n">
        <v>-33250</v>
      </c>
      <c r="F20" s="130" t="n">
        <f aca="false">+C20+E20-B20-D20</f>
        <v>1258</v>
      </c>
      <c r="G20" s="32" t="n">
        <v>-14542</v>
      </c>
      <c r="H20" s="32" t="n">
        <v>-19966</v>
      </c>
      <c r="O20" s="212"/>
      <c r="P20" s="35"/>
      <c r="R20" s="32"/>
      <c r="S20" s="35"/>
      <c r="U20" s="32"/>
      <c r="AD20" s="149"/>
      <c r="AE20" s="437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 t="n">
        <f aca="false">+G21+H21+I21</f>
        <v>-15603</v>
      </c>
      <c r="E21" s="130" t="n">
        <v>-15561</v>
      </c>
      <c r="F21" s="130" t="n">
        <f aca="false">+C21+E21-B21-D21</f>
        <v>42</v>
      </c>
      <c r="H21" s="32" t="n">
        <v>-15603</v>
      </c>
      <c r="O21" s="212"/>
      <c r="P21" s="35"/>
      <c r="R21" s="32"/>
      <c r="S21" s="35"/>
      <c r="U21" s="32"/>
      <c r="AD21" s="149"/>
      <c r="AE21" s="437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 t="n">
        <f aca="false">+G22+H22+I22</f>
        <v>-35137</v>
      </c>
      <c r="E22" s="130" t="n">
        <v>-37474</v>
      </c>
      <c r="F22" s="130" t="n">
        <f aca="false">+C22+E22-B22-D22</f>
        <v>-2337</v>
      </c>
      <c r="G22" s="32" t="n">
        <v>-35137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7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 t="n">
        <f aca="false">+G23+H23+I23</f>
        <v>-19715</v>
      </c>
      <c r="E23" s="130" t="n">
        <v>-19629</v>
      </c>
      <c r="F23" s="130" t="n">
        <f aca="false">+C23+E23-B23-D23</f>
        <v>86</v>
      </c>
      <c r="G23" s="32" t="n">
        <v>-19715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7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 t="n">
        <f aca="false">+G24+H24+I24</f>
        <v>-161</v>
      </c>
      <c r="E24" s="130" t="n">
        <v>5659</v>
      </c>
      <c r="F24" s="130" t="n">
        <f aca="false">+C24+E24-B24-D24</f>
        <v>5820</v>
      </c>
      <c r="G24" s="32" t="n">
        <v>-161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7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 t="n">
        <f aca="false">+G25+H25+I25</f>
        <v>-7781</v>
      </c>
      <c r="E25" s="130" t="n">
        <v>-14341</v>
      </c>
      <c r="F25" s="130" t="n">
        <f aca="false">+C25+E25-B25-D25</f>
        <v>-6560</v>
      </c>
      <c r="G25" s="32" t="n">
        <v>-7781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7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 t="n">
        <f aca="false">+G26+H26+I26</f>
        <v>-14775</v>
      </c>
      <c r="E26" s="130" t="n">
        <v>-14341</v>
      </c>
      <c r="F26" s="130" t="n">
        <f aca="false">+C26+E26-B26-D26</f>
        <v>434</v>
      </c>
      <c r="G26" s="32" t="n">
        <v>-14775</v>
      </c>
      <c r="O26" s="212"/>
      <c r="P26" s="35"/>
      <c r="Q26" s="212"/>
      <c r="R26" s="32"/>
      <c r="U26" s="32"/>
      <c r="V26" s="32"/>
      <c r="W26" s="108"/>
      <c r="X26" s="91"/>
      <c r="AD26" s="149"/>
      <c r="AE26" s="437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 t="n">
        <f aca="false">+G27+H27+I27</f>
        <v>0</v>
      </c>
      <c r="E27" s="130"/>
      <c r="F27" s="130" t="n">
        <f aca="false">+C27+E27-B27-D27</f>
        <v>0</v>
      </c>
      <c r="O27" s="212"/>
      <c r="P27" s="35"/>
      <c r="Q27" s="212"/>
      <c r="R27" s="32"/>
      <c r="U27" s="32"/>
      <c r="V27" s="32"/>
      <c r="W27" s="108"/>
      <c r="X27" s="383"/>
      <c r="AD27" s="149"/>
      <c r="AE27" s="437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 t="n">
        <f aca="false">+G28+H28+I28</f>
        <v>0</v>
      </c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8"/>
      <c r="X28" s="176"/>
      <c r="AD28" s="149"/>
      <c r="AE28" s="437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 t="n">
        <f aca="false">+G29+H29+I29</f>
        <v>0</v>
      </c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8"/>
      <c r="X29" s="438"/>
      <c r="AD29" s="149"/>
      <c r="AE29" s="437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 t="n">
        <f aca="false">+G30+H30+I30</f>
        <v>0</v>
      </c>
      <c r="E30" s="130"/>
      <c r="F30" s="130" t="n">
        <f aca="false">+C30+E30-B30-D30</f>
        <v>0</v>
      </c>
      <c r="AD30" s="149"/>
      <c r="AE30" s="437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 t="n">
        <f aca="false">+G31+H31+I31</f>
        <v>0</v>
      </c>
      <c r="E31" s="130"/>
      <c r="F31" s="130" t="n">
        <f aca="false">+C31+E31-B31-D31</f>
        <v>0</v>
      </c>
      <c r="Q31" s="212"/>
      <c r="R31" s="32"/>
      <c r="S31" s="32"/>
      <c r="T31" s="32"/>
      <c r="U31" s="108"/>
      <c r="V31" s="91"/>
      <c r="AD31" s="149"/>
      <c r="AE31" s="437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 t="n">
        <f aca="false">+G32+H32+I32</f>
        <v>0</v>
      </c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7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 t="n">
        <f aca="false">+G33+H33+I33</f>
        <v>0</v>
      </c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7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 t="n">
        <f aca="false">+G34+H34+I34</f>
        <v>0</v>
      </c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7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 t="n">
        <f aca="false">+G35+H35+I35</f>
        <v>0</v>
      </c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7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 t="n">
        <f aca="false">+G36+H36+I36</f>
        <v>0</v>
      </c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7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-10562</v>
      </c>
      <c r="C37" s="130" t="n">
        <f aca="false">SUM(C6:C36)</f>
        <v>-10000</v>
      </c>
      <c r="D37" s="130" t="n">
        <f aca="false">SUM(D6:D36)</f>
        <v>-307720</v>
      </c>
      <c r="E37" s="130" t="n">
        <f aca="false">SUM(E6:E36)</f>
        <v>-362594</v>
      </c>
      <c r="F37" s="130" t="n">
        <f aca="false">SUM(F6:F36)</f>
        <v>-54312</v>
      </c>
      <c r="J37" s="69" t="n">
        <f aca="false">+I37+H37+G37</f>
        <v>0</v>
      </c>
      <c r="R37" s="32"/>
      <c r="S37" s="32"/>
      <c r="T37" s="32"/>
      <c r="U37" s="108"/>
      <c r="V37" s="91"/>
      <c r="AD37" s="149"/>
      <c r="AE37" s="437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2.13</v>
      </c>
      <c r="I38" s="32" t="n">
        <f aca="false">+H37+G37</f>
        <v>0</v>
      </c>
      <c r="R38" s="32"/>
      <c r="S38" s="32"/>
      <c r="T38" s="32"/>
      <c r="U38" s="108"/>
      <c r="V38" s="91"/>
      <c r="AD38" s="149"/>
      <c r="AE38" s="437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-115684.56</v>
      </c>
      <c r="G39" s="439"/>
      <c r="R39" s="32"/>
      <c r="S39" s="32"/>
      <c r="T39" s="32"/>
      <c r="U39" s="32"/>
      <c r="AD39" s="149"/>
      <c r="AE39" s="437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0" t="n">
        <v>37256</v>
      </c>
      <c r="E40" s="32"/>
      <c r="F40" s="441" t="n">
        <v>417969.39</v>
      </c>
      <c r="G40" s="439"/>
      <c r="R40" s="32"/>
      <c r="S40" s="32"/>
      <c r="T40" s="32"/>
      <c r="U40" s="32"/>
      <c r="AD40" s="149"/>
      <c r="AE40" s="437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0" t="n">
        <v>37277</v>
      </c>
      <c r="E41" s="32"/>
      <c r="F41" s="125" t="n">
        <f aca="false">+F40+F39</f>
        <v>302284.83</v>
      </c>
      <c r="G41" s="439"/>
      <c r="R41" s="32"/>
      <c r="S41" s="32"/>
      <c r="T41" s="32"/>
      <c r="U41" s="32"/>
      <c r="AD41" s="149"/>
      <c r="AE41" s="437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7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2"/>
      <c r="F43" s="32" t="n">
        <f aca="false">+F41/2.01</f>
        <v>150390.462686567</v>
      </c>
      <c r="R43" s="32"/>
      <c r="S43" s="32"/>
      <c r="T43" s="32"/>
      <c r="U43" s="32"/>
      <c r="AD43" s="149"/>
      <c r="AE43" s="437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2"/>
      <c r="F44" s="29"/>
      <c r="AD44" s="149"/>
      <c r="AE44" s="437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AD45" s="149"/>
      <c r="AE45" s="437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5124</v>
      </c>
      <c r="F46" s="29"/>
      <c r="AD46" s="149"/>
      <c r="AE46" s="437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37277</v>
      </c>
      <c r="B47" s="9"/>
      <c r="C47" s="9"/>
      <c r="D47" s="41" t="n">
        <f aca="false">+F37</f>
        <v>-54312</v>
      </c>
      <c r="F47" s="29"/>
      <c r="AD47" s="149"/>
      <c r="AE47" s="437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-49188</v>
      </c>
      <c r="F48" s="29"/>
      <c r="AD48" s="149"/>
      <c r="AE48" s="437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7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7"/>
      <c r="AF50" s="130"/>
      <c r="AG50" s="130"/>
      <c r="AH50" s="183"/>
      <c r="AI50" s="443"/>
      <c r="AJ50" s="91"/>
    </row>
    <row r="51" customFormat="false" ht="21.95" hidden="false" customHeight="true" outlineLevel="0" collapsed="false">
      <c r="AD51" s="149"/>
      <c r="AE51" s="437"/>
      <c r="AF51" s="130"/>
      <c r="AG51" s="130"/>
      <c r="AH51" s="183"/>
      <c r="AI51" s="444"/>
    </row>
    <row r="52" customFormat="false" ht="18" hidden="false" customHeight="true" outlineLevel="0" collapsed="false">
      <c r="AD52" s="149"/>
      <c r="AE52" s="437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5"/>
    </row>
    <row r="55" customFormat="false" ht="17.1" hidden="false" customHeight="true" outlineLevel="0" collapsed="false">
      <c r="AD55" s="44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6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6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6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6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6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6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6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6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6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6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6"/>
      <c r="D69" s="130"/>
      <c r="R69" s="32"/>
      <c r="S69" s="32"/>
      <c r="T69" s="32"/>
      <c r="U69" s="32"/>
      <c r="AD69" s="149"/>
      <c r="AE69" s="436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6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6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6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6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6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6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6"/>
      <c r="D76" s="130"/>
      <c r="R76" s="32"/>
      <c r="S76" s="32"/>
      <c r="T76" s="32"/>
      <c r="U76" s="32"/>
      <c r="AD76" s="149"/>
      <c r="AE76" s="436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6"/>
      <c r="D77" s="130"/>
      <c r="R77" s="32"/>
      <c r="S77" s="32"/>
      <c r="T77" s="32"/>
      <c r="U77" s="32"/>
      <c r="AD77" s="149"/>
      <c r="AE77" s="436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7"/>
      <c r="D78" s="130"/>
      <c r="R78" s="32"/>
      <c r="S78" s="32"/>
      <c r="T78" s="32"/>
      <c r="U78" s="32"/>
      <c r="AD78" s="149"/>
      <c r="AE78" s="436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8"/>
      <c r="R79" s="32"/>
      <c r="S79" s="32"/>
      <c r="T79" s="32"/>
      <c r="U79" s="32"/>
      <c r="AD79" s="149"/>
      <c r="AE79" s="436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6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6"/>
      <c r="D81" s="130"/>
      <c r="R81" s="32"/>
      <c r="S81" s="32"/>
      <c r="T81" s="32"/>
      <c r="U81" s="32"/>
      <c r="AD81" s="149"/>
      <c r="AE81" s="436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6"/>
      <c r="D82" s="130"/>
      <c r="R82" s="32"/>
      <c r="S82" s="32"/>
      <c r="T82" s="32"/>
      <c r="U82" s="32"/>
      <c r="AD82" s="149"/>
      <c r="AE82" s="436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6"/>
      <c r="D83" s="130"/>
      <c r="R83" s="32"/>
      <c r="S83" s="32"/>
      <c r="T83" s="32"/>
      <c r="U83" s="32"/>
      <c r="AD83" s="149"/>
      <c r="AE83" s="436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7"/>
      <c r="D84" s="130"/>
      <c r="R84" s="32"/>
      <c r="S84" s="32"/>
      <c r="T84" s="32"/>
      <c r="U84" s="32"/>
      <c r="AD84" s="445"/>
      <c r="AE84" s="436"/>
      <c r="AF84" s="130"/>
      <c r="AG84" s="130"/>
      <c r="AH84" s="130"/>
      <c r="AI84" s="126"/>
      <c r="AJ84" s="449"/>
    </row>
    <row r="85" customFormat="false" ht="15" hidden="false" customHeight="true" outlineLevel="0" collapsed="false">
      <c r="C85" s="448"/>
      <c r="R85" s="32"/>
      <c r="S85" s="32"/>
      <c r="T85" s="32"/>
      <c r="U85" s="32"/>
      <c r="AD85" s="149"/>
      <c r="AE85" s="437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5"/>
      <c r="AE86" s="437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0"/>
      <c r="AE87" s="437"/>
      <c r="AF87" s="130"/>
      <c r="AG87" s="130"/>
      <c r="AH87" s="130"/>
      <c r="AI87" s="451"/>
      <c r="AJ87" s="176"/>
    </row>
    <row r="88" customFormat="false" ht="24.95" hidden="false" customHeight="true" outlineLevel="0" collapsed="false">
      <c r="C88" s="446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2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2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2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2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3"/>
      <c r="AD101" s="18"/>
      <c r="AE101" s="436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7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4"/>
      <c r="AD103" s="149"/>
      <c r="AE103" s="437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3"/>
      <c r="AD104" s="149"/>
      <c r="AE104" s="437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3"/>
      <c r="AD105" s="149"/>
      <c r="AE105" s="437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3"/>
      <c r="AD106" s="149"/>
      <c r="AE106" s="437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7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7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7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7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7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7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7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7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7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7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7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7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7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7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7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7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7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7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7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7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7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7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7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7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3"/>
      <c r="AD131" s="149"/>
      <c r="AE131" s="437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3"/>
      <c r="AD132" s="149"/>
      <c r="AE132" s="437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7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R134" s="32"/>
      <c r="S134" s="18"/>
      <c r="T134" s="130"/>
      <c r="U134" s="130"/>
      <c r="V134" s="130"/>
      <c r="X134" s="453"/>
      <c r="AD134" s="149"/>
      <c r="AE134" s="437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R135" s="32"/>
      <c r="S135" s="18"/>
      <c r="T135" s="130"/>
      <c r="U135" s="130"/>
      <c r="V135" s="130"/>
      <c r="X135" s="453"/>
      <c r="AD135" s="149"/>
      <c r="AE135" s="437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7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3"/>
      <c r="AD137" s="149"/>
      <c r="AE137" s="437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7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7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3"/>
      <c r="AD140" s="149"/>
      <c r="AE140" s="437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3"/>
      <c r="AD141" s="149"/>
      <c r="AE141" s="437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7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7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7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7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7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7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7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7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7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7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7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7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7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7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7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7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7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7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7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7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7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7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7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7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7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7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7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6"/>
      <c r="AB169" s="332"/>
      <c r="AC169" s="332"/>
      <c r="AD169" s="149"/>
      <c r="AE169" s="437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6"/>
      <c r="AB170" s="332"/>
      <c r="AC170" s="332"/>
      <c r="AD170" s="149"/>
      <c r="AE170" s="437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6"/>
      <c r="AB171" s="332"/>
      <c r="AC171" s="332"/>
      <c r="AD171" s="149"/>
      <c r="AE171" s="437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6"/>
      <c r="AB172" s="332"/>
      <c r="AC172" s="332"/>
      <c r="AD172" s="149"/>
      <c r="AE172" s="437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6"/>
      <c r="AB173" s="332"/>
      <c r="AC173" s="332"/>
      <c r="AD173" s="149"/>
      <c r="AE173" s="437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6"/>
      <c r="AB174" s="332"/>
      <c r="AC174" s="332"/>
      <c r="AD174" s="149"/>
      <c r="AE174" s="437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6"/>
      <c r="AB175" s="332"/>
      <c r="AC175" s="332"/>
      <c r="AD175" s="149"/>
      <c r="AE175" s="437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6"/>
      <c r="AB176" s="332"/>
      <c r="AC176" s="332"/>
      <c r="AD176" s="149"/>
      <c r="AE176" s="437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6"/>
      <c r="AB177" s="332"/>
      <c r="AC177" s="332"/>
      <c r="AD177" s="149"/>
      <c r="AE177" s="437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6"/>
      <c r="AB178" s="332"/>
      <c r="AC178" s="332"/>
      <c r="AD178" s="149"/>
      <c r="AE178" s="437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6"/>
      <c r="AB179" s="332"/>
      <c r="AC179" s="332"/>
      <c r="AD179" s="149"/>
      <c r="AE179" s="437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6"/>
      <c r="D180" s="245"/>
      <c r="E180" s="143"/>
      <c r="R180" s="18"/>
      <c r="S180" s="130"/>
      <c r="T180" s="130"/>
      <c r="U180" s="130"/>
      <c r="X180" s="332"/>
      <c r="Y180" s="332"/>
      <c r="Z180" s="332"/>
      <c r="AA180" s="456"/>
      <c r="AB180" s="332"/>
      <c r="AC180" s="332"/>
      <c r="AD180" s="149"/>
      <c r="AE180" s="437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6"/>
      <c r="D181" s="245"/>
      <c r="E181" s="143"/>
      <c r="R181" s="18"/>
      <c r="S181" s="130"/>
      <c r="T181" s="130"/>
      <c r="U181" s="130"/>
      <c r="X181" s="332"/>
      <c r="Y181" s="332"/>
      <c r="Z181" s="332"/>
      <c r="AA181" s="456"/>
      <c r="AB181" s="332"/>
      <c r="AC181" s="332"/>
      <c r="AD181" s="149"/>
      <c r="AE181" s="437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6"/>
      <c r="D182" s="245"/>
      <c r="E182" s="143"/>
      <c r="R182" s="18"/>
      <c r="S182" s="130"/>
      <c r="T182" s="130"/>
      <c r="U182" s="130"/>
      <c r="X182" s="332"/>
      <c r="Y182" s="332"/>
      <c r="Z182" s="332"/>
      <c r="AA182" s="456"/>
      <c r="AB182" s="332"/>
      <c r="AC182" s="332"/>
      <c r="AD182" s="149"/>
      <c r="AE182" s="437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6"/>
      <c r="AB183" s="332"/>
      <c r="AC183" s="332"/>
      <c r="AD183" s="149"/>
      <c r="AE183" s="437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6"/>
      <c r="AB184" s="332"/>
      <c r="AC184" s="332"/>
      <c r="AD184" s="149"/>
      <c r="AE184" s="437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6"/>
      <c r="AB185" s="332"/>
      <c r="AC185" s="332"/>
      <c r="AD185" s="149"/>
      <c r="AE185" s="437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6"/>
      <c r="AB186" s="332"/>
      <c r="AC186" s="332"/>
      <c r="AD186" s="149"/>
      <c r="AE186" s="437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6"/>
      <c r="AB187" s="332"/>
      <c r="AC187" s="332"/>
      <c r="AD187" s="149"/>
      <c r="AE187" s="437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6"/>
      <c r="AB188" s="332"/>
      <c r="AC188" s="332"/>
      <c r="AD188" s="149"/>
      <c r="AE188" s="437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6"/>
      <c r="AB189" s="332"/>
      <c r="AC189" s="332"/>
      <c r="AD189" s="149"/>
      <c r="AE189" s="437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6"/>
      <c r="AB190" s="332"/>
      <c r="AC190" s="332"/>
      <c r="AD190" s="149"/>
      <c r="AE190" s="437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6"/>
      <c r="AB191" s="332"/>
      <c r="AC191" s="332"/>
      <c r="AD191" s="149"/>
      <c r="AE191" s="437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6"/>
      <c r="AB192" s="332"/>
      <c r="AC192" s="332"/>
      <c r="AD192" s="149"/>
      <c r="AE192" s="437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6"/>
      <c r="AB193" s="332"/>
      <c r="AC193" s="332"/>
      <c r="AD193" s="149"/>
      <c r="AE193" s="437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6"/>
      <c r="AB194" s="332"/>
      <c r="AC194" s="332"/>
      <c r="AD194" s="149"/>
      <c r="AE194" s="437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6"/>
      <c r="AB195" s="332"/>
      <c r="AC195" s="332"/>
      <c r="AD195" s="149"/>
      <c r="AE195" s="437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6"/>
      <c r="AB196" s="332"/>
      <c r="AC196" s="332"/>
      <c r="AD196" s="149"/>
      <c r="AE196" s="437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6"/>
      <c r="AB197" s="332"/>
      <c r="AC197" s="332"/>
      <c r="AD197" s="149"/>
      <c r="AE197" s="437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7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7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7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7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7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7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7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7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7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7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7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7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7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7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7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7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7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7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7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7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7"/>
      <c r="AF218" s="457"/>
      <c r="AG218" s="457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7"/>
      <c r="AF219" s="457"/>
      <c r="AG219" s="457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7"/>
      <c r="AF220" s="457"/>
      <c r="AG220" s="457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7"/>
      <c r="AF221" s="130"/>
      <c r="AG221" s="457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7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7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7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7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7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7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7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7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7"/>
      <c r="AF230" s="245"/>
      <c r="AG230" s="457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7"/>
      <c r="AF231" s="245"/>
      <c r="AG231" s="457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7"/>
      <c r="AF232" s="245"/>
      <c r="AG232" s="457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7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7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7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7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7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7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7"/>
      <c r="AF239" s="245"/>
      <c r="AG239" s="458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7"/>
      <c r="AF240" s="245"/>
      <c r="AG240" s="458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7"/>
      <c r="AF241" s="245"/>
      <c r="AG241" s="458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7"/>
      <c r="AF242" s="245"/>
      <c r="AG242" s="457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7"/>
      <c r="AF243" s="245"/>
      <c r="AG243" s="458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7"/>
      <c r="AF244" s="245"/>
      <c r="AG244" s="457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7"/>
      <c r="AF245" s="245"/>
      <c r="AG245" s="457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7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7"/>
      <c r="AF247" s="459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7"/>
      <c r="AF248" s="459"/>
      <c r="AG248" s="459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7"/>
      <c r="AF249" s="458"/>
      <c r="AG249" s="458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7"/>
      <c r="AF250" s="458"/>
      <c r="AG250" s="458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7"/>
      <c r="AF251" s="459"/>
      <c r="AG251" s="459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7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7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7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7"/>
      <c r="AF255" s="459"/>
      <c r="AG255" s="457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7"/>
      <c r="AF256" s="459"/>
      <c r="AG256" s="459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7"/>
      <c r="AF257" s="458"/>
      <c r="AG257" s="458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7"/>
      <c r="AF258" s="459"/>
      <c r="AG258" s="459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7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7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7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7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7"/>
      <c r="AF263" s="458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7"/>
      <c r="AF264" s="459"/>
      <c r="AG264" s="459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7"/>
      <c r="AF265" s="459"/>
      <c r="AG265" s="459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7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7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7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7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7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7"/>
      <c r="AF271" s="458"/>
      <c r="AG271" s="457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7"/>
      <c r="AF272" s="458"/>
      <c r="AG272" s="459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7"/>
      <c r="AF273" s="459"/>
      <c r="AG273" s="459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7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7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7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7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7"/>
      <c r="AF278" s="458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7"/>
      <c r="AF279" s="458"/>
      <c r="AG279" s="458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7"/>
      <c r="AF280" s="458"/>
      <c r="AG280" s="458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7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7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7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7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7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7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7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7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7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7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7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7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7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7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7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7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7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7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7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7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7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7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7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7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7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7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7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7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7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7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7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7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7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7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7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7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7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7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7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7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7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7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7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7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7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7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7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7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7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7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7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7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7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7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7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7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7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7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7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7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7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7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7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7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7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7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7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7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7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7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7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7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7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7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7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5"/>
      <c r="AE356" s="437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7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7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7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7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7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7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7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7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7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7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7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7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7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7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7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7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7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7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5"/>
      <c r="AE375" s="437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7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7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7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7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7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7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7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7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7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7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7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7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7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7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7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7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6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6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6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6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6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6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6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6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6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6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6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6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6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6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6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6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6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6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6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6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6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6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6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6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6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6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6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6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6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6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6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6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6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6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6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6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6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6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6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6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6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6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6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6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6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6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6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6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6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6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6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6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6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6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6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6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6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6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6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6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6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6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6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6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6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6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6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6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6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6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6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6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6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6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6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6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6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6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6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6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6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6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6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6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6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6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6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6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6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6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6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6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6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6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6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6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6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6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6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6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6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6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6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6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6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6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6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6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6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6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6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6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6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6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6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6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6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6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6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6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6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6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6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6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6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6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6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6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6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6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6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6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6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6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6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6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6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6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6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6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6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6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6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6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6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6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6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6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6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6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6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6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6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6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6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6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6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6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6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6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6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6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6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6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6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6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6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6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6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6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6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6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6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6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6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6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6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6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6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6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6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6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6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6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6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6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6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6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6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6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6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6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6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6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6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6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6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6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6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6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6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6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6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6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6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6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6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6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6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6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6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6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6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6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6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6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6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6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6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6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6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6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6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6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6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6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6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6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6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6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6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6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6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6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6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6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6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6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1"/>
      <c r="B5" s="5" t="s">
        <v>283</v>
      </c>
    </row>
    <row r="6" customFormat="false" ht="12.75" hidden="false" customHeight="false" outlineLevel="0" collapsed="false">
      <c r="A6" s="162"/>
      <c r="B6" s="120" t="n">
        <v>500204</v>
      </c>
      <c r="D6" s="120" t="n">
        <v>500205</v>
      </c>
      <c r="F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/>
      <c r="F8" s="146" t="n">
        <f aca="false">+E8+C8-D8-B8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/>
      <c r="F9" s="146" t="n">
        <f aca="false">+E9+C9-D9-B9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/>
      <c r="F10" s="146" t="n">
        <f aca="false">+E10+C10-D10-B10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/>
      <c r="F11" s="146" t="n">
        <f aca="false">+E11+C11-D11-B11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0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 t="n">
        <v>200</v>
      </c>
      <c r="F18" s="146" t="n">
        <f aca="false">+E18+C18-D18-B18</f>
        <v>200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105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 t="n">
        <v>3000</v>
      </c>
      <c r="F24" s="146" t="n">
        <f aca="false">+E24+C24-D24-B24</f>
        <v>3000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 t="n">
        <v>3000</v>
      </c>
      <c r="F25" s="146" t="n">
        <f aca="false">+E25+C25-D25-B25</f>
        <v>3000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 t="n">
        <v>3000</v>
      </c>
      <c r="F26" s="146" t="n">
        <f aca="false">+E26+C26-D26-B26</f>
        <v>3000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 t="n">
        <v>3000</v>
      </c>
      <c r="F27" s="146" t="n">
        <f aca="false">+E27+C27-D27-B27</f>
        <v>3000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 t="n">
        <v>3000</v>
      </c>
      <c r="F28" s="146" t="n">
        <f aca="false">+E28+C28-D28-B28</f>
        <v>3000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 t="n">
        <v>3000</v>
      </c>
      <c r="F29" s="146" t="n">
        <f aca="false">+E29+C29-D29-B29</f>
        <v>3000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46" t="n">
        <f aca="false">+E35+C35-D35-B35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46" t="n">
        <f aca="false">+E36+C36-D36-B36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46" t="n">
        <f aca="false">+E37+C37-D37-B37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0</v>
      </c>
      <c r="E39" s="130" t="n">
        <f aca="false">SUM(E8:E38)</f>
        <v>18200</v>
      </c>
      <c r="F39" s="146" t="n">
        <f aca="false">SUM(F8:F38)</f>
        <v>18200</v>
      </c>
    </row>
    <row r="40" customFormat="false" ht="12.75" hidden="false" customHeight="false" outlineLevel="0" collapsed="false">
      <c r="A40" s="160"/>
      <c r="C40" s="32"/>
      <c r="F40" s="412" t="n">
        <f aca="false">+summary!G4</f>
        <v>2.13</v>
      </c>
    </row>
    <row r="41" customFormat="false" ht="12.75" hidden="false" customHeight="false" outlineLevel="0" collapsed="false">
      <c r="F41" s="158" t="n">
        <f aca="false">+F40*F39</f>
        <v>38766</v>
      </c>
    </row>
    <row r="42" customFormat="false" ht="12.75" hidden="false" customHeight="false" outlineLevel="0" collapsed="false">
      <c r="A42" s="181" t="n">
        <v>37256</v>
      </c>
      <c r="C42" s="91"/>
      <c r="F42" s="221" t="n">
        <v>34262</v>
      </c>
    </row>
    <row r="43" customFormat="false" ht="12.75" hidden="false" customHeight="false" outlineLevel="0" collapsed="false">
      <c r="A43" s="181" t="n">
        <v>37278</v>
      </c>
      <c r="C43" s="178"/>
      <c r="F43" s="158" t="n">
        <f aca="false">+F42+F41</f>
        <v>73028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461" t="n">
        <v>748</v>
      </c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41" t="n">
        <f aca="false">+F39</f>
        <v>18200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18948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1"/>
      <c r="B5" s="5" t="s">
        <v>284</v>
      </c>
    </row>
    <row r="6" customFormat="false" ht="12.75" hidden="false" customHeight="false" outlineLevel="0" collapsed="false">
      <c r="A6" s="162"/>
      <c r="B6" s="120" t="n">
        <v>9198</v>
      </c>
      <c r="D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 t="n">
        <v>1259</v>
      </c>
      <c r="D17" s="146" t="n">
        <f aca="false">+C17-B17</f>
        <v>1259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1259</v>
      </c>
      <c r="D39" s="146" t="n">
        <f aca="false">SUM(D8:D38)</f>
        <v>1259</v>
      </c>
    </row>
    <row r="40" customFormat="false" ht="12.75" hidden="false" customHeight="false" outlineLevel="0" collapsed="false">
      <c r="A40" s="160"/>
      <c r="C40" s="32"/>
      <c r="D40" s="183"/>
    </row>
    <row r="41" customFormat="false" ht="12.75" hidden="false" customHeight="false" outlineLevel="0" collapsed="false">
      <c r="A41" s="181" t="n">
        <v>37256</v>
      </c>
      <c r="C41" s="91"/>
      <c r="D41" s="462" t="n">
        <v>16328</v>
      </c>
    </row>
    <row r="42" customFormat="false" ht="12.75" hidden="false" customHeight="false" outlineLevel="0" collapsed="false">
      <c r="A42" s="181" t="n">
        <v>37278</v>
      </c>
      <c r="C42" s="178"/>
      <c r="D42" s="130" t="n">
        <f aca="false">+D41+D39</f>
        <v>17587</v>
      </c>
    </row>
    <row r="43" customFormat="false" ht="12.75" hidden="false" customHeight="false" outlineLevel="0" collapsed="false">
      <c r="D43" s="185"/>
    </row>
    <row r="44" customFormat="false" ht="12.75" hidden="false" customHeight="false" outlineLevel="0" collapsed="false">
      <c r="D44" s="185"/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63" t="n">
        <v>383278</v>
      </c>
    </row>
    <row r="48" customFormat="false" ht="12.75" hidden="false" customHeight="false" outlineLevel="0" collapsed="false">
      <c r="A48" s="150" t="n">
        <f aca="false">+A42</f>
        <v>37278</v>
      </c>
      <c r="B48" s="9"/>
      <c r="C48" s="9"/>
      <c r="D48" s="152" t="n">
        <f aca="false">+D39*summary!G4</f>
        <v>2681.67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385959.67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1"/>
      <c r="B3" s="5" t="s">
        <v>285</v>
      </c>
    </row>
    <row r="4" customFormat="false" ht="12.75" hidden="false" customHeight="false" outlineLevel="0" collapsed="false">
      <c r="A4" s="162"/>
      <c r="B4" s="120" t="n">
        <v>78113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-80749</v>
      </c>
      <c r="C6" s="130" t="n">
        <v>-80287</v>
      </c>
      <c r="D6" s="146" t="n">
        <f aca="false">+C6-B6</f>
        <v>462</v>
      </c>
      <c r="G6" s="234"/>
      <c r="H6" s="5"/>
      <c r="I6" s="5"/>
      <c r="J6" s="303"/>
      <c r="K6" s="464" t="s">
        <v>36</v>
      </c>
      <c r="L6" s="303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-84767</v>
      </c>
      <c r="C7" s="130" t="n">
        <v>-80299</v>
      </c>
      <c r="D7" s="146" t="n">
        <f aca="false">+C7-B7</f>
        <v>4468</v>
      </c>
      <c r="G7" s="234" t="s">
        <v>182</v>
      </c>
      <c r="H7" s="465" t="s">
        <v>180</v>
      </c>
      <c r="I7" s="465" t="s">
        <v>181</v>
      </c>
      <c r="J7" s="466" t="s">
        <v>183</v>
      </c>
      <c r="K7" s="464" t="s">
        <v>184</v>
      </c>
      <c r="L7" s="303" t="s">
        <v>185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-83988</v>
      </c>
      <c r="C8" s="130" t="n">
        <v>-90299</v>
      </c>
      <c r="D8" s="146" t="n">
        <f aca="false">+C8-B8</f>
        <v>-6311</v>
      </c>
      <c r="G8" s="234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4" t="n">
        <v>5.62</v>
      </c>
      <c r="L8" s="416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 t="n">
        <v>-99040</v>
      </c>
      <c r="C9" s="130" t="n">
        <v>-90299</v>
      </c>
      <c r="D9" s="146" t="n">
        <f aca="false">+C9-B9</f>
        <v>8741</v>
      </c>
      <c r="G9" s="234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4" t="n">
        <v>4.98</v>
      </c>
      <c r="L9" s="416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 t="n">
        <v>-88188</v>
      </c>
      <c r="C10" s="130" t="n">
        <v>-70519</v>
      </c>
      <c r="D10" s="146" t="n">
        <f aca="false">+C10-B10</f>
        <v>17669</v>
      </c>
      <c r="G10" s="234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4" t="n">
        <v>4.87</v>
      </c>
      <c r="L10" s="416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 t="n">
        <v>-84068</v>
      </c>
      <c r="C11" s="130" t="n">
        <v>-85299</v>
      </c>
      <c r="D11" s="146" t="n">
        <f aca="false">+C11-B11</f>
        <v>-1231</v>
      </c>
      <c r="G11" s="234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4" t="n">
        <v>3.82</v>
      </c>
      <c r="L11" s="416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 t="n">
        <v>-87540</v>
      </c>
      <c r="C12" s="130" t="n">
        <v>-86191</v>
      </c>
      <c r="D12" s="146" t="n">
        <f aca="false">+C12-B12</f>
        <v>1349</v>
      </c>
      <c r="G12" s="234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4" t="n">
        <v>3.2</v>
      </c>
      <c r="L12" s="416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 t="n">
        <v>-85134</v>
      </c>
      <c r="C13" s="130" t="n">
        <v>-87137</v>
      </c>
      <c r="D13" s="146" t="n">
        <f aca="false">+C13-B13</f>
        <v>-2003</v>
      </c>
      <c r="G13" s="234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4" t="n">
        <v>2.77</v>
      </c>
      <c r="L13" s="416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 t="n">
        <v>-85234</v>
      </c>
      <c r="C14" s="130" t="n">
        <v>-101799</v>
      </c>
      <c r="D14" s="146" t="n">
        <f aca="false">+C14-B14</f>
        <v>-16565</v>
      </c>
      <c r="G14" s="234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4" t="n">
        <v>2.77</v>
      </c>
      <c r="L14" s="416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 t="n">
        <v>-87361</v>
      </c>
      <c r="C15" s="130" t="n">
        <v>-95299</v>
      </c>
      <c r="D15" s="146" t="n">
        <f aca="false">+C15-B15</f>
        <v>-7938</v>
      </c>
      <c r="G15" s="467"/>
      <c r="H15" s="155"/>
      <c r="I15" s="155"/>
      <c r="J15" s="155"/>
      <c r="K15" s="464"/>
      <c r="L15" s="416"/>
      <c r="M15" s="125"/>
      <c r="N15" s="5"/>
    </row>
    <row r="16" customFormat="false" ht="15" hidden="false" customHeight="true" outlineLevel="0" collapsed="false">
      <c r="A16" s="129" t="n">
        <v>11</v>
      </c>
      <c r="B16" s="130" t="n">
        <v>-89069</v>
      </c>
      <c r="C16" s="130" t="n">
        <v>-85299</v>
      </c>
      <c r="D16" s="146" t="n">
        <f aca="false">+C16-B16</f>
        <v>3770</v>
      </c>
      <c r="G16" s="468"/>
      <c r="H16" s="5"/>
      <c r="I16" s="5"/>
      <c r="J16" s="303"/>
      <c r="K16" s="464"/>
      <c r="L16" s="303"/>
      <c r="M16" s="19"/>
      <c r="N16" s="5"/>
    </row>
    <row r="17" customFormat="false" ht="15" hidden="false" customHeight="true" outlineLevel="0" collapsed="false">
      <c r="A17" s="129" t="n">
        <v>12</v>
      </c>
      <c r="B17" s="130" t="n">
        <v>-86933</v>
      </c>
      <c r="C17" s="130" t="n">
        <v>-86648</v>
      </c>
      <c r="D17" s="146" t="n">
        <f aca="false">+C17-B17</f>
        <v>285</v>
      </c>
      <c r="G17" s="468"/>
      <c r="H17" s="5"/>
      <c r="I17" s="5"/>
      <c r="J17" s="302" t="n">
        <f aca="false">SUM(J8:J16)</f>
        <v>130492</v>
      </c>
      <c r="K17" s="464"/>
      <c r="L17" s="303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 t="n">
        <v>-85505</v>
      </c>
      <c r="C18" s="130" t="n">
        <v>-85277</v>
      </c>
      <c r="D18" s="146" t="n">
        <f aca="false">+C18-B18</f>
        <v>228</v>
      </c>
      <c r="G18" s="5"/>
      <c r="H18" s="5"/>
      <c r="I18" s="5"/>
      <c r="J18" s="303"/>
      <c r="K18" s="464"/>
      <c r="L18" s="303"/>
      <c r="M18" s="19"/>
      <c r="N18" s="5"/>
    </row>
    <row r="19" customFormat="false" ht="12.75" hidden="false" customHeight="false" outlineLevel="0" collapsed="false">
      <c r="A19" s="129" t="n">
        <v>14</v>
      </c>
      <c r="B19" s="130" t="n">
        <v>-88136</v>
      </c>
      <c r="C19" s="130" t="n">
        <v>-85286</v>
      </c>
      <c r="D19" s="146" t="n">
        <f aca="false">+C19-B19</f>
        <v>2850</v>
      </c>
      <c r="G19" s="234" t="s">
        <v>286</v>
      </c>
      <c r="H19" s="155" t="n">
        <f aca="false">+B37</f>
        <v>-1664532</v>
      </c>
      <c r="I19" s="155" t="n">
        <f aca="false">+C37</f>
        <v>-1733484</v>
      </c>
      <c r="J19" s="155" t="n">
        <f aca="false">+I19-H19</f>
        <v>-68952</v>
      </c>
      <c r="K19" s="464" t="n">
        <f aca="false">+D38</f>
        <v>2.13</v>
      </c>
      <c r="L19" s="416" t="n">
        <f aca="false">+K19*J19</f>
        <v>-146867.76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 t="n">
        <v>-88250</v>
      </c>
      <c r="C20" s="130" t="n">
        <v>-90299</v>
      </c>
      <c r="D20" s="146" t="n">
        <f aca="false">+C20-B20</f>
        <v>-2049</v>
      </c>
      <c r="G20" s="234"/>
      <c r="H20" s="155"/>
      <c r="I20" s="155"/>
      <c r="J20" s="155"/>
      <c r="K20" s="464"/>
      <c r="L20" s="416"/>
      <c r="M20" s="19"/>
      <c r="N20" s="5"/>
    </row>
    <row r="21" customFormat="false" ht="12.75" hidden="false" customHeight="false" outlineLevel="0" collapsed="false">
      <c r="A21" s="129" t="n">
        <v>16</v>
      </c>
      <c r="B21" s="130" t="n">
        <v>-81967</v>
      </c>
      <c r="C21" s="130" t="n">
        <v>-85299</v>
      </c>
      <c r="D21" s="146" t="n">
        <f aca="false">+C21-B21</f>
        <v>-3332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 t="n">
        <v>-57277</v>
      </c>
      <c r="C22" s="130" t="n">
        <v>-85299</v>
      </c>
      <c r="D22" s="146" t="n">
        <f aca="false">+C22-B22</f>
        <v>-28022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 t="n">
        <v>-44766</v>
      </c>
      <c r="C23" s="130" t="n">
        <v>-62649</v>
      </c>
      <c r="D23" s="146" t="n">
        <f aca="false">+C23-B23</f>
        <v>-17883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 t="n">
        <v>-44717</v>
      </c>
      <c r="C24" s="130" t="n">
        <v>-50000</v>
      </c>
      <c r="D24" s="146" t="n">
        <f aca="false">+C24-B24</f>
        <v>-5283</v>
      </c>
      <c r="G24" s="19" t="s">
        <v>287</v>
      </c>
      <c r="H24" s="130"/>
      <c r="I24" s="130"/>
      <c r="J24" s="130" t="n">
        <f aca="false">+J19+J17</f>
        <v>61540</v>
      </c>
      <c r="K24" s="144"/>
      <c r="L24" s="143" t="n">
        <f aca="false">+L19+L17</f>
        <v>-65182.6600000001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 t="n">
        <v>-43786</v>
      </c>
      <c r="C25" s="130" t="n">
        <v>-50000</v>
      </c>
      <c r="D25" s="146" t="n">
        <f aca="false">+C25-B25</f>
        <v>-6214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 t="n">
        <v>-44394</v>
      </c>
      <c r="C26" s="130" t="n">
        <v>-50000</v>
      </c>
      <c r="D26" s="146" t="n">
        <f aca="false">+C26-B26</f>
        <v>-5606</v>
      </c>
      <c r="G26" s="19" t="s">
        <v>288</v>
      </c>
      <c r="H26" s="130"/>
      <c r="I26" s="130"/>
      <c r="J26" s="143"/>
      <c r="K26" s="144"/>
      <c r="L26" s="130" t="n">
        <f aca="false">+L24/K19</f>
        <v>-30602.1877934273</v>
      </c>
    </row>
    <row r="27" customFormat="false" ht="12.75" hidden="false" customHeight="false" outlineLevel="0" collapsed="false">
      <c r="A27" s="129" t="n">
        <v>22</v>
      </c>
      <c r="B27" s="130" t="n">
        <v>-43663</v>
      </c>
      <c r="C27" s="130" t="n">
        <v>-50000</v>
      </c>
      <c r="D27" s="146" t="n">
        <f aca="false">+C27-B27</f>
        <v>-6337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-1664532</v>
      </c>
      <c r="C37" s="130" t="n">
        <f aca="false">SUM(C6:C36)</f>
        <v>-1733484</v>
      </c>
      <c r="D37" s="146" t="n">
        <f aca="false">SUM(D6:D36)</f>
        <v>-68952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2.13</v>
      </c>
    </row>
    <row r="39" customFormat="false" ht="12.75" hidden="false" customHeight="false" outlineLevel="0" collapsed="false">
      <c r="D39" s="158" t="n">
        <f aca="false">+D38*D37</f>
        <v>-146867.76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178976.97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32109.21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173146</v>
      </c>
    </row>
    <row r="46" customFormat="false" ht="12.75" hidden="false" customHeight="false" outlineLevel="0" collapsed="false">
      <c r="A46" s="150" t="n">
        <f aca="false">+A41</f>
        <v>37278</v>
      </c>
      <c r="B46" s="9"/>
      <c r="C46" s="9"/>
      <c r="D46" s="41" t="n">
        <f aca="false">+D37</f>
        <v>-68952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104194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289</v>
      </c>
      <c r="E3" s="162" t="n">
        <v>27677</v>
      </c>
    </row>
    <row r="4" customFormat="false" ht="12.75" hidden="false" customHeight="false" outlineLevel="0" collapsed="false">
      <c r="A4" s="162"/>
      <c r="B4" s="120" t="n">
        <v>78093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30077</v>
      </c>
      <c r="C6" s="130" t="n">
        <v>30013</v>
      </c>
      <c r="D6" s="146" t="n">
        <f aca="false">+C6-B6</f>
        <v>-64</v>
      </c>
    </row>
    <row r="7" customFormat="false" ht="12.75" hidden="false" customHeight="false" outlineLevel="0" collapsed="false">
      <c r="A7" s="129" t="n">
        <v>2</v>
      </c>
      <c r="B7" s="130" t="n">
        <v>30198</v>
      </c>
      <c r="C7" s="130" t="n">
        <v>30013</v>
      </c>
      <c r="D7" s="146" t="n">
        <f aca="false">+C7-B7</f>
        <v>-185</v>
      </c>
    </row>
    <row r="8" customFormat="false" ht="12.75" hidden="false" customHeight="false" outlineLevel="0" collapsed="false">
      <c r="A8" s="129" t="n">
        <v>3</v>
      </c>
      <c r="B8" s="130" t="n">
        <v>30012</v>
      </c>
      <c r="C8" s="130" t="n">
        <v>30013</v>
      </c>
      <c r="D8" s="146" t="n">
        <f aca="false">+C8-B8</f>
        <v>1</v>
      </c>
    </row>
    <row r="9" customFormat="false" ht="12.75" hidden="false" customHeight="false" outlineLevel="0" collapsed="false">
      <c r="A9" s="129" t="n">
        <v>4</v>
      </c>
      <c r="B9" s="130" t="n">
        <v>28849</v>
      </c>
      <c r="C9" s="130" t="n">
        <v>30013</v>
      </c>
      <c r="D9" s="146" t="n">
        <f aca="false">+C9-B9</f>
        <v>1164</v>
      </c>
    </row>
    <row r="10" customFormat="false" ht="12.75" hidden="false" customHeight="false" outlineLevel="0" collapsed="false">
      <c r="A10" s="129" t="n">
        <v>5</v>
      </c>
      <c r="B10" s="130" t="n">
        <v>29803</v>
      </c>
      <c r="C10" s="130" t="n">
        <v>32012</v>
      </c>
      <c r="D10" s="146" t="n">
        <f aca="false">+C10-B10</f>
        <v>2209</v>
      </c>
    </row>
    <row r="11" customFormat="false" ht="12.75" hidden="false" customHeight="false" outlineLevel="0" collapsed="false">
      <c r="A11" s="129" t="n">
        <v>6</v>
      </c>
      <c r="B11" s="130" t="n">
        <v>29404</v>
      </c>
      <c r="C11" s="130" t="n">
        <v>32012</v>
      </c>
      <c r="D11" s="146" t="n">
        <f aca="false">+C11-B11</f>
        <v>2608</v>
      </c>
    </row>
    <row r="12" customFormat="false" ht="12.75" hidden="false" customHeight="false" outlineLevel="0" collapsed="false">
      <c r="A12" s="129" t="n">
        <v>7</v>
      </c>
      <c r="B12" s="130" t="n">
        <v>29513</v>
      </c>
      <c r="C12" s="130" t="n">
        <v>32012</v>
      </c>
      <c r="D12" s="146" t="n">
        <f aca="false">+C12-B12</f>
        <v>2499</v>
      </c>
    </row>
    <row r="13" customFormat="false" ht="12.75" hidden="false" customHeight="false" outlineLevel="0" collapsed="false">
      <c r="A13" s="129" t="n">
        <v>8</v>
      </c>
      <c r="B13" s="130" t="n">
        <v>29387</v>
      </c>
      <c r="C13" s="130" t="n">
        <v>31955</v>
      </c>
      <c r="D13" s="146" t="n">
        <f aca="false">+C13-B13</f>
        <v>2568</v>
      </c>
    </row>
    <row r="14" customFormat="false" ht="12.75" hidden="false" customHeight="false" outlineLevel="0" collapsed="false">
      <c r="A14" s="129" t="n">
        <v>9</v>
      </c>
      <c r="B14" s="130" t="n">
        <v>31999</v>
      </c>
      <c r="C14" s="130" t="n">
        <v>32012</v>
      </c>
      <c r="D14" s="146" t="n">
        <f aca="false">+C14-B14</f>
        <v>13</v>
      </c>
    </row>
    <row r="15" customFormat="false" ht="12.75" hidden="false" customHeight="false" outlineLevel="0" collapsed="false">
      <c r="A15" s="129" t="n">
        <v>10</v>
      </c>
      <c r="B15" s="130" t="n">
        <v>33291</v>
      </c>
      <c r="C15" s="130" t="n">
        <v>32013</v>
      </c>
      <c r="D15" s="146" t="n">
        <f aca="false">+C15-B15</f>
        <v>-1278</v>
      </c>
    </row>
    <row r="16" customFormat="false" ht="12.75" hidden="false" customHeight="false" outlineLevel="0" collapsed="false">
      <c r="A16" s="129" t="n">
        <v>11</v>
      </c>
      <c r="B16" s="130" t="n">
        <v>35895</v>
      </c>
      <c r="C16" s="130" t="n">
        <v>32013</v>
      </c>
      <c r="D16" s="146" t="n">
        <f aca="false">+C16-B16</f>
        <v>-3882</v>
      </c>
    </row>
    <row r="17" customFormat="false" ht="12.75" hidden="false" customHeight="false" outlineLevel="0" collapsed="false">
      <c r="A17" s="129" t="n">
        <v>12</v>
      </c>
      <c r="B17" s="130" t="n">
        <v>33881</v>
      </c>
      <c r="C17" s="130" t="n">
        <v>32013</v>
      </c>
      <c r="D17" s="146" t="n">
        <f aca="false">+C17-B17</f>
        <v>-1868</v>
      </c>
    </row>
    <row r="18" customFormat="false" ht="12.75" hidden="false" customHeight="false" outlineLevel="0" collapsed="false">
      <c r="A18" s="129" t="n">
        <v>13</v>
      </c>
      <c r="B18" s="130" t="n">
        <v>34615</v>
      </c>
      <c r="C18" s="130" t="n">
        <v>32013</v>
      </c>
      <c r="D18" s="146" t="n">
        <f aca="false">+C18-B18</f>
        <v>-2602</v>
      </c>
    </row>
    <row r="19" customFormat="false" ht="12.75" hidden="false" customHeight="false" outlineLevel="0" collapsed="false">
      <c r="A19" s="129" t="n">
        <v>14</v>
      </c>
      <c r="B19" s="130" t="n">
        <v>33685</v>
      </c>
      <c r="C19" s="130" t="n">
        <v>32013</v>
      </c>
      <c r="D19" s="146" t="n">
        <f aca="false">+C19-B19</f>
        <v>-1672</v>
      </c>
    </row>
    <row r="20" customFormat="false" ht="12.75" hidden="false" customHeight="false" outlineLevel="0" collapsed="false">
      <c r="A20" s="129" t="n">
        <v>15</v>
      </c>
      <c r="B20" s="130" t="n">
        <v>25246</v>
      </c>
      <c r="C20" s="130" t="n">
        <v>32013</v>
      </c>
      <c r="D20" s="146" t="n">
        <f aca="false">+C20-B20</f>
        <v>6767</v>
      </c>
    </row>
    <row r="21" customFormat="false" ht="12.75" hidden="false" customHeight="false" outlineLevel="0" collapsed="false">
      <c r="A21" s="129" t="n">
        <v>16</v>
      </c>
      <c r="B21" s="130" t="n">
        <v>37058</v>
      </c>
      <c r="C21" s="130" t="n">
        <v>31127</v>
      </c>
      <c r="D21" s="146" t="n">
        <f aca="false">+C21-B21</f>
        <v>-5931</v>
      </c>
    </row>
    <row r="22" customFormat="false" ht="12.75" hidden="false" customHeight="false" outlineLevel="0" collapsed="false">
      <c r="A22" s="129" t="n">
        <v>17</v>
      </c>
      <c r="B22" s="130" t="n">
        <v>36319</v>
      </c>
      <c r="C22" s="130" t="n">
        <v>31127</v>
      </c>
      <c r="D22" s="146" t="n">
        <f aca="false">+C22-B22</f>
        <v>-5192</v>
      </c>
    </row>
    <row r="23" customFormat="false" ht="12.75" hidden="false" customHeight="false" outlineLevel="0" collapsed="false">
      <c r="A23" s="129" t="n">
        <v>18</v>
      </c>
      <c r="B23" s="130" t="n">
        <v>32175</v>
      </c>
      <c r="C23" s="130" t="n">
        <v>31127</v>
      </c>
      <c r="D23" s="146" t="n">
        <f aca="false">+C23-B23</f>
        <v>-1048</v>
      </c>
    </row>
    <row r="24" customFormat="false" ht="12.75" hidden="false" customHeight="false" outlineLevel="0" collapsed="false">
      <c r="A24" s="129" t="n">
        <v>19</v>
      </c>
      <c r="B24" s="130" t="n">
        <v>30143</v>
      </c>
      <c r="C24" s="130" t="n">
        <v>28727</v>
      </c>
      <c r="D24" s="146" t="n">
        <f aca="false">+C24-B24</f>
        <v>-1416</v>
      </c>
    </row>
    <row r="25" customFormat="false" ht="12.75" hidden="false" customHeight="false" outlineLevel="0" collapsed="false">
      <c r="A25" s="129" t="n">
        <v>20</v>
      </c>
      <c r="B25" s="130" t="n">
        <v>27997</v>
      </c>
      <c r="C25" s="130" t="n">
        <v>28727</v>
      </c>
      <c r="D25" s="146" t="n">
        <f aca="false">+C25-B25</f>
        <v>730</v>
      </c>
    </row>
    <row r="26" customFormat="false" ht="12.75" hidden="false" customHeight="false" outlineLevel="0" collapsed="false">
      <c r="A26" s="129" t="n">
        <v>21</v>
      </c>
      <c r="B26" s="130" t="n">
        <v>27641</v>
      </c>
      <c r="C26" s="130" t="n">
        <v>28727</v>
      </c>
      <c r="D26" s="146" t="n">
        <f aca="false">+C26-B26</f>
        <v>1086</v>
      </c>
    </row>
    <row r="27" customFormat="false" ht="12.75" hidden="false" customHeight="false" outlineLevel="0" collapsed="false">
      <c r="A27" s="129" t="n">
        <v>22</v>
      </c>
      <c r="B27" s="130" t="n">
        <v>27457</v>
      </c>
      <c r="C27" s="130" t="n">
        <v>28727</v>
      </c>
      <c r="D27" s="146" t="n">
        <f aca="false">+C27-B27</f>
        <v>1270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684645</v>
      </c>
      <c r="C37" s="130" t="n">
        <f aca="false">SUM(C6:C36)</f>
        <v>680422</v>
      </c>
      <c r="D37" s="146" t="n">
        <f aca="false">SUM(D6:D36)</f>
        <v>-4223</v>
      </c>
    </row>
    <row r="38" customFormat="false" ht="12.75" hidden="false" customHeight="false" outlineLevel="0" collapsed="false">
      <c r="A38" s="160"/>
      <c r="B38" s="131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-9037.22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85001.93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75964.71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54581</v>
      </c>
    </row>
    <row r="46" customFormat="false" ht="12.75" hidden="false" customHeight="false" outlineLevel="0" collapsed="false">
      <c r="A46" s="150" t="n">
        <f aca="false">+A41</f>
        <v>37278</v>
      </c>
      <c r="B46" s="9"/>
      <c r="C46" s="9"/>
      <c r="D46" s="41" t="n">
        <f aca="false">+D37</f>
        <v>-4223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50358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9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20" t="s">
        <v>175</v>
      </c>
      <c r="D1" s="120" t="s">
        <v>176</v>
      </c>
      <c r="F1" s="120" t="s">
        <v>177</v>
      </c>
      <c r="H1" s="120" t="s">
        <v>178</v>
      </c>
    </row>
    <row r="2" customFormat="false" ht="12.75" hidden="false" customHeight="false" outlineLevel="0" collapsed="false">
      <c r="B2" s="121"/>
      <c r="C2" s="122"/>
      <c r="D2" s="122"/>
      <c r="E2" s="122"/>
      <c r="F2" s="122"/>
      <c r="G2" s="122"/>
      <c r="H2" s="122"/>
      <c r="I2" s="122"/>
      <c r="J2" s="122"/>
      <c r="M2" s="9"/>
      <c r="N2" s="9"/>
      <c r="O2" s="9"/>
      <c r="P2" s="91"/>
      <c r="Q2" s="112"/>
      <c r="R2" s="91"/>
      <c r="S2" s="9"/>
      <c r="T2" s="9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265797</v>
      </c>
      <c r="C4" s="130" t="n">
        <v>254322</v>
      </c>
      <c r="D4" s="130" t="n">
        <v>39793</v>
      </c>
      <c r="E4" s="130" t="n">
        <v>37941</v>
      </c>
      <c r="F4" s="130" t="n">
        <v>27327</v>
      </c>
      <c r="G4" s="130" t="n">
        <v>49663</v>
      </c>
      <c r="H4" s="130" t="n">
        <v>98034</v>
      </c>
      <c r="I4" s="130" t="n">
        <v>88072</v>
      </c>
      <c r="J4" s="130" t="n">
        <f aca="false">+C4+E4+G4+I4-H4-F4-D4-B4</f>
        <v>-953</v>
      </c>
      <c r="K4" s="131"/>
      <c r="M4" s="124" t="s">
        <v>182</v>
      </c>
      <c r="N4" s="122" t="s">
        <v>180</v>
      </c>
      <c r="O4" s="122" t="s">
        <v>181</v>
      </c>
      <c r="P4" s="132" t="s">
        <v>183</v>
      </c>
      <c r="Q4" s="126" t="s">
        <v>184</v>
      </c>
      <c r="R4" s="125" t="s">
        <v>185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277624</v>
      </c>
      <c r="C5" s="130" t="n">
        <v>290502</v>
      </c>
      <c r="D5" s="130" t="n">
        <v>41157</v>
      </c>
      <c r="E5" s="130" t="n">
        <v>40713</v>
      </c>
      <c r="F5" s="130" t="n">
        <v>43302</v>
      </c>
      <c r="G5" s="130" t="n">
        <v>49663</v>
      </c>
      <c r="H5" s="130" t="n">
        <v>99079</v>
      </c>
      <c r="I5" s="130" t="n">
        <v>82401</v>
      </c>
      <c r="J5" s="130" t="n">
        <f aca="false">+C5+E5+G5+I5-H5-F5-D5-B5</f>
        <v>2117</v>
      </c>
      <c r="M5" s="134" t="s">
        <v>186</v>
      </c>
      <c r="N5" s="32"/>
      <c r="O5" s="32"/>
      <c r="P5" s="32" t="n">
        <v>-34361</v>
      </c>
      <c r="Q5" s="11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307171</v>
      </c>
      <c r="C6" s="130" t="n">
        <v>315078</v>
      </c>
      <c r="D6" s="130" t="n">
        <v>38099</v>
      </c>
      <c r="E6" s="130" t="n">
        <v>38046</v>
      </c>
      <c r="F6" s="130" t="n">
        <v>47670</v>
      </c>
      <c r="G6" s="130" t="n">
        <v>45711</v>
      </c>
      <c r="H6" s="130" t="n">
        <v>136447</v>
      </c>
      <c r="I6" s="130" t="n">
        <v>129393</v>
      </c>
      <c r="J6" s="130" t="n">
        <f aca="false">+C6+E6+G6+I6-H6-F6-D6-B6</f>
        <v>-1159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1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279408</v>
      </c>
      <c r="C7" s="130" t="n">
        <v>308260</v>
      </c>
      <c r="D7" s="130" t="n">
        <v>36601</v>
      </c>
      <c r="E7" s="130" t="n">
        <v>41864</v>
      </c>
      <c r="F7" s="130" t="n">
        <v>43971</v>
      </c>
      <c r="G7" s="130" t="n">
        <v>44545</v>
      </c>
      <c r="H7" s="130" t="n">
        <v>131671</v>
      </c>
      <c r="I7" s="130" t="n">
        <v>130882</v>
      </c>
      <c r="J7" s="130" t="n">
        <f aca="false">+C7+E7+G7+I7-H7-F7-D7-B7</f>
        <v>33900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1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175341</v>
      </c>
      <c r="C8" s="130" t="n">
        <v>160910</v>
      </c>
      <c r="D8" s="130" t="n">
        <v>27297</v>
      </c>
      <c r="E8" s="130" t="n">
        <v>42530</v>
      </c>
      <c r="F8" s="130" t="n">
        <v>42548</v>
      </c>
      <c r="G8" s="130" t="n">
        <v>42645</v>
      </c>
      <c r="H8" s="130" t="n">
        <v>139863</v>
      </c>
      <c r="I8" s="130" t="n">
        <v>137699</v>
      </c>
      <c r="J8" s="130" t="n">
        <f aca="false">+C8+E8+G8+I8-H8-F8-D8-B8</f>
        <v>-1265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1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302844</v>
      </c>
      <c r="C9" s="130" t="n">
        <v>303238</v>
      </c>
      <c r="D9" s="130" t="n">
        <v>49893</v>
      </c>
      <c r="E9" s="130" t="n">
        <v>35667</v>
      </c>
      <c r="F9" s="130" t="n">
        <v>28841</v>
      </c>
      <c r="G9" s="130" t="n">
        <v>42645</v>
      </c>
      <c r="H9" s="130" t="n">
        <v>132071</v>
      </c>
      <c r="I9" s="130" t="n">
        <v>128281</v>
      </c>
      <c r="J9" s="130" t="n">
        <f aca="false">+C9+E9+G9+I9-H9-F9-D9-B9</f>
        <v>-3818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1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310245</v>
      </c>
      <c r="C10" s="130" t="n">
        <v>304796</v>
      </c>
      <c r="D10" s="130" t="n">
        <v>37271</v>
      </c>
      <c r="E10" s="130" t="n">
        <v>35667</v>
      </c>
      <c r="F10" s="130" t="n">
        <v>33623</v>
      </c>
      <c r="G10" s="130" t="n">
        <v>44142</v>
      </c>
      <c r="H10" s="130" t="n">
        <v>130811</v>
      </c>
      <c r="I10" s="130" t="n">
        <v>129521</v>
      </c>
      <c r="J10" s="130" t="n">
        <f aca="false">+C10+E10+G10+I10-H10-F10-D10-B10</f>
        <v>2176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1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303756</v>
      </c>
      <c r="C11" s="130" t="n">
        <v>304570</v>
      </c>
      <c r="D11" s="130" t="n">
        <v>36021</v>
      </c>
      <c r="E11" s="130" t="n">
        <v>35667</v>
      </c>
      <c r="F11" s="130" t="n">
        <v>41946</v>
      </c>
      <c r="G11" s="130" t="n">
        <v>42720</v>
      </c>
      <c r="H11" s="130" t="n">
        <v>105839</v>
      </c>
      <c r="I11" s="130" t="n">
        <v>117742</v>
      </c>
      <c r="J11" s="130" t="n">
        <f aca="false">+C11+E11+G11+I11-H11-F11-D11-B11</f>
        <v>13137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1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292995</v>
      </c>
      <c r="C12" s="130" t="n">
        <v>286176</v>
      </c>
      <c r="D12" s="130" t="n">
        <v>41960</v>
      </c>
      <c r="E12" s="130" t="n">
        <v>42041</v>
      </c>
      <c r="F12" s="130" t="n">
        <v>42165</v>
      </c>
      <c r="G12" s="130" t="n">
        <v>43615</v>
      </c>
      <c r="H12" s="130" t="n">
        <v>106152</v>
      </c>
      <c r="I12" s="130" t="n">
        <v>104559</v>
      </c>
      <c r="J12" s="130" t="n">
        <f aca="false">+C12+E12+G12+I12-H12-F12-D12-B12</f>
        <v>-6881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1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316062</v>
      </c>
      <c r="C13" s="130" t="n">
        <v>311012</v>
      </c>
      <c r="D13" s="130" t="n">
        <v>41004</v>
      </c>
      <c r="E13" s="130" t="n">
        <v>38434</v>
      </c>
      <c r="F13" s="130" t="n">
        <v>42602</v>
      </c>
      <c r="G13" s="130" t="n">
        <v>43615</v>
      </c>
      <c r="H13" s="130" t="n">
        <v>130628</v>
      </c>
      <c r="I13" s="130" t="n">
        <v>126730</v>
      </c>
      <c r="J13" s="130" t="n">
        <f aca="false">+C13+E13+G13+I13-H13-F13-D13-B13</f>
        <v>-10505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1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312745</v>
      </c>
      <c r="C14" s="130" t="n">
        <v>310787</v>
      </c>
      <c r="D14" s="130" t="n">
        <v>40954</v>
      </c>
      <c r="E14" s="130" t="n">
        <v>39920</v>
      </c>
      <c r="F14" s="130" t="n">
        <v>42342</v>
      </c>
      <c r="G14" s="130" t="n">
        <v>43615</v>
      </c>
      <c r="H14" s="130" t="n">
        <v>120871</v>
      </c>
      <c r="I14" s="130" t="n">
        <v>118898</v>
      </c>
      <c r="J14" s="130" t="n">
        <f aca="false">+C14+E14+G14+I14-H14-F14-D14-B14</f>
        <v>-3692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1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318188</v>
      </c>
      <c r="C15" s="130" t="n">
        <v>317298</v>
      </c>
      <c r="D15" s="130" t="n">
        <v>40993</v>
      </c>
      <c r="E15" s="130" t="n">
        <v>39423</v>
      </c>
      <c r="F15" s="130" t="n">
        <v>45440</v>
      </c>
      <c r="G15" s="130" t="n">
        <v>43615</v>
      </c>
      <c r="H15" s="130" t="n">
        <v>119456</v>
      </c>
      <c r="I15" s="130" t="n">
        <v>122363</v>
      </c>
      <c r="J15" s="130" t="n">
        <f aca="false">+C15+E15+G15+I15-H15-F15-D15-B15</f>
        <v>-1378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1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324008</v>
      </c>
      <c r="C16" s="130" t="n">
        <v>324208</v>
      </c>
      <c r="D16" s="130" t="n">
        <v>41446</v>
      </c>
      <c r="E16" s="130" t="n">
        <v>40674</v>
      </c>
      <c r="F16" s="130" t="n">
        <v>44799</v>
      </c>
      <c r="G16" s="130" t="n">
        <v>49115</v>
      </c>
      <c r="H16" s="130" t="n">
        <v>125758</v>
      </c>
      <c r="I16" s="130" t="n">
        <v>123746</v>
      </c>
      <c r="J16" s="130" t="n">
        <f aca="false">+C16+E16+G16+I16-H16-F16-D16-B16</f>
        <v>1732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1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310479</v>
      </c>
      <c r="C17" s="130" t="n">
        <v>307199</v>
      </c>
      <c r="D17" s="130" t="n">
        <v>42030</v>
      </c>
      <c r="E17" s="130" t="n">
        <v>40772</v>
      </c>
      <c r="F17" s="130" t="n">
        <v>45484</v>
      </c>
      <c r="G17" s="130" t="n">
        <v>47542</v>
      </c>
      <c r="H17" s="130" t="n">
        <v>131012</v>
      </c>
      <c r="I17" s="130" t="n">
        <v>128288</v>
      </c>
      <c r="J17" s="130" t="n">
        <f aca="false">+C17+E17+G17+I17-H17-F17-D17-B17</f>
        <v>-5204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1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290862</v>
      </c>
      <c r="C18" s="130" t="n">
        <v>273401</v>
      </c>
      <c r="D18" s="130" t="n">
        <v>41858</v>
      </c>
      <c r="E18" s="130" t="n">
        <v>41317</v>
      </c>
      <c r="F18" s="130" t="n">
        <v>44939</v>
      </c>
      <c r="G18" s="130" t="n">
        <v>46913</v>
      </c>
      <c r="H18" s="130" t="n">
        <v>123364</v>
      </c>
      <c r="I18" s="130" t="n">
        <v>124424</v>
      </c>
      <c r="J18" s="130" t="n">
        <f aca="false">+C18+E18+G18+I18-H18-F18-D18-B18</f>
        <v>-14968</v>
      </c>
      <c r="M18" s="124" t="n">
        <v>37229</v>
      </c>
      <c r="N18" s="130"/>
      <c r="O18" s="32"/>
      <c r="P18" s="32" t="n">
        <f aca="false">+O18-N18</f>
        <v>0</v>
      </c>
      <c r="Q18" s="11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315187</v>
      </c>
      <c r="C19" s="130" t="n">
        <v>318355</v>
      </c>
      <c r="D19" s="130" t="n">
        <v>41948</v>
      </c>
      <c r="E19" s="130" t="n">
        <v>42502</v>
      </c>
      <c r="F19" s="130" t="n">
        <v>43146</v>
      </c>
      <c r="G19" s="130" t="n">
        <v>48615</v>
      </c>
      <c r="H19" s="130" t="n">
        <v>130089</v>
      </c>
      <c r="I19" s="130" t="n">
        <v>133203</v>
      </c>
      <c r="J19" s="130" t="n">
        <f aca="false">+C19+E19+G19+I19-H19-F19-D19-B19</f>
        <v>12305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306228</v>
      </c>
      <c r="C20" s="130" t="n">
        <v>315134</v>
      </c>
      <c r="D20" s="130" t="n">
        <v>38819</v>
      </c>
      <c r="E20" s="130" t="n">
        <v>42762</v>
      </c>
      <c r="F20" s="130" t="n">
        <v>47048</v>
      </c>
      <c r="G20" s="130" t="n">
        <v>48615</v>
      </c>
      <c r="H20" s="130" t="n">
        <v>140278</v>
      </c>
      <c r="I20" s="130" t="n">
        <v>137918</v>
      </c>
      <c r="J20" s="130" t="n">
        <f aca="false">+C20+E20+G20+I20-H20-F20-D20-B20</f>
        <v>12056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314325</v>
      </c>
      <c r="C21" s="130" t="n">
        <v>308834</v>
      </c>
      <c r="D21" s="130" t="n">
        <v>34315</v>
      </c>
      <c r="E21" s="130" t="n">
        <v>42205</v>
      </c>
      <c r="F21" s="130" t="n">
        <v>43287</v>
      </c>
      <c r="G21" s="130" t="n">
        <v>48505</v>
      </c>
      <c r="H21" s="130" t="n">
        <v>135595</v>
      </c>
      <c r="I21" s="130" t="n">
        <v>130464</v>
      </c>
      <c r="J21" s="130" t="n">
        <f aca="false">+C21+E21+G21+I21-H21-F21-D21-B21</f>
        <v>2486</v>
      </c>
      <c r="M21" s="124"/>
      <c r="N21" s="130"/>
      <c r="O21" s="32"/>
      <c r="P21" s="32" t="n">
        <f aca="false">SUM(P5:P20)</f>
        <v>135708</v>
      </c>
      <c r="Q21" s="11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310482</v>
      </c>
      <c r="C22" s="130" t="n">
        <v>289905</v>
      </c>
      <c r="D22" s="130" t="n">
        <v>22017</v>
      </c>
      <c r="E22" s="130" t="n">
        <v>35667</v>
      </c>
      <c r="F22" s="130" t="n">
        <v>39712</v>
      </c>
      <c r="G22" s="130" t="n">
        <v>48497</v>
      </c>
      <c r="H22" s="130" t="n">
        <v>139137</v>
      </c>
      <c r="I22" s="130" t="n">
        <v>137882</v>
      </c>
      <c r="J22" s="130" t="n">
        <f aca="false">+C22+E22+G22+I22-H22-F22-D22-B22</f>
        <v>603</v>
      </c>
      <c r="M22" s="124"/>
      <c r="N22" s="130"/>
      <c r="O22" s="32"/>
      <c r="P22" s="141" t="n">
        <v>1.98</v>
      </c>
      <c r="Q22" s="11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286477</v>
      </c>
      <c r="C23" s="130" t="n">
        <v>293201</v>
      </c>
      <c r="D23" s="130" t="n">
        <v>35547</v>
      </c>
      <c r="E23" s="130" t="n">
        <v>35667</v>
      </c>
      <c r="F23" s="130" t="n">
        <v>43888</v>
      </c>
      <c r="G23" s="130" t="n">
        <v>48505</v>
      </c>
      <c r="H23" s="130" t="n">
        <v>147895</v>
      </c>
      <c r="I23" s="130" t="n">
        <v>141348</v>
      </c>
      <c r="J23" s="130" t="n">
        <f aca="false">+C23+E23+G23+I23-H23-F23-D23-B23</f>
        <v>4914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1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313108</v>
      </c>
      <c r="C24" s="130" t="n">
        <v>312195</v>
      </c>
      <c r="D24" s="130" t="n">
        <v>36330</v>
      </c>
      <c r="E24" s="130" t="n">
        <v>35667</v>
      </c>
      <c r="F24" s="130" t="n">
        <v>34101</v>
      </c>
      <c r="G24" s="130" t="n">
        <v>48505</v>
      </c>
      <c r="H24" s="130" t="n">
        <v>157490</v>
      </c>
      <c r="I24" s="130" t="n">
        <v>140887</v>
      </c>
      <c r="J24" s="130" t="n">
        <f aca="false">+C24+E24+G24+I24-H24-F24-D24-B24</f>
        <v>-3775</v>
      </c>
      <c r="M24" s="124"/>
      <c r="N24" s="32" t="n">
        <v>9216070</v>
      </c>
      <c r="O24" s="32" t="n">
        <v>9272400</v>
      </c>
      <c r="P24" s="91"/>
      <c r="Q24" s="11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305636</v>
      </c>
      <c r="C25" s="130" t="n">
        <v>310653</v>
      </c>
      <c r="D25" s="130" t="n">
        <v>41707</v>
      </c>
      <c r="E25" s="130" t="n">
        <v>39898</v>
      </c>
      <c r="F25" s="130" t="n">
        <v>47395</v>
      </c>
      <c r="G25" s="130" t="n">
        <v>46090</v>
      </c>
      <c r="H25" s="130" t="n">
        <v>144567</v>
      </c>
      <c r="I25" s="130" t="n">
        <v>142187</v>
      </c>
      <c r="J25" s="130" t="n">
        <f aca="false">+C25+E25+G25+I25-H25-F25-D25-B25</f>
        <v>-477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M32" s="9"/>
      <c r="N32" s="130"/>
      <c r="O32" s="9"/>
      <c r="P32" s="91"/>
      <c r="Q32" s="11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M33" s="9"/>
      <c r="N33" s="130"/>
      <c r="O33" s="9"/>
      <c r="P33" s="91"/>
      <c r="Q33" s="11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1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6538968</v>
      </c>
      <c r="C35" s="130" t="n">
        <f aca="false">SUM(C4:C34)</f>
        <v>6520034</v>
      </c>
      <c r="D35" s="130" t="n">
        <f aca="false">SUM(D4:D34)</f>
        <v>847060</v>
      </c>
      <c r="E35" s="130" t="n">
        <f aca="false">SUM(E4:E34)</f>
        <v>865044</v>
      </c>
      <c r="F35" s="130" t="n">
        <f aca="false">SUM(F4:F34)</f>
        <v>915576</v>
      </c>
      <c r="G35" s="130" t="n">
        <f aca="false">SUM(G4:G34)</f>
        <v>1017096</v>
      </c>
      <c r="H35" s="130" t="n">
        <f aca="false">SUM(H4:H34)</f>
        <v>2826107</v>
      </c>
      <c r="I35" s="130" t="n">
        <f aca="false">SUM(I4:I34)</f>
        <v>2756888</v>
      </c>
      <c r="J35" s="130" t="n">
        <f aca="false">SUM(J4:J34)</f>
        <v>31351</v>
      </c>
      <c r="M35" s="9"/>
      <c r="N35" s="130"/>
      <c r="O35" s="9"/>
      <c r="P35" s="91"/>
      <c r="Q35" s="11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1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1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37256</v>
      </c>
      <c r="C38" s="146"/>
      <c r="E38" s="146"/>
      <c r="G38" s="146"/>
      <c r="I38" s="146"/>
      <c r="J38" s="147" t="n">
        <v>0</v>
      </c>
      <c r="M38" s="9"/>
      <c r="N38" s="130"/>
      <c r="O38" s="9"/>
      <c r="P38" s="91"/>
      <c r="Q38" s="11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1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37278</v>
      </c>
      <c r="J40" s="130" t="n">
        <f aca="false">+J38+J35</f>
        <v>31351</v>
      </c>
      <c r="M40" s="9"/>
      <c r="N40" s="130"/>
      <c r="O40" s="9"/>
      <c r="P40" s="91"/>
      <c r="Q40" s="11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1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1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1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I44" s="19"/>
      <c r="K44" s="19"/>
      <c r="M44" s="149"/>
      <c r="N44" s="130"/>
      <c r="O44" s="9"/>
      <c r="P44" s="91"/>
      <c r="Q44" s="11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187</v>
      </c>
      <c r="B45" s="9"/>
      <c r="C45" s="9"/>
      <c r="D45" s="27"/>
      <c r="E45" s="122"/>
      <c r="F45" s="122"/>
      <c r="G45" s="122"/>
      <c r="H45" s="122"/>
      <c r="I45" s="122"/>
      <c r="J45" s="122"/>
      <c r="K45" s="19"/>
      <c r="M45" s="149"/>
      <c r="N45" s="130"/>
      <c r="O45" s="9"/>
      <c r="P45" s="91"/>
      <c r="Q45" s="11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37256</v>
      </c>
      <c r="B46" s="9"/>
      <c r="C46" s="9"/>
      <c r="D46" s="151" t="n">
        <v>0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1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37278</v>
      </c>
      <c r="B47" s="9"/>
      <c r="C47" s="9"/>
      <c r="D47" s="152" t="n">
        <f aca="false">+J35*'by type_area'!G3</f>
        <v>65837.1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1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65837.1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1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1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1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1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1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1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1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1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1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1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1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1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1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1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1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1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1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1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1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1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1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1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1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1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1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1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1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1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1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1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1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1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1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1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1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1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1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1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1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63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32"/>
      <c r="Q255" s="126"/>
      <c r="R255" s="13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63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32"/>
      <c r="Q296" s="126"/>
      <c r="R296" s="13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63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32"/>
      <c r="Q338" s="126"/>
      <c r="R338" s="13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63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32"/>
      <c r="Q380" s="126"/>
      <c r="R380" s="13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63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32"/>
      <c r="Q424" s="126"/>
      <c r="R424" s="13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63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32"/>
      <c r="Q466" s="126"/>
      <c r="R466" s="13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65</v>
      </c>
    </row>
    <row r="4" customFormat="false" ht="12.75" hidden="false" customHeight="false" outlineLevel="0" collapsed="false">
      <c r="A4" s="162"/>
      <c r="B4" s="235" t="s">
        <v>290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55927</v>
      </c>
      <c r="C6" s="130" t="n">
        <v>56112</v>
      </c>
      <c r="D6" s="146" t="n">
        <f aca="false">+C6-B6</f>
        <v>185</v>
      </c>
    </row>
    <row r="7" customFormat="false" ht="12.75" hidden="false" customHeight="false" outlineLevel="0" collapsed="false">
      <c r="A7" s="129" t="n">
        <v>2</v>
      </c>
      <c r="B7" s="130" t="n">
        <v>45352</v>
      </c>
      <c r="C7" s="130" t="n">
        <v>41112</v>
      </c>
      <c r="D7" s="146" t="n">
        <f aca="false">+C7-B7</f>
        <v>-4240</v>
      </c>
    </row>
    <row r="8" customFormat="false" ht="12.75" hidden="false" customHeight="false" outlineLevel="0" collapsed="false">
      <c r="A8" s="129" t="n">
        <v>3</v>
      </c>
      <c r="B8" s="130" t="n">
        <v>39348</v>
      </c>
      <c r="C8" s="130" t="n">
        <v>38072</v>
      </c>
      <c r="D8" s="146" t="n">
        <f aca="false">+C8-B8</f>
        <v>-1276</v>
      </c>
    </row>
    <row r="9" customFormat="false" ht="12.75" hidden="false" customHeight="false" outlineLevel="0" collapsed="false">
      <c r="A9" s="129" t="n">
        <v>4</v>
      </c>
      <c r="B9" s="130" t="n">
        <v>57516</v>
      </c>
      <c r="C9" s="130" t="n">
        <v>58575</v>
      </c>
      <c r="D9" s="146" t="n">
        <f aca="false">+C9-B9</f>
        <v>1059</v>
      </c>
    </row>
    <row r="10" customFormat="false" ht="12.75" hidden="false" customHeight="false" outlineLevel="0" collapsed="false">
      <c r="A10" s="129" t="n">
        <v>5</v>
      </c>
      <c r="B10" s="130" t="n">
        <v>38360</v>
      </c>
      <c r="C10" s="130" t="n">
        <v>38612</v>
      </c>
      <c r="D10" s="146" t="n">
        <f aca="false">+C10-B10</f>
        <v>252</v>
      </c>
    </row>
    <row r="11" customFormat="false" ht="12.75" hidden="false" customHeight="false" outlineLevel="0" collapsed="false">
      <c r="A11" s="129" t="n">
        <v>6</v>
      </c>
      <c r="B11" s="130" t="n">
        <v>38227</v>
      </c>
      <c r="C11" s="130" t="n">
        <v>38612</v>
      </c>
      <c r="D11" s="146" t="n">
        <f aca="false">+C11-B11</f>
        <v>385</v>
      </c>
    </row>
    <row r="12" customFormat="false" ht="12.75" hidden="false" customHeight="false" outlineLevel="0" collapsed="false">
      <c r="A12" s="129" t="n">
        <v>7</v>
      </c>
      <c r="B12" s="130" t="n">
        <v>38252</v>
      </c>
      <c r="C12" s="130" t="n">
        <v>38612</v>
      </c>
      <c r="D12" s="146" t="n">
        <f aca="false">+C12-B12</f>
        <v>360</v>
      </c>
    </row>
    <row r="13" customFormat="false" ht="12.75" hidden="false" customHeight="false" outlineLevel="0" collapsed="false">
      <c r="A13" s="129" t="n">
        <v>8</v>
      </c>
      <c r="B13" s="130" t="n">
        <v>53083</v>
      </c>
      <c r="C13" s="130" t="n">
        <v>55820</v>
      </c>
      <c r="D13" s="146" t="n">
        <f aca="false">+C13-B13</f>
        <v>2737</v>
      </c>
    </row>
    <row r="14" customFormat="false" ht="12.75" hidden="false" customHeight="false" outlineLevel="0" collapsed="false">
      <c r="A14" s="129" t="n">
        <v>9</v>
      </c>
      <c r="B14" s="130" t="n">
        <v>32289</v>
      </c>
      <c r="C14" s="130" t="n">
        <v>18110</v>
      </c>
      <c r="D14" s="146" t="n">
        <f aca="false">+C14-B14</f>
        <v>-14179</v>
      </c>
    </row>
    <row r="15" customFormat="false" ht="12.75" hidden="false" customHeight="false" outlineLevel="0" collapsed="false">
      <c r="A15" s="129" t="n">
        <v>10</v>
      </c>
      <c r="B15" s="130" t="n">
        <v>38336</v>
      </c>
      <c r="C15" s="130" t="n">
        <v>40659</v>
      </c>
      <c r="D15" s="146" t="n">
        <f aca="false">+C15-B15</f>
        <v>2323</v>
      </c>
    </row>
    <row r="16" customFormat="false" ht="12.75" hidden="false" customHeight="false" outlineLevel="0" collapsed="false">
      <c r="A16" s="129" t="n">
        <v>11</v>
      </c>
      <c r="B16" s="130" t="n">
        <v>45961</v>
      </c>
      <c r="C16" s="130" t="n">
        <v>45820</v>
      </c>
      <c r="D16" s="146" t="n">
        <f aca="false">+C16-B16</f>
        <v>-141</v>
      </c>
    </row>
    <row r="17" customFormat="false" ht="12.75" hidden="false" customHeight="false" outlineLevel="0" collapsed="false">
      <c r="A17" s="129" t="n">
        <v>12</v>
      </c>
      <c r="B17" s="130" t="n">
        <v>58658</v>
      </c>
      <c r="C17" s="130" t="n">
        <v>58864</v>
      </c>
      <c r="D17" s="146" t="n">
        <f aca="false">+C17-B17</f>
        <v>206</v>
      </c>
    </row>
    <row r="18" customFormat="false" ht="12.75" hidden="false" customHeight="false" outlineLevel="0" collapsed="false">
      <c r="A18" s="129" t="n">
        <v>13</v>
      </c>
      <c r="B18" s="130" t="n">
        <v>58648</v>
      </c>
      <c r="C18" s="130" t="n">
        <v>58864</v>
      </c>
      <c r="D18" s="146" t="n">
        <f aca="false">+C18-B18</f>
        <v>216</v>
      </c>
    </row>
    <row r="19" customFormat="false" ht="12.75" hidden="false" customHeight="false" outlineLevel="0" collapsed="false">
      <c r="A19" s="129" t="n">
        <v>14</v>
      </c>
      <c r="B19" s="130" t="n">
        <v>53073</v>
      </c>
      <c r="C19" s="130" t="n">
        <v>52864</v>
      </c>
      <c r="D19" s="146" t="n">
        <f aca="false">+C19-B19</f>
        <v>-209</v>
      </c>
    </row>
    <row r="20" customFormat="false" ht="12.75" hidden="false" customHeight="false" outlineLevel="0" collapsed="false">
      <c r="A20" s="129" t="n">
        <v>15</v>
      </c>
      <c r="B20" s="130" t="n">
        <v>43337</v>
      </c>
      <c r="C20" s="130" t="n">
        <v>45610</v>
      </c>
      <c r="D20" s="146" t="n">
        <f aca="false">+C20-B20</f>
        <v>2273</v>
      </c>
    </row>
    <row r="21" customFormat="false" ht="12.75" hidden="false" customHeight="false" outlineLevel="0" collapsed="false">
      <c r="A21" s="129" t="n">
        <v>16</v>
      </c>
      <c r="B21" s="130" t="n">
        <v>42964</v>
      </c>
      <c r="C21" s="130" t="n">
        <v>45253</v>
      </c>
      <c r="D21" s="146" t="n">
        <f aca="false">+C21-B21</f>
        <v>2289</v>
      </c>
    </row>
    <row r="22" customFormat="false" ht="12.75" hidden="false" customHeight="false" outlineLevel="0" collapsed="false">
      <c r="A22" s="129" t="n">
        <v>17</v>
      </c>
      <c r="B22" s="130" t="n">
        <v>48358</v>
      </c>
      <c r="C22" s="130" t="n">
        <v>50595</v>
      </c>
      <c r="D22" s="146" t="n">
        <f aca="false">+C22-B22</f>
        <v>2237</v>
      </c>
    </row>
    <row r="23" customFormat="false" ht="12.75" hidden="false" customHeight="false" outlineLevel="0" collapsed="false">
      <c r="A23" s="129" t="n">
        <v>18</v>
      </c>
      <c r="B23" s="130" t="n">
        <v>46348</v>
      </c>
      <c r="C23" s="130" t="n">
        <v>48259</v>
      </c>
      <c r="D23" s="146" t="n">
        <f aca="false">+C23-B23</f>
        <v>1911</v>
      </c>
    </row>
    <row r="24" customFormat="false" ht="12.75" hidden="false" customHeight="false" outlineLevel="0" collapsed="false">
      <c r="A24" s="129" t="n">
        <v>19</v>
      </c>
      <c r="B24" s="130" t="n">
        <v>57495</v>
      </c>
      <c r="C24" s="130" t="n">
        <v>59137</v>
      </c>
      <c r="D24" s="146" t="n">
        <f aca="false">+C24-B24</f>
        <v>1642</v>
      </c>
    </row>
    <row r="25" customFormat="false" ht="12.75" hidden="false" customHeight="false" outlineLevel="0" collapsed="false">
      <c r="A25" s="129" t="n">
        <v>20</v>
      </c>
      <c r="B25" s="130" t="n">
        <v>59012</v>
      </c>
      <c r="C25" s="130" t="n">
        <v>59137</v>
      </c>
      <c r="D25" s="146" t="n">
        <f aca="false">+C25-B25</f>
        <v>125</v>
      </c>
    </row>
    <row r="26" customFormat="false" ht="12.75" hidden="false" customHeight="false" outlineLevel="0" collapsed="false">
      <c r="A26" s="129" t="n">
        <v>21</v>
      </c>
      <c r="B26" s="130" t="n">
        <v>47402</v>
      </c>
      <c r="C26" s="130" t="n">
        <v>49004</v>
      </c>
      <c r="D26" s="146" t="n">
        <f aca="false">+C26-B26</f>
        <v>1602</v>
      </c>
    </row>
    <row r="27" customFormat="false" ht="12.75" hidden="false" customHeight="false" outlineLevel="0" collapsed="false">
      <c r="A27" s="129" t="n">
        <v>22</v>
      </c>
      <c r="B27" s="130" t="n">
        <v>56240</v>
      </c>
      <c r="C27" s="130" t="n">
        <v>57866</v>
      </c>
      <c r="D27" s="146" t="n">
        <f aca="false">+C27-B27</f>
        <v>1626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1054186</v>
      </c>
      <c r="C37" s="130" t="n">
        <f aca="false">SUM(C6:C36)</f>
        <v>1055569</v>
      </c>
      <c r="D37" s="146" t="n">
        <f aca="false">SUM(D6:D36)</f>
        <v>1383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2959.62</v>
      </c>
    </row>
    <row r="40" customFormat="false" ht="12.75" hidden="false" customHeight="false" outlineLevel="0" collapsed="false">
      <c r="A40" s="181" t="n">
        <v>37256</v>
      </c>
      <c r="C40" s="91"/>
      <c r="D40" s="469" t="n">
        <v>40735.55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43695.17</v>
      </c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19256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1383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20639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1"/>
      <c r="B3" s="162" t="s">
        <v>29</v>
      </c>
      <c r="C3" s="332"/>
      <c r="D3" s="332"/>
      <c r="E3" s="332"/>
    </row>
    <row r="4" customFormat="false" ht="12.75" hidden="false" customHeight="false" outlineLevel="0" collapsed="false">
      <c r="A4" s="162"/>
      <c r="B4" s="470" t="s">
        <v>291</v>
      </c>
      <c r="C4" s="332"/>
      <c r="D4" s="162"/>
      <c r="E4" s="33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-2</v>
      </c>
      <c r="C6" s="130"/>
      <c r="D6" s="146" t="n">
        <f aca="false">+C6-B6</f>
        <v>2</v>
      </c>
    </row>
    <row r="7" customFormat="false" ht="12.75" hidden="false" customHeight="false" outlineLevel="0" collapsed="false">
      <c r="A7" s="129" t="n">
        <v>2</v>
      </c>
      <c r="B7" s="130" t="n">
        <v>-1</v>
      </c>
      <c r="C7" s="130"/>
      <c r="D7" s="146" t="n">
        <f aca="false">+C7-B7</f>
        <v>1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-896</v>
      </c>
      <c r="C10" s="130"/>
      <c r="D10" s="146" t="n">
        <f aca="false">+C10-B10</f>
        <v>896</v>
      </c>
    </row>
    <row r="11" customFormat="false" ht="12.75" hidden="false" customHeight="false" outlineLevel="0" collapsed="false">
      <c r="A11" s="129" t="n">
        <v>6</v>
      </c>
      <c r="B11" s="130" t="n">
        <v>-2012</v>
      </c>
      <c r="C11" s="130"/>
      <c r="D11" s="146" t="n">
        <f aca="false">+C11-B11</f>
        <v>2012</v>
      </c>
    </row>
    <row r="12" customFormat="false" ht="12.75" hidden="false" customHeight="false" outlineLevel="0" collapsed="false">
      <c r="A12" s="129" t="n">
        <v>7</v>
      </c>
      <c r="B12" s="130" t="n">
        <v>-2035</v>
      </c>
      <c r="C12" s="130" t="n">
        <v>681</v>
      </c>
      <c r="D12" s="146" t="n">
        <f aca="false">+C12-B12</f>
        <v>2716</v>
      </c>
    </row>
    <row r="13" customFormat="false" ht="12.75" hidden="false" customHeight="false" outlineLevel="0" collapsed="false">
      <c r="A13" s="129" t="n">
        <v>8</v>
      </c>
      <c r="B13" s="130" t="n">
        <v>-2068</v>
      </c>
      <c r="C13" s="130"/>
      <c r="D13" s="146" t="n">
        <f aca="false">+C13-B13</f>
        <v>2068</v>
      </c>
      <c r="H13" s="234"/>
      <c r="I13" s="5"/>
      <c r="J13" s="5"/>
      <c r="K13" s="303"/>
      <c r="L13" s="464" t="s">
        <v>236</v>
      </c>
      <c r="M13" s="303"/>
    </row>
    <row r="14" customFormat="false" ht="12.75" hidden="false" customHeight="false" outlineLevel="0" collapsed="false">
      <c r="A14" s="129" t="n">
        <v>9</v>
      </c>
      <c r="B14" s="130" t="n">
        <v>-1970</v>
      </c>
      <c r="C14" s="130" t="n">
        <v>908</v>
      </c>
      <c r="D14" s="146" t="n">
        <f aca="false">+C14-B14</f>
        <v>2878</v>
      </c>
      <c r="H14" s="234" t="s">
        <v>182</v>
      </c>
      <c r="I14" s="465" t="s">
        <v>180</v>
      </c>
      <c r="J14" s="465" t="s">
        <v>181</v>
      </c>
      <c r="K14" s="466" t="s">
        <v>183</v>
      </c>
      <c r="L14" s="464" t="s">
        <v>184</v>
      </c>
      <c r="M14" s="303" t="s">
        <v>185</v>
      </c>
    </row>
    <row r="15" customFormat="false" ht="12.75" hidden="false" customHeight="false" outlineLevel="0" collapsed="false">
      <c r="A15" s="129" t="n">
        <v>10</v>
      </c>
      <c r="B15" s="130" t="n">
        <v>-532</v>
      </c>
      <c r="C15" s="130"/>
      <c r="D15" s="146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 t="n">
        <v>-566</v>
      </c>
      <c r="C16" s="130"/>
      <c r="D16" s="146" t="n">
        <f aca="false">+C16-B16</f>
        <v>566</v>
      </c>
      <c r="H16" s="234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4" t="n">
        <v>8.21</v>
      </c>
      <c r="M16" s="416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 t="n">
        <v>-634</v>
      </c>
      <c r="C17" s="130"/>
      <c r="D17" s="146" t="n">
        <f aca="false">+C17-B17</f>
        <v>634</v>
      </c>
      <c r="H17" s="234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4" t="n">
        <v>5.62</v>
      </c>
      <c r="M17" s="416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 t="n">
        <v>-2025</v>
      </c>
      <c r="C18" s="130"/>
      <c r="D18" s="146" t="n">
        <f aca="false">+C18-B18</f>
        <v>2025</v>
      </c>
      <c r="H18" s="234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4" t="n">
        <v>4.98</v>
      </c>
      <c r="M18" s="416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 t="n">
        <v>-1925</v>
      </c>
      <c r="C19" s="130"/>
      <c r="D19" s="146" t="n">
        <f aca="false">+C19-B19</f>
        <v>1925</v>
      </c>
      <c r="H19" s="234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4" t="n">
        <v>4.87</v>
      </c>
      <c r="M19" s="416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 t="n">
        <v>-1795</v>
      </c>
      <c r="C20" s="130"/>
      <c r="D20" s="146" t="n">
        <f aca="false">+C20-B20</f>
        <v>1795</v>
      </c>
      <c r="H20" s="234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4" t="n">
        <v>3.82</v>
      </c>
      <c r="M20" s="416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 t="n">
        <v>-2006</v>
      </c>
      <c r="C21" s="130" t="n">
        <v>-681</v>
      </c>
      <c r="D21" s="146" t="n">
        <f aca="false">+C21-B21</f>
        <v>1325</v>
      </c>
      <c r="H21" s="234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4" t="n">
        <v>3.2</v>
      </c>
      <c r="M21" s="416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 t="n">
        <v>-883</v>
      </c>
      <c r="C22" s="130"/>
      <c r="D22" s="146" t="n">
        <f aca="false">+C22-B22</f>
        <v>883</v>
      </c>
      <c r="H22" s="234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4" t="n">
        <v>2.77</v>
      </c>
      <c r="M22" s="471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 t="n">
        <v>-901</v>
      </c>
      <c r="C23" s="130"/>
      <c r="D23" s="146" t="n">
        <f aca="false">+C23-B23</f>
        <v>901</v>
      </c>
      <c r="H23" s="5"/>
      <c r="I23" s="155"/>
      <c r="J23" s="155"/>
      <c r="K23" s="155"/>
      <c r="L23" s="472"/>
      <c r="M23" s="473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 t="n">
        <v>-930</v>
      </c>
      <c r="C24" s="130"/>
      <c r="D24" s="146" t="n">
        <f aca="false">+C24-B24</f>
        <v>930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 t="n">
        <v>-1952</v>
      </c>
      <c r="C25" s="130"/>
      <c r="D25" s="146" t="n">
        <f aca="false">+C25-B25</f>
        <v>1952</v>
      </c>
    </row>
    <row r="26" customFormat="false" ht="12.75" hidden="false" customHeight="false" outlineLevel="0" collapsed="false">
      <c r="A26" s="129" t="n">
        <v>21</v>
      </c>
      <c r="B26" s="130" t="n">
        <v>-2043</v>
      </c>
      <c r="C26" s="130"/>
      <c r="D26" s="146" t="n">
        <f aca="false">+C26-B26</f>
        <v>2043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 t="n">
        <v>-2082</v>
      </c>
      <c r="C27" s="130"/>
      <c r="D27" s="146" t="n">
        <f aca="false">+C27-B27</f>
        <v>2082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-27258</v>
      </c>
      <c r="C37" s="130" t="n">
        <f aca="false">SUM(C6:C36)</f>
        <v>908</v>
      </c>
      <c r="D37" s="146" t="n">
        <f aca="false">SUM(D6:D36)</f>
        <v>28166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2.13</v>
      </c>
    </row>
    <row r="39" customFormat="false" ht="12.75" hidden="false" customHeight="false" outlineLevel="0" collapsed="false">
      <c r="D39" s="158" t="n">
        <f aca="false">+D38*D37</f>
        <v>59993.58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-355805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-295811.42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37256</v>
      </c>
      <c r="B48" s="9"/>
      <c r="C48" s="9"/>
      <c r="D48" s="328" t="n">
        <v>-44621</v>
      </c>
    </row>
    <row r="49" customFormat="false" ht="12.75" hidden="false" customHeight="false" outlineLevel="0" collapsed="false">
      <c r="A49" s="150" t="n">
        <f aca="false">+A41</f>
        <v>37278</v>
      </c>
      <c r="B49" s="9"/>
      <c r="C49" s="9"/>
      <c r="D49" s="41" t="n">
        <f aca="false">+D37</f>
        <v>28166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-16455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26</v>
      </c>
      <c r="C3" s="332"/>
      <c r="D3" s="332"/>
    </row>
    <row r="4" customFormat="false" ht="12.75" hidden="false" customHeight="false" outlineLevel="0" collapsed="false">
      <c r="A4" s="162"/>
      <c r="B4" s="470" t="s">
        <v>292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-214</v>
      </c>
      <c r="C10" s="130"/>
      <c r="D10" s="146" t="n">
        <f aca="false">+C10-B10</f>
        <v>214</v>
      </c>
    </row>
    <row r="11" customFormat="false" ht="12.75" hidden="false" customHeight="false" outlineLevel="0" collapsed="false">
      <c r="A11" s="129" t="n">
        <v>6</v>
      </c>
      <c r="B11" s="130" t="n">
        <v>-705</v>
      </c>
      <c r="C11" s="130"/>
      <c r="D11" s="146" t="n">
        <f aca="false">+C11-B11</f>
        <v>705</v>
      </c>
    </row>
    <row r="12" customFormat="false" ht="12.75" hidden="false" customHeight="false" outlineLevel="0" collapsed="false">
      <c r="A12" s="129" t="n">
        <v>7</v>
      </c>
      <c r="B12" s="130" t="n">
        <v>-18575</v>
      </c>
      <c r="C12" s="130" t="n">
        <v>-34000</v>
      </c>
      <c r="D12" s="146" t="n">
        <f aca="false">+C12-B12</f>
        <v>-15425</v>
      </c>
    </row>
    <row r="13" customFormat="false" ht="12.75" hidden="false" customHeight="false" outlineLevel="0" collapsed="false">
      <c r="A13" s="129" t="n">
        <v>8</v>
      </c>
      <c r="B13" s="130" t="n">
        <v>-286</v>
      </c>
      <c r="C13" s="130" t="n">
        <v>-23996</v>
      </c>
      <c r="D13" s="146" t="n">
        <f aca="false">+C13-B13</f>
        <v>-23710</v>
      </c>
    </row>
    <row r="14" customFormat="false" ht="12.75" hidden="false" customHeight="false" outlineLevel="0" collapsed="false">
      <c r="A14" s="129" t="n">
        <v>9</v>
      </c>
      <c r="B14" s="130" t="n">
        <v>-25195</v>
      </c>
      <c r="C14" s="130" t="n">
        <v>-20832</v>
      </c>
      <c r="D14" s="146" t="n">
        <f aca="false">+C14-B14</f>
        <v>4363</v>
      </c>
    </row>
    <row r="15" customFormat="false" ht="12.75" hidden="false" customHeight="false" outlineLevel="0" collapsed="false">
      <c r="A15" s="129" t="n">
        <v>10</v>
      </c>
      <c r="B15" s="130" t="n">
        <v>-33303</v>
      </c>
      <c r="C15" s="130" t="n">
        <v>-32500</v>
      </c>
      <c r="D15" s="146" t="n">
        <f aca="false">+C15-B15</f>
        <v>803</v>
      </c>
    </row>
    <row r="16" customFormat="false" ht="12.75" hidden="false" customHeight="false" outlineLevel="0" collapsed="false">
      <c r="A16" s="129" t="n">
        <v>11</v>
      </c>
      <c r="B16" s="130" t="n">
        <v>-25560</v>
      </c>
      <c r="C16" s="130" t="n">
        <v>-26902</v>
      </c>
      <c r="D16" s="146" t="n">
        <f aca="false">+C16-B16</f>
        <v>-1342</v>
      </c>
    </row>
    <row r="17" customFormat="false" ht="12.75" hidden="false" customHeight="false" outlineLevel="0" collapsed="false">
      <c r="A17" s="129" t="n">
        <v>12</v>
      </c>
      <c r="B17" s="130" t="n">
        <v>-90</v>
      </c>
      <c r="C17" s="130"/>
      <c r="D17" s="146" t="n">
        <f aca="false">+C17-B17</f>
        <v>90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 t="n">
        <v>-67</v>
      </c>
      <c r="C19" s="130" t="n">
        <v>-6981</v>
      </c>
      <c r="D19" s="146" t="n">
        <f aca="false">+C19-B19</f>
        <v>-6914</v>
      </c>
    </row>
    <row r="20" customFormat="false" ht="12.75" hidden="false" customHeight="false" outlineLevel="0" collapsed="false">
      <c r="A20" s="129" t="n">
        <v>15</v>
      </c>
      <c r="B20" s="130" t="n">
        <v>-36</v>
      </c>
      <c r="C20" s="130"/>
      <c r="D20" s="146" t="n">
        <f aca="false">+C20-B20</f>
        <v>36</v>
      </c>
    </row>
    <row r="21" customFormat="false" ht="12.75" hidden="false" customHeight="false" outlineLevel="0" collapsed="false">
      <c r="A21" s="129" t="n">
        <v>16</v>
      </c>
      <c r="B21" s="130" t="n">
        <v>-32</v>
      </c>
      <c r="C21" s="130"/>
      <c r="D21" s="146" t="n">
        <f aca="false">+C21-B21</f>
        <v>32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 t="n">
        <v>-319</v>
      </c>
      <c r="C23" s="130"/>
      <c r="D23" s="146" t="n">
        <f aca="false">+C23-B23</f>
        <v>319</v>
      </c>
    </row>
    <row r="24" customFormat="false" ht="12.75" hidden="false" customHeight="false" outlineLevel="0" collapsed="false">
      <c r="A24" s="129" t="n">
        <v>19</v>
      </c>
      <c r="B24" s="130" t="n">
        <v>-142</v>
      </c>
      <c r="C24" s="130"/>
      <c r="D24" s="146" t="n">
        <f aca="false">+C24-B24</f>
        <v>142</v>
      </c>
    </row>
    <row r="25" customFormat="false" ht="12.75" hidden="false" customHeight="false" outlineLevel="0" collapsed="false">
      <c r="A25" s="129" t="n">
        <v>20</v>
      </c>
      <c r="B25" s="130" t="n">
        <v>-17917</v>
      </c>
      <c r="C25" s="130" t="n">
        <v>-11000</v>
      </c>
      <c r="D25" s="146" t="n">
        <f aca="false">+C25-B25</f>
        <v>6917</v>
      </c>
    </row>
    <row r="26" customFormat="false" ht="12.75" hidden="false" customHeight="false" outlineLevel="0" collapsed="false">
      <c r="A26" s="129" t="n">
        <v>21</v>
      </c>
      <c r="B26" s="130" t="n">
        <v>-62000</v>
      </c>
      <c r="C26" s="130" t="n">
        <v>-53000</v>
      </c>
      <c r="D26" s="146" t="n">
        <f aca="false">+C26-B26</f>
        <v>9000</v>
      </c>
    </row>
    <row r="27" customFormat="false" ht="12.75" hidden="false" customHeight="false" outlineLevel="0" collapsed="false">
      <c r="A27" s="129" t="n">
        <v>22</v>
      </c>
      <c r="B27" s="130" t="n">
        <v>-63289</v>
      </c>
      <c r="C27" s="130" t="n">
        <v>-58000</v>
      </c>
      <c r="D27" s="146" t="n">
        <f aca="false">+C27-B27</f>
        <v>5289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-247730</v>
      </c>
      <c r="C37" s="130" t="n">
        <f aca="false">SUM(C6:C36)</f>
        <v>-267211</v>
      </c>
      <c r="D37" s="146" t="n">
        <f aca="false">SUM(D6:D36)</f>
        <v>-19481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2.13</v>
      </c>
    </row>
    <row r="39" customFormat="false" ht="12.75" hidden="false" customHeight="false" outlineLevel="0" collapsed="false">
      <c r="D39" s="158" t="n">
        <f aca="false">+D38*D37</f>
        <v>-41494.53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67742.52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26247.99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36151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-19481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16670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33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56659</v>
      </c>
      <c r="B5" s="474" t="n">
        <v>-1</v>
      </c>
      <c r="C5" s="330" t="n">
        <v>-2626</v>
      </c>
      <c r="D5" s="330" t="n">
        <f aca="false">+C5-B5</f>
        <v>-2625</v>
      </c>
      <c r="E5" s="28"/>
      <c r="F5" s="93"/>
    </row>
    <row r="6" customFormat="false" ht="12.75" hidden="false" customHeight="false" outlineLevel="0" collapsed="false">
      <c r="A6" s="332" t="n">
        <v>500046</v>
      </c>
      <c r="B6" s="330" t="n">
        <v>-13464</v>
      </c>
      <c r="C6" s="330"/>
      <c r="D6" s="330" t="n">
        <f aca="false">+C6-B6</f>
        <v>13464</v>
      </c>
      <c r="E6" s="28"/>
      <c r="F6" s="93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500086</v>
      </c>
      <c r="B7" s="360"/>
      <c r="C7" s="330"/>
      <c r="D7" s="330" t="n">
        <f aca="false">+C7-B7</f>
        <v>0</v>
      </c>
      <c r="E7" s="28"/>
      <c r="F7" s="93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500134</v>
      </c>
      <c r="B8" s="360" t="n">
        <v>-19783</v>
      </c>
      <c r="C8" s="330" t="n">
        <v>-36839</v>
      </c>
      <c r="D8" s="330" t="n">
        <f aca="false">+C8-B8</f>
        <v>-17056</v>
      </c>
      <c r="E8" s="28"/>
      <c r="F8" s="93"/>
    </row>
    <row r="9" customFormat="false" ht="12.75" hidden="false" customHeight="false" outlineLevel="0" collapsed="false">
      <c r="A9" s="332" t="n">
        <v>500528</v>
      </c>
      <c r="B9" s="360"/>
      <c r="C9" s="330"/>
      <c r="D9" s="330" t="n">
        <f aca="false">+C9-B9</f>
        <v>0</v>
      </c>
      <c r="E9" s="28"/>
      <c r="F9" s="93"/>
    </row>
    <row r="10" customFormat="false" ht="12.75" hidden="false" customHeight="false" outlineLevel="0" collapsed="false">
      <c r="A10" s="332" t="n">
        <v>500529</v>
      </c>
      <c r="B10" s="330"/>
      <c r="C10" s="475"/>
      <c r="D10" s="330" t="n">
        <f aca="false">+C10-B10</f>
        <v>0</v>
      </c>
      <c r="E10" s="28"/>
      <c r="F10" s="93"/>
    </row>
    <row r="11" customFormat="false" ht="12.75" hidden="false" customHeight="false" outlineLevel="0" collapsed="false">
      <c r="A11" s="332" t="n">
        <v>500619</v>
      </c>
      <c r="B11" s="475"/>
      <c r="C11" s="330"/>
      <c r="D11" s="339" t="n">
        <f aca="false">+C11-B11</f>
        <v>0</v>
      </c>
      <c r="E11" s="28"/>
      <c r="F11" s="93"/>
    </row>
    <row r="12" customFormat="false" ht="12.75" hidden="false" customHeight="false" outlineLevel="0" collapsed="false">
      <c r="A12" s="332"/>
      <c r="B12" s="330"/>
      <c r="C12" s="330"/>
      <c r="D12" s="330" t="n">
        <f aca="false">SUM(D5:D11)</f>
        <v>-6217</v>
      </c>
      <c r="E12" s="28"/>
      <c r="F12" s="93"/>
    </row>
    <row r="13" customFormat="false" ht="12.75" hidden="false" customHeight="false" outlineLevel="0" collapsed="false">
      <c r="A13" s="332" t="s">
        <v>233</v>
      </c>
      <c r="B13" s="330"/>
      <c r="C13" s="330"/>
      <c r="D13" s="340" t="n">
        <f aca="false">+summary!G4</f>
        <v>2.13</v>
      </c>
      <c r="E13" s="341"/>
      <c r="F13" s="93"/>
    </row>
    <row r="14" customFormat="false" ht="12.75" hidden="false" customHeight="false" outlineLevel="0" collapsed="false">
      <c r="A14" s="332"/>
      <c r="B14" s="330"/>
      <c r="C14" s="330"/>
      <c r="D14" s="342" t="n">
        <f aca="false">+D13*D12</f>
        <v>-13242.21</v>
      </c>
      <c r="E14" s="108"/>
      <c r="F14" s="343"/>
    </row>
    <row r="15" customFormat="false" ht="12.75" hidden="false" customHeight="false" outlineLevel="0" collapsed="false">
      <c r="A15" s="332"/>
      <c r="B15" s="330"/>
      <c r="C15" s="330"/>
      <c r="D15" s="342"/>
      <c r="E15" s="108"/>
      <c r="F15" s="343"/>
    </row>
    <row r="16" customFormat="false" ht="12.75" hidden="false" customHeight="false" outlineLevel="0" collapsed="false">
      <c r="A16" s="344" t="n">
        <v>37256</v>
      </c>
      <c r="B16" s="330"/>
      <c r="C16" s="330"/>
      <c r="D16" s="345" t="n">
        <v>-537692.79</v>
      </c>
      <c r="E16" s="108"/>
      <c r="F16" s="346"/>
    </row>
    <row r="17" customFormat="false" ht="12.75" hidden="false" customHeight="false" outlineLevel="0" collapsed="false">
      <c r="A17" s="332"/>
      <c r="B17" s="330"/>
      <c r="C17" s="330"/>
      <c r="D17" s="342"/>
      <c r="E17" s="108"/>
      <c r="F17" s="346"/>
    </row>
    <row r="18" customFormat="false" ht="13.5" hidden="false" customHeight="false" outlineLevel="0" collapsed="false">
      <c r="A18" s="344" t="n">
        <v>37278</v>
      </c>
      <c r="B18" s="330"/>
      <c r="C18" s="330"/>
      <c r="D18" s="347" t="n">
        <f aca="false">+D16+D14</f>
        <v>-550935</v>
      </c>
      <c r="E18" s="108"/>
      <c r="F18" s="346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192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37256</v>
      </c>
      <c r="B22" s="9"/>
      <c r="C22" s="9"/>
      <c r="D22" s="328" t="n">
        <v>-36823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-6217</v>
      </c>
    </row>
    <row r="24" customFormat="false" ht="12.75" hidden="false" customHeight="false" outlineLevel="0" collapsed="false">
      <c r="A24" s="150" t="n">
        <f aca="false">+A18</f>
        <v>37278</v>
      </c>
      <c r="B24" s="9"/>
      <c r="C24" s="9"/>
      <c r="D24" s="32" t="n">
        <f aca="false">+D23+D22</f>
        <v>-43040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9"/>
      <c r="E42" s="34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4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43"/>
      <c r="G44" s="9"/>
    </row>
    <row r="45" customFormat="false" ht="12.75" hidden="false" customHeight="false" outlineLevel="0" collapsed="false">
      <c r="E45" s="3"/>
      <c r="F45" s="346"/>
    </row>
    <row r="46" customFormat="false" ht="12.75" hidden="false" customHeight="false" outlineLevel="0" collapsed="false">
      <c r="A46" s="9"/>
      <c r="D46" s="350"/>
      <c r="E46" s="350"/>
      <c r="F46" s="346"/>
    </row>
    <row r="47" customFormat="false" ht="12.75" hidden="false" customHeight="false" outlineLevel="0" collapsed="false">
      <c r="A47" s="9"/>
      <c r="E47" s="3"/>
      <c r="F47" s="346"/>
    </row>
    <row r="48" customFormat="false" ht="12.75" hidden="false" customHeight="false" outlineLevel="0" collapsed="false">
      <c r="A48" s="9"/>
      <c r="E48" s="3"/>
      <c r="F48" s="346"/>
    </row>
    <row r="49" customFormat="false" ht="13.5" hidden="false" customHeight="false" outlineLevel="0" collapsed="false">
      <c r="A49" s="9"/>
      <c r="D49" s="351"/>
      <c r="E49" s="351"/>
      <c r="F49" s="346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9"/>
      <c r="E92" s="34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43"/>
    </row>
    <row r="94" customFormat="false" ht="12.75" hidden="false" customHeight="false" outlineLevel="0" collapsed="false">
      <c r="B94" s="28"/>
      <c r="C94" s="28"/>
      <c r="D94" s="28"/>
      <c r="E94" s="28"/>
      <c r="F94" s="343"/>
    </row>
    <row r="95" customFormat="false" ht="12.75" hidden="false" customHeight="false" outlineLevel="0" collapsed="false">
      <c r="A95" s="9"/>
      <c r="D95" s="350"/>
      <c r="E95" s="350"/>
      <c r="F95" s="346"/>
    </row>
    <row r="96" customFormat="false" ht="12.75" hidden="false" customHeight="false" outlineLevel="0" collapsed="false">
      <c r="A96" s="9"/>
      <c r="E96" s="3"/>
      <c r="F96" s="346"/>
    </row>
    <row r="97" customFormat="false" ht="13.5" hidden="false" customHeight="false" outlineLevel="0" collapsed="false">
      <c r="A97" s="9"/>
      <c r="D97" s="351"/>
      <c r="E97" s="351"/>
      <c r="F97" s="346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9"/>
      <c r="E118" s="349"/>
      <c r="F118" s="33"/>
    </row>
    <row r="119" customFormat="false" ht="12.75" hidden="false" customHeight="false" outlineLevel="0" collapsed="false">
      <c r="B119" s="28"/>
      <c r="C119" s="28"/>
      <c r="D119" s="108"/>
      <c r="E119" s="108"/>
      <c r="F119" s="343"/>
    </row>
    <row r="120" customFormat="false" ht="12.75" hidden="false" customHeight="false" outlineLevel="0" collapsed="false">
      <c r="B120" s="28"/>
      <c r="C120" s="28"/>
      <c r="D120" s="108"/>
      <c r="E120" s="108"/>
      <c r="F120" s="343"/>
    </row>
    <row r="121" customFormat="false" ht="12.75" hidden="false" customHeight="false" outlineLevel="0" collapsed="false">
      <c r="A121" s="9"/>
      <c r="D121" s="188"/>
      <c r="E121" s="188"/>
      <c r="F121" s="346"/>
    </row>
    <row r="122" customFormat="false" ht="12.75" hidden="false" customHeight="false" outlineLevel="0" collapsed="false">
      <c r="A122" s="9"/>
      <c r="D122" s="108"/>
      <c r="E122" s="108"/>
      <c r="F122" s="346"/>
    </row>
    <row r="123" customFormat="false" ht="13.5" hidden="false" customHeight="false" outlineLevel="0" collapsed="false">
      <c r="A123" s="9"/>
      <c r="D123" s="352"/>
      <c r="E123" s="352"/>
      <c r="F123" s="346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9"/>
      <c r="E143" s="349"/>
      <c r="F143" s="33"/>
    </row>
    <row r="144" customFormat="false" ht="12.75" hidden="false" customHeight="false" outlineLevel="0" collapsed="false">
      <c r="B144" s="28"/>
      <c r="C144" s="28"/>
      <c r="D144" s="108"/>
      <c r="E144" s="108"/>
      <c r="F144" s="343"/>
    </row>
    <row r="145" customFormat="false" ht="12.75" hidden="false" customHeight="false" outlineLevel="0" collapsed="false">
      <c r="B145" s="28"/>
      <c r="C145" s="28"/>
      <c r="D145" s="108"/>
      <c r="E145" s="108"/>
      <c r="F145" s="343"/>
    </row>
    <row r="146" customFormat="false" ht="12.75" hidden="false" customHeight="false" outlineLevel="0" collapsed="false">
      <c r="A146" s="9"/>
      <c r="D146" s="188"/>
      <c r="E146" s="188"/>
      <c r="F146" s="346"/>
    </row>
    <row r="147" customFormat="false" ht="12.75" hidden="false" customHeight="false" outlineLevel="0" collapsed="false">
      <c r="A147" s="9"/>
      <c r="D147" s="108"/>
      <c r="E147" s="108"/>
      <c r="F147" s="346"/>
    </row>
    <row r="148" customFormat="false" ht="13.5" hidden="false" customHeight="false" outlineLevel="0" collapsed="false">
      <c r="A148" s="9"/>
      <c r="D148" s="352"/>
      <c r="E148" s="352"/>
      <c r="F148" s="346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3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3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3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3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353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9"/>
      <c r="E168" s="349"/>
      <c r="F168" s="33"/>
    </row>
    <row r="169" customFormat="false" ht="12.75" hidden="false" customHeight="false" outlineLevel="0" collapsed="false">
      <c r="B169" s="28"/>
      <c r="C169" s="28"/>
      <c r="D169" s="108"/>
      <c r="E169" s="108"/>
      <c r="F169" s="343"/>
    </row>
    <row r="170" customFormat="false" ht="12.75" hidden="false" customHeight="false" outlineLevel="0" collapsed="false">
      <c r="B170" s="28"/>
      <c r="C170" s="28"/>
      <c r="D170" s="108"/>
      <c r="E170" s="108"/>
      <c r="F170" s="343"/>
    </row>
    <row r="171" customFormat="false" ht="12.75" hidden="false" customHeight="false" outlineLevel="0" collapsed="false">
      <c r="A171" s="9"/>
      <c r="D171" s="188"/>
      <c r="E171" s="188"/>
      <c r="F171" s="346"/>
    </row>
    <row r="172" customFormat="false" ht="12.75" hidden="false" customHeight="false" outlineLevel="0" collapsed="false">
      <c r="A172" s="9"/>
      <c r="D172" s="108"/>
      <c r="E172" s="108"/>
      <c r="F172" s="346"/>
    </row>
    <row r="173" customFormat="false" ht="13.5" hidden="false" customHeight="false" outlineLevel="0" collapsed="false">
      <c r="A173" s="9"/>
      <c r="D173" s="352"/>
      <c r="E173" s="352"/>
      <c r="F173" s="346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3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3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3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4"/>
      <c r="B185" s="355"/>
      <c r="C185" s="355"/>
      <c r="D185" s="355"/>
      <c r="E185" s="355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3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353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9"/>
      <c r="E192" s="349"/>
      <c r="F192" s="33"/>
    </row>
    <row r="193" customFormat="false" ht="12.75" hidden="false" customHeight="false" outlineLevel="0" collapsed="false">
      <c r="B193" s="28"/>
      <c r="C193" s="28"/>
      <c r="D193" s="108"/>
      <c r="E193" s="108"/>
      <c r="F193" s="343"/>
    </row>
    <row r="194" customFormat="false" ht="12.75" hidden="false" customHeight="false" outlineLevel="0" collapsed="false">
      <c r="B194" s="28"/>
      <c r="C194" s="28"/>
      <c r="D194" s="108"/>
      <c r="E194" s="108"/>
      <c r="F194" s="343"/>
    </row>
    <row r="195" customFormat="false" ht="12.75" hidden="false" customHeight="false" outlineLevel="0" collapsed="false">
      <c r="A195" s="9"/>
      <c r="D195" s="188"/>
      <c r="E195" s="188"/>
      <c r="F195" s="346"/>
    </row>
    <row r="196" customFormat="false" ht="12.75" hidden="false" customHeight="false" outlineLevel="0" collapsed="false">
      <c r="A196" s="9"/>
      <c r="D196" s="108"/>
      <c r="E196" s="108"/>
      <c r="F196" s="346"/>
    </row>
    <row r="197" customFormat="false" ht="13.5" hidden="false" customHeight="false" outlineLevel="0" collapsed="false">
      <c r="A197" s="9"/>
      <c r="D197" s="356"/>
      <c r="E197" s="352"/>
      <c r="F197" s="346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3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3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3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4"/>
      <c r="B211" s="355"/>
      <c r="C211" s="355"/>
      <c r="D211" s="355"/>
      <c r="E211" s="355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3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353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9"/>
      <c r="E218" s="349"/>
      <c r="F218" s="33"/>
    </row>
    <row r="219" customFormat="false" ht="12.75" hidden="false" customHeight="false" outlineLevel="0" collapsed="false">
      <c r="B219" s="28"/>
      <c r="C219" s="28"/>
      <c r="D219" s="108"/>
      <c r="E219" s="108"/>
      <c r="F219" s="343"/>
    </row>
    <row r="220" customFormat="false" ht="12.75" hidden="false" customHeight="false" outlineLevel="0" collapsed="false">
      <c r="B220" s="28"/>
      <c r="C220" s="28"/>
      <c r="D220" s="108"/>
      <c r="E220" s="108"/>
      <c r="F220" s="343"/>
    </row>
    <row r="221" customFormat="false" ht="12.75" hidden="false" customHeight="false" outlineLevel="0" collapsed="false">
      <c r="A221" s="9"/>
      <c r="D221" s="188"/>
      <c r="E221" s="188"/>
      <c r="F221" s="346"/>
    </row>
    <row r="222" customFormat="false" ht="12.75" hidden="false" customHeight="false" outlineLevel="0" collapsed="false">
      <c r="A222" s="9"/>
      <c r="D222" s="108"/>
      <c r="E222" s="108"/>
      <c r="F222" s="346"/>
    </row>
    <row r="223" customFormat="false" ht="13.5" hidden="false" customHeight="false" outlineLevel="0" collapsed="false">
      <c r="A223" s="9"/>
      <c r="D223" s="356"/>
      <c r="E223" s="352"/>
      <c r="F223" s="346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3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3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3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7"/>
      <c r="B235" s="338"/>
      <c r="C235" s="338"/>
      <c r="D235" s="338"/>
      <c r="E235" s="338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3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353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9"/>
      <c r="E242" s="349"/>
      <c r="F242" s="33"/>
    </row>
    <row r="243" customFormat="false" ht="12.75" hidden="false" customHeight="false" outlineLevel="0" collapsed="false">
      <c r="B243" s="28"/>
      <c r="C243" s="28"/>
      <c r="D243" s="108"/>
      <c r="E243" s="108"/>
      <c r="F243" s="343"/>
    </row>
    <row r="244" customFormat="false" ht="12.75" hidden="false" customHeight="false" outlineLevel="0" collapsed="false">
      <c r="B244" s="28"/>
      <c r="C244" s="28"/>
      <c r="D244" s="108"/>
      <c r="E244" s="108"/>
      <c r="F244" s="343"/>
    </row>
    <row r="245" customFormat="false" ht="12.75" hidden="false" customHeight="false" outlineLevel="0" collapsed="false">
      <c r="A245" s="9"/>
      <c r="D245" s="188"/>
      <c r="E245" s="188"/>
      <c r="F245" s="346"/>
    </row>
    <row r="246" customFormat="false" ht="12.75" hidden="false" customHeight="false" outlineLevel="0" collapsed="false">
      <c r="A246" s="9"/>
      <c r="D246" s="108"/>
      <c r="E246" s="108"/>
      <c r="F246" s="346"/>
    </row>
    <row r="247" customFormat="false" ht="13.5" hidden="false" customHeight="false" outlineLevel="0" collapsed="false">
      <c r="A247" s="9"/>
      <c r="D247" s="358"/>
      <c r="E247" s="352"/>
      <c r="F247" s="346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2"/>
      <c r="B250" s="330"/>
      <c r="C250" s="330"/>
      <c r="D250" s="330"/>
    </row>
    <row r="251" customFormat="false" ht="12.75" hidden="false" customHeight="false" outlineLevel="0" collapsed="false">
      <c r="A251" s="332"/>
      <c r="B251" s="330"/>
      <c r="C251" s="330"/>
      <c r="D251" s="330"/>
    </row>
    <row r="252" customFormat="false" ht="12.75" hidden="false" customHeight="false" outlineLevel="0" collapsed="false">
      <c r="A252" s="332"/>
      <c r="B252" s="359"/>
      <c r="C252" s="330"/>
      <c r="D252" s="330"/>
      <c r="E252" s="28"/>
      <c r="F252" s="33"/>
    </row>
    <row r="253" customFormat="false" ht="12.75" hidden="false" customHeight="false" outlineLevel="0" collapsed="false">
      <c r="A253" s="332"/>
      <c r="B253" s="330"/>
      <c r="C253" s="330"/>
      <c r="D253" s="330"/>
      <c r="E253" s="28"/>
      <c r="F253" s="33"/>
    </row>
    <row r="254" customFormat="false" ht="12.75" hidden="false" customHeight="false" outlineLevel="0" collapsed="false">
      <c r="A254" s="332"/>
      <c r="B254" s="359"/>
      <c r="C254" s="330"/>
      <c r="D254" s="330"/>
      <c r="E254" s="28"/>
      <c r="F254" s="33"/>
    </row>
    <row r="255" customFormat="false" ht="12.75" hidden="false" customHeight="false" outlineLevel="0" collapsed="false">
      <c r="A255" s="332"/>
      <c r="B255" s="330"/>
      <c r="C255" s="330"/>
      <c r="D255" s="330"/>
      <c r="E255" s="28"/>
      <c r="F255" s="33"/>
    </row>
    <row r="256" customFormat="false" ht="12.75" hidden="false" customHeight="false" outlineLevel="0" collapsed="false">
      <c r="A256" s="332"/>
      <c r="B256" s="330"/>
      <c r="C256" s="330"/>
      <c r="D256" s="330"/>
      <c r="E256" s="28"/>
      <c r="F256" s="33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33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33"/>
    </row>
    <row r="259" customFormat="false" ht="12.75" hidden="false" customHeight="false" outlineLevel="0" collapsed="false">
      <c r="A259" s="337"/>
      <c r="B259" s="360"/>
      <c r="C259" s="360"/>
      <c r="D259" s="360"/>
      <c r="E259" s="338"/>
      <c r="F259" s="33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59"/>
      <c r="C264" s="330"/>
      <c r="D264" s="339"/>
      <c r="E264" s="52"/>
      <c r="F264" s="42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33"/>
    </row>
    <row r="266" customFormat="false" ht="12.75" hidden="false" customHeight="false" outlineLevel="0" collapsed="false">
      <c r="A266" s="332"/>
      <c r="B266" s="330"/>
      <c r="C266" s="330"/>
      <c r="D266" s="340"/>
      <c r="E266" s="349"/>
      <c r="F266" s="33"/>
    </row>
    <row r="267" customFormat="false" ht="12.75" hidden="false" customHeight="false" outlineLevel="0" collapsed="false">
      <c r="A267" s="332"/>
      <c r="B267" s="330"/>
      <c r="C267" s="330"/>
      <c r="D267" s="342"/>
      <c r="E267" s="108"/>
      <c r="F267" s="343"/>
    </row>
    <row r="268" customFormat="false" ht="12.75" hidden="false" customHeight="false" outlineLevel="0" collapsed="false">
      <c r="A268" s="332"/>
      <c r="B268" s="330"/>
      <c r="C268" s="330"/>
      <c r="D268" s="342"/>
      <c r="E268" s="108"/>
      <c r="F268" s="343"/>
    </row>
    <row r="269" customFormat="false" ht="12.75" hidden="false" customHeight="false" outlineLevel="0" collapsed="false">
      <c r="A269" s="332"/>
      <c r="B269" s="330"/>
      <c r="C269" s="330"/>
      <c r="D269" s="361"/>
      <c r="E269" s="188"/>
      <c r="F269" s="346"/>
    </row>
    <row r="270" customFormat="false" ht="12.75" hidden="false" customHeight="false" outlineLevel="0" collapsed="false">
      <c r="A270" s="332"/>
      <c r="B270" s="330"/>
      <c r="C270" s="330"/>
      <c r="D270" s="342"/>
      <c r="E270" s="108"/>
      <c r="F270" s="346"/>
    </row>
    <row r="271" customFormat="false" ht="13.5" hidden="false" customHeight="false" outlineLevel="0" collapsed="false">
      <c r="A271" s="332"/>
      <c r="B271" s="330"/>
      <c r="C271" s="330"/>
      <c r="D271" s="362"/>
      <c r="E271" s="352"/>
      <c r="F271" s="346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2"/>
      <c r="B275" s="330"/>
      <c r="C275" s="330"/>
      <c r="D275" s="330"/>
    </row>
    <row r="276" customFormat="false" ht="12.75" hidden="false" customHeight="false" outlineLevel="0" collapsed="false">
      <c r="A276" s="332"/>
      <c r="B276" s="330"/>
      <c r="C276" s="330"/>
      <c r="D276" s="330"/>
    </row>
    <row r="277" customFormat="false" ht="12.75" hidden="false" customHeight="false" outlineLevel="0" collapsed="false">
      <c r="A277" s="332"/>
      <c r="B277" s="359"/>
      <c r="C277" s="330"/>
      <c r="D277" s="330"/>
      <c r="E277" s="28"/>
      <c r="F277" s="33"/>
    </row>
    <row r="278" customFormat="false" ht="12.75" hidden="false" customHeight="false" outlineLevel="0" collapsed="false">
      <c r="A278" s="332"/>
      <c r="B278" s="330"/>
      <c r="C278" s="330"/>
      <c r="D278" s="330"/>
      <c r="E278" s="28"/>
      <c r="F278" s="33"/>
    </row>
    <row r="279" customFormat="false" ht="12.75" hidden="false" customHeight="false" outlineLevel="0" collapsed="false">
      <c r="A279" s="332"/>
      <c r="B279" s="359"/>
      <c r="C279" s="330"/>
      <c r="D279" s="330"/>
      <c r="E279" s="28"/>
      <c r="F279" s="33"/>
    </row>
    <row r="280" customFormat="false" ht="12.75" hidden="false" customHeight="false" outlineLevel="0" collapsed="false">
      <c r="A280" s="332"/>
      <c r="B280" s="330"/>
      <c r="C280" s="330"/>
      <c r="D280" s="330"/>
      <c r="E280" s="28"/>
      <c r="F280" s="33"/>
    </row>
    <row r="281" customFormat="false" ht="12.75" hidden="false" customHeight="false" outlineLevel="0" collapsed="false">
      <c r="A281" s="332"/>
      <c r="B281" s="330"/>
      <c r="C281" s="330"/>
      <c r="D281" s="330"/>
      <c r="E281" s="28"/>
      <c r="F281" s="33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33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33"/>
    </row>
    <row r="284" customFormat="false" ht="12.75" hidden="false" customHeight="false" outlineLevel="0" collapsed="false">
      <c r="A284" s="337"/>
      <c r="B284" s="360"/>
      <c r="C284" s="360"/>
      <c r="D284" s="360"/>
      <c r="E284" s="338"/>
      <c r="F284" s="33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59"/>
      <c r="C289" s="330"/>
      <c r="D289" s="339"/>
      <c r="E289" s="52"/>
      <c r="F289" s="42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33"/>
    </row>
    <row r="291" customFormat="false" ht="12.75" hidden="false" customHeight="false" outlineLevel="0" collapsed="false">
      <c r="A291" s="332"/>
      <c r="B291" s="330"/>
      <c r="C291" s="330"/>
      <c r="D291" s="340"/>
      <c r="E291" s="349"/>
      <c r="F291" s="33"/>
    </row>
    <row r="292" customFormat="false" ht="12.75" hidden="false" customHeight="false" outlineLevel="0" collapsed="false">
      <c r="A292" s="332"/>
      <c r="B292" s="330"/>
      <c r="C292" s="330"/>
      <c r="D292" s="342"/>
      <c r="E292" s="108"/>
      <c r="F292" s="343"/>
    </row>
    <row r="293" customFormat="false" ht="12.75" hidden="false" customHeight="false" outlineLevel="0" collapsed="false">
      <c r="A293" s="332"/>
      <c r="B293" s="330"/>
      <c r="C293" s="330"/>
      <c r="D293" s="342"/>
      <c r="E293" s="108"/>
      <c r="F293" s="343"/>
    </row>
    <row r="294" customFormat="false" ht="12.75" hidden="false" customHeight="false" outlineLevel="0" collapsed="false">
      <c r="A294" s="344"/>
      <c r="B294" s="330"/>
      <c r="C294" s="330"/>
      <c r="D294" s="361"/>
      <c r="E294" s="188"/>
      <c r="F294" s="346"/>
    </row>
    <row r="295" customFormat="false" ht="12.75" hidden="false" customHeight="false" outlineLevel="0" collapsed="false">
      <c r="A295" s="332"/>
      <c r="B295" s="330"/>
      <c r="C295" s="330"/>
      <c r="D295" s="342"/>
      <c r="E295" s="108"/>
      <c r="F295" s="346"/>
    </row>
    <row r="296" customFormat="false" ht="13.5" hidden="false" customHeight="false" outlineLevel="0" collapsed="false">
      <c r="A296" s="332"/>
      <c r="B296" s="330"/>
      <c r="C296" s="330"/>
      <c r="D296" s="362"/>
      <c r="E296" s="352"/>
      <c r="F296" s="346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2"/>
      <c r="B302" s="330"/>
      <c r="C302" s="330"/>
      <c r="D302" s="330"/>
    </row>
    <row r="303" customFormat="false" ht="12.75" hidden="false" customHeight="false" outlineLevel="0" collapsed="false">
      <c r="A303" s="332"/>
      <c r="B303" s="330"/>
      <c r="C303" s="330"/>
      <c r="D303" s="330"/>
    </row>
    <row r="304" customFormat="false" ht="12.75" hidden="false" customHeight="false" outlineLevel="0" collapsed="false">
      <c r="A304" s="332"/>
      <c r="B304" s="359"/>
      <c r="C304" s="330"/>
      <c r="D304" s="330"/>
      <c r="E304" s="28"/>
      <c r="F304" s="33"/>
    </row>
    <row r="305" customFormat="false" ht="12.75" hidden="false" customHeight="false" outlineLevel="0" collapsed="false">
      <c r="A305" s="332"/>
      <c r="B305" s="330"/>
      <c r="C305" s="330"/>
      <c r="D305" s="330"/>
      <c r="E305" s="28"/>
      <c r="F305" s="33"/>
    </row>
    <row r="306" customFormat="false" ht="12.75" hidden="false" customHeight="false" outlineLevel="0" collapsed="false">
      <c r="A306" s="332"/>
      <c r="B306" s="359"/>
      <c r="C306" s="330"/>
      <c r="D306" s="330"/>
      <c r="E306" s="28"/>
      <c r="F306" s="33"/>
    </row>
    <row r="307" customFormat="false" ht="12.75" hidden="false" customHeight="false" outlineLevel="0" collapsed="false">
      <c r="A307" s="332"/>
      <c r="B307" s="330"/>
      <c r="C307" s="330"/>
      <c r="D307" s="330"/>
      <c r="E307" s="28"/>
      <c r="F307" s="33"/>
    </row>
    <row r="308" customFormat="false" ht="12.75" hidden="false" customHeight="false" outlineLevel="0" collapsed="false">
      <c r="A308" s="332"/>
      <c r="B308" s="330"/>
      <c r="C308" s="330"/>
      <c r="D308" s="330"/>
      <c r="E308" s="28"/>
      <c r="F308" s="33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33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33"/>
    </row>
    <row r="311" customFormat="false" ht="12.75" hidden="false" customHeight="false" outlineLevel="0" collapsed="false">
      <c r="A311" s="337"/>
      <c r="B311" s="360"/>
      <c r="C311" s="360"/>
      <c r="D311" s="360"/>
      <c r="E311" s="338"/>
      <c r="F311" s="33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59"/>
      <c r="C316" s="330"/>
      <c r="D316" s="339"/>
      <c r="E316" s="52"/>
      <c r="F316" s="42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33"/>
    </row>
    <row r="318" customFormat="false" ht="12.75" hidden="false" customHeight="false" outlineLevel="0" collapsed="false">
      <c r="A318" s="332"/>
      <c r="B318" s="330"/>
      <c r="C318" s="330"/>
      <c r="D318" s="340"/>
      <c r="E318" s="349"/>
      <c r="F318" s="33"/>
    </row>
    <row r="319" customFormat="false" ht="12.75" hidden="false" customHeight="false" outlineLevel="0" collapsed="false">
      <c r="A319" s="332"/>
      <c r="B319" s="330"/>
      <c r="C319" s="330"/>
      <c r="D319" s="342"/>
      <c r="E319" s="108"/>
      <c r="F319" s="343"/>
    </row>
    <row r="320" customFormat="false" ht="12.75" hidden="false" customHeight="false" outlineLevel="0" collapsed="false">
      <c r="A320" s="332"/>
      <c r="B320" s="330"/>
      <c r="C320" s="330"/>
      <c r="D320" s="342"/>
      <c r="E320" s="108"/>
      <c r="F320" s="343"/>
    </row>
    <row r="321" customFormat="false" ht="12.75" hidden="false" customHeight="false" outlineLevel="0" collapsed="false">
      <c r="A321" s="344"/>
      <c r="B321" s="330"/>
      <c r="C321" s="330"/>
      <c r="D321" s="361"/>
      <c r="E321" s="188"/>
      <c r="F321" s="346"/>
    </row>
    <row r="322" customFormat="false" ht="12.75" hidden="false" customHeight="false" outlineLevel="0" collapsed="false">
      <c r="A322" s="332"/>
      <c r="B322" s="330"/>
      <c r="C322" s="330"/>
      <c r="D322" s="342"/>
      <c r="E322" s="108"/>
      <c r="F322" s="346"/>
    </row>
    <row r="323" customFormat="false" ht="13.5" hidden="false" customHeight="false" outlineLevel="0" collapsed="false">
      <c r="A323" s="332"/>
      <c r="B323" s="330"/>
      <c r="C323" s="330"/>
      <c r="D323" s="362"/>
      <c r="E323" s="352"/>
      <c r="F323" s="346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1"/>
      <c r="B3" s="5" t="s">
        <v>102</v>
      </c>
    </row>
    <row r="4" customFormat="false" ht="12.75" hidden="false" customHeight="false" outlineLevel="0" collapsed="false">
      <c r="A4" s="162"/>
      <c r="B4" s="120" t="n">
        <v>8042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-175</v>
      </c>
      <c r="C6" s="130"/>
      <c r="D6" s="146" t="n">
        <f aca="false">+C6-B6</f>
        <v>175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 t="n">
        <v>-2000</v>
      </c>
      <c r="D8" s="146" t="n">
        <f aca="false">+C8-B8</f>
        <v>-2000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 t="n">
        <v>-16528</v>
      </c>
      <c r="D10" s="146" t="n">
        <f aca="false">+C10-B10</f>
        <v>-16528</v>
      </c>
    </row>
    <row r="11" customFormat="false" ht="12.75" hidden="false" customHeight="false" outlineLevel="0" collapsed="false">
      <c r="A11" s="129" t="n">
        <v>6</v>
      </c>
      <c r="B11" s="130" t="n">
        <v>-31547</v>
      </c>
      <c r="C11" s="130" t="n">
        <v>-16528</v>
      </c>
      <c r="D11" s="146" t="n">
        <f aca="false">+C11-B11</f>
        <v>15019</v>
      </c>
    </row>
    <row r="12" customFormat="false" ht="12.75" hidden="false" customHeight="false" outlineLevel="0" collapsed="false">
      <c r="A12" s="129" t="n">
        <v>7</v>
      </c>
      <c r="B12" s="130" t="n">
        <v>-17414</v>
      </c>
      <c r="C12" s="130" t="n">
        <v>-16528</v>
      </c>
      <c r="D12" s="146" t="n">
        <f aca="false">+C12-B12</f>
        <v>886</v>
      </c>
    </row>
    <row r="13" customFormat="false" ht="12.75" hidden="false" customHeight="false" outlineLevel="0" collapsed="false">
      <c r="A13" s="129" t="n">
        <v>8</v>
      </c>
      <c r="B13" s="130" t="n">
        <v>-10189</v>
      </c>
      <c r="C13" s="130" t="n">
        <v>-10500</v>
      </c>
      <c r="D13" s="146" t="n">
        <f aca="false">+C13-B13</f>
        <v>-311</v>
      </c>
    </row>
    <row r="14" customFormat="false" ht="12.75" hidden="false" customHeight="false" outlineLevel="0" collapsed="false">
      <c r="A14" s="129" t="n">
        <v>9</v>
      </c>
      <c r="B14" s="130" t="n">
        <v>-17552</v>
      </c>
      <c r="C14" s="130" t="n">
        <v>-15935</v>
      </c>
      <c r="D14" s="146" t="n">
        <f aca="false">+C14-B14</f>
        <v>1617</v>
      </c>
    </row>
    <row r="15" customFormat="false" ht="12.75" hidden="false" customHeight="false" outlineLevel="0" collapsed="false">
      <c r="A15" s="129" t="n">
        <v>10</v>
      </c>
      <c r="B15" s="130" t="n">
        <v>-9962</v>
      </c>
      <c r="C15" s="130" t="n">
        <v>-15500</v>
      </c>
      <c r="D15" s="146" t="n">
        <f aca="false">+C15-B15</f>
        <v>-5538</v>
      </c>
    </row>
    <row r="16" customFormat="false" ht="12.75" hidden="false" customHeight="false" outlineLevel="0" collapsed="false">
      <c r="A16" s="129" t="n">
        <v>11</v>
      </c>
      <c r="B16" s="130" t="n">
        <v>-70735</v>
      </c>
      <c r="C16" s="130" t="n">
        <v>-71187</v>
      </c>
      <c r="D16" s="146" t="n">
        <f aca="false">+C16-B16</f>
        <v>-452</v>
      </c>
    </row>
    <row r="17" customFormat="false" ht="12.75" hidden="false" customHeight="false" outlineLevel="0" collapsed="false">
      <c r="A17" s="129" t="n">
        <v>12</v>
      </c>
      <c r="B17" s="130" t="n">
        <v>-58208</v>
      </c>
      <c r="C17" s="130" t="n">
        <v>-59296</v>
      </c>
      <c r="D17" s="146" t="n">
        <f aca="false">+C17-B17</f>
        <v>-1088</v>
      </c>
    </row>
    <row r="18" customFormat="false" ht="12.75" hidden="false" customHeight="false" outlineLevel="0" collapsed="false">
      <c r="A18" s="129" t="n">
        <v>13</v>
      </c>
      <c r="B18" s="130" t="n">
        <v>-57826</v>
      </c>
      <c r="C18" s="130" t="n">
        <v>-59296</v>
      </c>
      <c r="D18" s="146" t="n">
        <f aca="false">+C18-B18</f>
        <v>-1470</v>
      </c>
    </row>
    <row r="19" customFormat="false" ht="12.75" hidden="false" customHeight="false" outlineLevel="0" collapsed="false">
      <c r="A19" s="129" t="n">
        <v>14</v>
      </c>
      <c r="B19" s="130" t="n">
        <v>-57796</v>
      </c>
      <c r="C19" s="130" t="n">
        <v>-59296</v>
      </c>
      <c r="D19" s="146" t="n">
        <f aca="false">+C19-B19</f>
        <v>-1500</v>
      </c>
    </row>
    <row r="20" customFormat="false" ht="12.75" hidden="false" customHeight="false" outlineLevel="0" collapsed="false">
      <c r="A20" s="129" t="n">
        <v>15</v>
      </c>
      <c r="B20" s="130" t="n">
        <v>-24830</v>
      </c>
      <c r="C20" s="130" t="n">
        <v>-25514</v>
      </c>
      <c r="D20" s="146" t="n">
        <f aca="false">+C20-B20</f>
        <v>-684</v>
      </c>
    </row>
    <row r="21" customFormat="false" ht="12.75" hidden="false" customHeight="false" outlineLevel="0" collapsed="false">
      <c r="A21" s="129" t="n">
        <v>16</v>
      </c>
      <c r="B21" s="130" t="n">
        <v>-29576</v>
      </c>
      <c r="C21" s="130" t="n">
        <v>-21882</v>
      </c>
      <c r="D21" s="146" t="n">
        <f aca="false">+C21-B21</f>
        <v>7694</v>
      </c>
    </row>
    <row r="22" customFormat="false" ht="12.75" hidden="false" customHeight="false" outlineLevel="0" collapsed="false">
      <c r="A22" s="129" t="n">
        <v>17</v>
      </c>
      <c r="B22" s="130" t="n">
        <v>-28848</v>
      </c>
      <c r="C22" s="130" t="n">
        <v>-30000</v>
      </c>
      <c r="D22" s="146" t="n">
        <f aca="false">+C22-B22</f>
        <v>-1152</v>
      </c>
    </row>
    <row r="23" customFormat="false" ht="12.75" hidden="false" customHeight="false" outlineLevel="0" collapsed="false">
      <c r="A23" s="129" t="n">
        <v>18</v>
      </c>
      <c r="B23" s="130" t="n">
        <v>-53049</v>
      </c>
      <c r="C23" s="130" t="n">
        <v>-55009</v>
      </c>
      <c r="D23" s="146" t="n">
        <f aca="false">+C23-B23</f>
        <v>-1960</v>
      </c>
    </row>
    <row r="24" customFormat="false" ht="12.75" hidden="false" customHeight="false" outlineLevel="0" collapsed="false">
      <c r="A24" s="129" t="n">
        <v>19</v>
      </c>
      <c r="B24" s="130" t="n">
        <v>-42986</v>
      </c>
      <c r="C24" s="130" t="n">
        <v>-43709</v>
      </c>
      <c r="D24" s="146" t="n">
        <f aca="false">+C24-B24</f>
        <v>-723</v>
      </c>
    </row>
    <row r="25" customFormat="false" ht="12.75" hidden="false" customHeight="false" outlineLevel="0" collapsed="false">
      <c r="A25" s="129" t="n">
        <v>20</v>
      </c>
      <c r="B25" s="130" t="n">
        <v>-42941</v>
      </c>
      <c r="C25" s="130" t="n">
        <v>-43709</v>
      </c>
      <c r="D25" s="146" t="n">
        <f aca="false">+C25-B25</f>
        <v>-768</v>
      </c>
    </row>
    <row r="26" customFormat="false" ht="12.75" hidden="false" customHeight="false" outlineLevel="0" collapsed="false">
      <c r="A26" s="129" t="n">
        <v>21</v>
      </c>
      <c r="B26" s="130" t="n">
        <v>-42980</v>
      </c>
      <c r="C26" s="130" t="n">
        <v>-43709</v>
      </c>
      <c r="D26" s="146" t="n">
        <f aca="false">+C26-B26</f>
        <v>-729</v>
      </c>
    </row>
    <row r="27" customFormat="false" ht="12.75" hidden="false" customHeight="false" outlineLevel="0" collapsed="false">
      <c r="A27" s="129" t="n">
        <v>22</v>
      </c>
      <c r="B27" s="130" t="n">
        <v>-16682</v>
      </c>
      <c r="C27" s="130" t="n">
        <v>-7709</v>
      </c>
      <c r="D27" s="146" t="n">
        <f aca="false">+C27-B27</f>
        <v>8973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-613296</v>
      </c>
      <c r="C37" s="130" t="n">
        <f aca="false">SUM(C6:C36)</f>
        <v>-613835</v>
      </c>
      <c r="D37" s="146" t="n">
        <f aca="false">SUM(D6:D36)</f>
        <v>-539</v>
      </c>
    </row>
    <row r="38" customFormat="false" ht="12.75" hidden="false" customHeight="false" outlineLevel="0" collapsed="false">
      <c r="A38" s="160"/>
      <c r="C38" s="32"/>
      <c r="D38" s="476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1" t="n">
        <v>37256</v>
      </c>
      <c r="C40" s="91"/>
      <c r="D40" s="147" t="n">
        <v>-14315</v>
      </c>
    </row>
    <row r="41" customFormat="false" ht="12.75" hidden="false" customHeight="false" outlineLevel="0" collapsed="false">
      <c r="A41" s="181" t="n">
        <v>37278</v>
      </c>
      <c r="C41" s="178"/>
      <c r="D41" s="146" t="n">
        <f aca="false">+D40+D37</f>
        <v>-14854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151" t="n">
        <v>163235</v>
      </c>
    </row>
    <row r="46" customFormat="false" ht="12.75" hidden="false" customHeight="false" outlineLevel="0" collapsed="false">
      <c r="A46" s="150" t="n">
        <f aca="false">+A41</f>
        <v>37278</v>
      </c>
      <c r="B46" s="9"/>
      <c r="C46" s="9"/>
      <c r="D46" s="152" t="n">
        <f aca="false">+D37*'by type_area'!G4</f>
        <v>-1148.07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162086.93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293</v>
      </c>
      <c r="C3" s="332"/>
      <c r="D3" s="332"/>
    </row>
    <row r="4" customFormat="false" ht="12.75" hidden="false" customHeight="false" outlineLevel="0" collapsed="false">
      <c r="A4" s="162"/>
      <c r="B4" s="470" t="s">
        <v>294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-203736.06</v>
      </c>
    </row>
    <row r="41" customFormat="false" ht="12.75" hidden="false" customHeight="false" outlineLevel="0" collapsed="false">
      <c r="A41" s="181" t="n">
        <v>37256</v>
      </c>
      <c r="C41" s="178"/>
      <c r="D41" s="158" t="n">
        <f aca="false">+D40+D39</f>
        <v>-203736.06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-51454</v>
      </c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295</v>
      </c>
    </row>
    <row r="3" customFormat="false" ht="12.75" hidden="false" customHeight="false" outlineLevel="0" collapsed="false">
      <c r="B3" s="120" t="n">
        <v>10811</v>
      </c>
      <c r="D3" s="120" t="n">
        <v>13234</v>
      </c>
      <c r="F3" s="120" t="n">
        <v>16540</v>
      </c>
      <c r="H3" s="120" t="n">
        <v>500648</v>
      </c>
    </row>
    <row r="4" customFormat="false" ht="12.75" hidden="false" customHeight="false" outlineLevel="0" collapsed="false">
      <c r="B4" s="121" t="s">
        <v>296</v>
      </c>
      <c r="C4" s="122"/>
      <c r="D4" s="169" t="s">
        <v>297</v>
      </c>
      <c r="E4" s="122"/>
      <c r="F4" s="169" t="s">
        <v>298</v>
      </c>
      <c r="G4" s="122"/>
      <c r="H4" s="169" t="s">
        <v>299</v>
      </c>
      <c r="I4" s="122"/>
      <c r="J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-173</v>
      </c>
      <c r="C6" s="130" t="n">
        <v>-170</v>
      </c>
      <c r="D6" s="130"/>
      <c r="E6" s="130"/>
      <c r="F6" s="130" t="n">
        <v>-1576</v>
      </c>
      <c r="G6" s="130" t="n">
        <v>-1050</v>
      </c>
      <c r="H6" s="130"/>
      <c r="I6" s="130"/>
      <c r="J6" s="130" t="n">
        <f aca="false">+I6+G6+E6+C6-H6-F6-D6-B6</f>
        <v>529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-214</v>
      </c>
      <c r="C7" s="130" t="n">
        <v>-170</v>
      </c>
      <c r="D7" s="130"/>
      <c r="E7" s="130"/>
      <c r="F7" s="130" t="n">
        <v>-1603</v>
      </c>
      <c r="G7" s="130" t="n">
        <v>-1050</v>
      </c>
      <c r="H7" s="130"/>
      <c r="I7" s="130"/>
      <c r="J7" s="130" t="n">
        <f aca="false">+I7+G7+E7+C7-H7-F7-D7-B7</f>
        <v>597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-199</v>
      </c>
      <c r="C8" s="130" t="n">
        <v>-170</v>
      </c>
      <c r="D8" s="130"/>
      <c r="E8" s="130"/>
      <c r="F8" s="130" t="n">
        <v>-1406</v>
      </c>
      <c r="G8" s="130" t="n">
        <v>-1050</v>
      </c>
      <c r="H8" s="130"/>
      <c r="I8" s="130"/>
      <c r="J8" s="130" t="n">
        <f aca="false">+I8+G8+E8+C8-H8-F8-D8-B8</f>
        <v>385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 t="n">
        <v>-152</v>
      </c>
      <c r="C9" s="130" t="n">
        <v>-170</v>
      </c>
      <c r="D9" s="130"/>
      <c r="E9" s="130"/>
      <c r="F9" s="130" t="n">
        <v>-1400</v>
      </c>
      <c r="G9" s="130" t="n">
        <v>-1050</v>
      </c>
      <c r="H9" s="130"/>
      <c r="I9" s="130"/>
      <c r="J9" s="130" t="n">
        <f aca="false">+I9+G9+E9+C9-H9-F9-D9-B9</f>
        <v>332</v>
      </c>
      <c r="L9" s="136"/>
      <c r="O9" s="240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 t="n">
        <v>-147</v>
      </c>
      <c r="C10" s="130" t="n">
        <v>-170</v>
      </c>
      <c r="D10" s="130"/>
      <c r="E10" s="130"/>
      <c r="F10" s="130" t="n">
        <v>-1303</v>
      </c>
      <c r="G10" s="130" t="n">
        <v>-1050</v>
      </c>
      <c r="H10" s="130"/>
      <c r="I10" s="130"/>
      <c r="J10" s="130" t="n">
        <f aca="false">+I10+G10+E10+C10-H10-F10-D10-B10</f>
        <v>230</v>
      </c>
      <c r="L10" s="136"/>
      <c r="O10" s="240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 t="n">
        <v>-164</v>
      </c>
      <c r="C11" s="130" t="n">
        <v>-170</v>
      </c>
      <c r="D11" s="130"/>
      <c r="E11" s="130"/>
      <c r="F11" s="130" t="n">
        <v>-1240</v>
      </c>
      <c r="G11" s="130" t="n">
        <v>-1050</v>
      </c>
      <c r="H11" s="130"/>
      <c r="I11" s="130"/>
      <c r="J11" s="130" t="n">
        <f aca="false">+I11+G11+E11+C11-H11-F11-D11-B11</f>
        <v>184</v>
      </c>
      <c r="L11" s="136"/>
      <c r="O11" s="240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 t="n">
        <v>-174</v>
      </c>
      <c r="C12" s="130" t="n">
        <v>-170</v>
      </c>
      <c r="D12" s="130"/>
      <c r="E12" s="130"/>
      <c r="F12" s="130" t="n">
        <v>-1112</v>
      </c>
      <c r="G12" s="130" t="n">
        <v>-1050</v>
      </c>
      <c r="H12" s="130"/>
      <c r="I12" s="130"/>
      <c r="J12" s="130" t="n">
        <f aca="false">+I12+G12+E12+C12-H12-F12-D12-B12</f>
        <v>66</v>
      </c>
      <c r="L12" s="136"/>
      <c r="O12" s="240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 t="n">
        <v>-164</v>
      </c>
      <c r="C13" s="130" t="n">
        <v>-170</v>
      </c>
      <c r="D13" s="130"/>
      <c r="E13" s="130"/>
      <c r="F13" s="130" t="n">
        <v>-876</v>
      </c>
      <c r="G13" s="130" t="n">
        <v>-1050</v>
      </c>
      <c r="H13" s="130"/>
      <c r="I13" s="130"/>
      <c r="J13" s="130" t="n">
        <f aca="false">+I13+G13+E13+C13-H13-F13-D13-B13</f>
        <v>-180</v>
      </c>
      <c r="L13" s="136"/>
      <c r="O13" s="241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 t="n">
        <v>-143</v>
      </c>
      <c r="C14" s="130" t="n">
        <v>-170</v>
      </c>
      <c r="D14" s="130"/>
      <c r="E14" s="130"/>
      <c r="F14" s="130" t="n">
        <v>-729</v>
      </c>
      <c r="G14" s="130" t="n">
        <v>-1050</v>
      </c>
      <c r="H14" s="130"/>
      <c r="I14" s="130"/>
      <c r="J14" s="130" t="n">
        <f aca="false">+I14+G14+E14+C14-H14-F14-D14-B14</f>
        <v>-348</v>
      </c>
      <c r="L14" s="136"/>
      <c r="O14" s="241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 t="n">
        <v>-143</v>
      </c>
      <c r="C15" s="130" t="n">
        <v>-170</v>
      </c>
      <c r="D15" s="130"/>
      <c r="E15" s="130"/>
      <c r="F15" s="130" t="n">
        <v>-1037</v>
      </c>
      <c r="G15" s="130" t="n">
        <v>-1050</v>
      </c>
      <c r="H15" s="130"/>
      <c r="I15" s="130"/>
      <c r="J15" s="130" t="n">
        <f aca="false">+I15+G15+E15+C15-H15-F15-D15-B15</f>
        <v>-40</v>
      </c>
      <c r="L15" s="136"/>
      <c r="O15" s="241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 t="n">
        <v>-144</v>
      </c>
      <c r="C16" s="130" t="n">
        <v>-170</v>
      </c>
      <c r="D16" s="130"/>
      <c r="E16" s="130"/>
      <c r="F16" s="130" t="n">
        <v>-1043</v>
      </c>
      <c r="G16" s="130" t="n">
        <v>-1050</v>
      </c>
      <c r="H16" s="130"/>
      <c r="I16" s="130"/>
      <c r="J16" s="130" t="n">
        <f aca="false">+I16+G16+E16+C16-H16-F16-D16-B16</f>
        <v>-33</v>
      </c>
      <c r="L16" s="136"/>
      <c r="O16" s="241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 t="n">
        <v>-170</v>
      </c>
      <c r="D17" s="130"/>
      <c r="E17" s="130"/>
      <c r="F17" s="130" t="n">
        <v>-1049</v>
      </c>
      <c r="G17" s="130" t="n">
        <v>-1050</v>
      </c>
      <c r="H17" s="130"/>
      <c r="I17" s="130"/>
      <c r="J17" s="130" t="n">
        <f aca="false">+I17+G17+E17+C17-H17-F17-D17-B17</f>
        <v>-171</v>
      </c>
      <c r="L17" s="136"/>
      <c r="O17" s="241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 t="n">
        <v>-144</v>
      </c>
      <c r="C18" s="130" t="n">
        <v>-170</v>
      </c>
      <c r="D18" s="130"/>
      <c r="E18" s="130"/>
      <c r="F18" s="130" t="n">
        <v>-916</v>
      </c>
      <c r="G18" s="130" t="n">
        <v>-1050</v>
      </c>
      <c r="H18" s="130"/>
      <c r="I18" s="130"/>
      <c r="J18" s="130" t="n">
        <f aca="false">+I18+G18+E18+C18-H18-F18-D18-B18</f>
        <v>-160</v>
      </c>
      <c r="L18" s="136"/>
      <c r="O18" s="241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 t="n">
        <v>-144</v>
      </c>
      <c r="C19" s="130" t="n">
        <v>-170</v>
      </c>
      <c r="D19" s="130"/>
      <c r="E19" s="130"/>
      <c r="F19" s="130" t="n">
        <v>-1099</v>
      </c>
      <c r="G19" s="130" t="n">
        <v>-1050</v>
      </c>
      <c r="H19" s="130"/>
      <c r="I19" s="130"/>
      <c r="J19" s="130" t="n">
        <f aca="false">+I19+G19+E19+C19-H19-F19-D19-B19</f>
        <v>23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 t="n">
        <v>-157</v>
      </c>
      <c r="C20" s="130" t="n">
        <v>-170</v>
      </c>
      <c r="D20" s="130"/>
      <c r="E20" s="130"/>
      <c r="F20" s="130" t="n">
        <v>-824</v>
      </c>
      <c r="G20" s="130" t="n">
        <v>-1050</v>
      </c>
      <c r="H20" s="130"/>
      <c r="I20" s="130"/>
      <c r="J20" s="130" t="n">
        <f aca="false">+I20+G20+E20+C20-H20-F20-D20-B20</f>
        <v>-239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 t="n">
        <v>-159</v>
      </c>
      <c r="C21" s="130" t="n">
        <v>-170</v>
      </c>
      <c r="D21" s="130"/>
      <c r="E21" s="130"/>
      <c r="F21" s="130" t="n">
        <v>-772</v>
      </c>
      <c r="G21" s="130" t="n">
        <v>-1050</v>
      </c>
      <c r="H21" s="130"/>
      <c r="I21" s="130"/>
      <c r="J21" s="130" t="n">
        <f aca="false">+I21+G21+E21+C21-H21-F21-D21-B21</f>
        <v>-289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 t="n">
        <v>-158</v>
      </c>
      <c r="C22" s="130" t="n">
        <v>-170</v>
      </c>
      <c r="D22" s="130"/>
      <c r="E22" s="130"/>
      <c r="F22" s="130" t="n">
        <v>-851</v>
      </c>
      <c r="G22" s="130" t="n">
        <v>-1050</v>
      </c>
      <c r="H22" s="130"/>
      <c r="I22" s="130"/>
      <c r="J22" s="130" t="n">
        <f aca="false">+I22+G22+E22+C22-H22-F22-D22-B22</f>
        <v>-211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 t="n">
        <v>-191</v>
      </c>
      <c r="C23" s="130" t="n">
        <v>-170</v>
      </c>
      <c r="D23" s="130"/>
      <c r="E23" s="130"/>
      <c r="F23" s="130" t="n">
        <v>-950</v>
      </c>
      <c r="G23" s="130" t="n">
        <v>-1050</v>
      </c>
      <c r="H23" s="130"/>
      <c r="I23" s="130"/>
      <c r="J23" s="130" t="n">
        <f aca="false">+I23+G23+E23+C23-H23-F23-D23-B23</f>
        <v>-79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 t="n">
        <v>-166</v>
      </c>
      <c r="C24" s="130" t="n">
        <v>-170</v>
      </c>
      <c r="D24" s="130"/>
      <c r="E24" s="130"/>
      <c r="F24" s="130" t="n">
        <v>-1033</v>
      </c>
      <c r="G24" s="130" t="n">
        <v>-1050</v>
      </c>
      <c r="H24" s="130"/>
      <c r="I24" s="130"/>
      <c r="J24" s="130" t="n">
        <f aca="false">+I24+G24+E24+C24-H24-F24-D24-B24</f>
        <v>-21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 t="n">
        <v>-155</v>
      </c>
      <c r="C25" s="130" t="n">
        <v>-170</v>
      </c>
      <c r="D25" s="130"/>
      <c r="E25" s="130"/>
      <c r="F25" s="130" t="n">
        <v>-1036</v>
      </c>
      <c r="G25" s="130" t="n">
        <v>-1050</v>
      </c>
      <c r="H25" s="130"/>
      <c r="I25" s="130"/>
      <c r="J25" s="130" t="n">
        <f aca="false">+I25+G25+E25+C25-H25-F25-D25-B25</f>
        <v>-29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 t="n">
        <v>-159</v>
      </c>
      <c r="C26" s="130" t="n">
        <v>-170</v>
      </c>
      <c r="D26" s="130"/>
      <c r="E26" s="130"/>
      <c r="F26" s="130" t="n">
        <v>-864</v>
      </c>
      <c r="G26" s="130" t="n">
        <v>-1050</v>
      </c>
      <c r="H26" s="130"/>
      <c r="I26" s="130"/>
      <c r="J26" s="130" t="n">
        <f aca="false">+I26+G26+E26+C26-H26-F26-D26-B26</f>
        <v>-197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 t="n">
        <v>-148</v>
      </c>
      <c r="C27" s="130" t="n">
        <v>-170</v>
      </c>
      <c r="D27" s="130"/>
      <c r="E27" s="130"/>
      <c r="F27" s="130" t="n">
        <v>-668</v>
      </c>
      <c r="G27" s="130" t="n">
        <v>-1050</v>
      </c>
      <c r="H27" s="130"/>
      <c r="I27" s="130"/>
      <c r="J27" s="130" t="n">
        <f aca="false">+I27+G27+E27+C27-H27-F27-D27-B27</f>
        <v>-404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+I28+G28+E28+C28-H28-F28-D28-B28</f>
        <v>0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+I29+G29+E29+C29-H29-F29-D29-B29</f>
        <v>0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+I30+G30+E30+C30-H30-F30-D30-B30</f>
        <v>0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+I31+G31+E31+C31-H31-F31-D31-B31</f>
        <v>0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+I32+G32+E32+C32-H32-F32-D32-B32</f>
        <v>0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+I33+G33+E33+C33-H33-F33-D33-B33</f>
        <v>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+I34+G34+E34+C34-H34-F34-D34-B34</f>
        <v>0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-3398</v>
      </c>
      <c r="C37" s="130" t="n">
        <f aca="false">SUM(C6:C36)</f>
        <v>-3740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-23387</v>
      </c>
      <c r="G37" s="130" t="n">
        <f aca="false">SUM(G6:G36)</f>
        <v>-23100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-55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2.13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-117.15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J41" s="251" t="n">
        <v>-35540.33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1" t="n">
        <v>37278</v>
      </c>
      <c r="J43" s="142" t="n">
        <f aca="false">+J41+J39</f>
        <v>-35657.48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20"/>
      <c r="D46" s="120"/>
      <c r="F46" s="120"/>
      <c r="H46" s="120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-3434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41" t="n">
        <f aca="false">+J37</f>
        <v>-55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-3489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3"/>
      <c r="R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3"/>
      <c r="R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3"/>
      <c r="R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3"/>
      <c r="R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3"/>
      <c r="R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3"/>
      <c r="R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0"/>
      <c r="R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0"/>
      <c r="R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0"/>
      <c r="R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0"/>
      <c r="R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0"/>
      <c r="R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0"/>
      <c r="R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0"/>
      <c r="R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4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4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4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4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4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4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4"/>
    </row>
    <row r="90" customFormat="false" ht="12.75" hidden="false" customHeight="false" outlineLevel="0" collapsed="false">
      <c r="B90" s="120"/>
      <c r="D90" s="120"/>
      <c r="F90" s="120"/>
      <c r="H90" s="120"/>
      <c r="K90" s="135"/>
      <c r="L90" s="136"/>
      <c r="M90" s="136"/>
      <c r="N90" s="136"/>
      <c r="O90" s="136"/>
      <c r="P90" s="136"/>
      <c r="R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35"/>
      <c r="L91" s="136"/>
      <c r="M91" s="136"/>
      <c r="N91" s="136"/>
      <c r="O91" s="136"/>
      <c r="P91" s="136"/>
      <c r="R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20"/>
      <c r="D171" s="120"/>
      <c r="F171" s="120"/>
      <c r="H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20"/>
      <c r="D214" s="120"/>
      <c r="F214" s="120"/>
      <c r="H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20"/>
      <c r="D256" s="120"/>
      <c r="F256" s="120"/>
      <c r="H256" s="120"/>
      <c r="K256" s="120"/>
      <c r="M256" s="120"/>
      <c r="O256" s="120"/>
      <c r="Q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K257" s="121"/>
      <c r="L257" s="122"/>
      <c r="M257" s="122"/>
      <c r="N257" s="122"/>
      <c r="O257" s="122"/>
      <c r="P257" s="122"/>
      <c r="Q257" s="122"/>
      <c r="R257" s="122"/>
      <c r="S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20"/>
      <c r="M297" s="120"/>
      <c r="O297" s="120"/>
      <c r="Q297" s="120"/>
    </row>
    <row r="298" customFormat="false" ht="12.75" hidden="false" customHeight="false" outlineLevel="0" collapsed="false">
      <c r="K298" s="121"/>
      <c r="L298" s="122"/>
      <c r="M298" s="122"/>
      <c r="N298" s="122"/>
      <c r="O298" s="122"/>
      <c r="P298" s="122"/>
      <c r="Q298" s="122"/>
      <c r="R298" s="122"/>
      <c r="S298" s="122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20"/>
      <c r="M339" s="120"/>
      <c r="O339" s="120"/>
      <c r="Q339" s="120"/>
    </row>
    <row r="340" customFormat="false" ht="12.75" hidden="false" customHeight="false" outlineLevel="0" collapsed="false">
      <c r="K340" s="121"/>
      <c r="L340" s="122"/>
      <c r="M340" s="122"/>
      <c r="N340" s="122"/>
      <c r="O340" s="122"/>
      <c r="P340" s="122"/>
      <c r="Q340" s="122"/>
      <c r="R340" s="122"/>
      <c r="S340" s="122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20"/>
      <c r="M381" s="120"/>
      <c r="O381" s="120"/>
      <c r="Q381" s="120"/>
    </row>
    <row r="382" customFormat="false" ht="12.75" hidden="false" customHeight="false" outlineLevel="0" collapsed="false">
      <c r="K382" s="121"/>
      <c r="L382" s="122"/>
      <c r="M382" s="122"/>
      <c r="N382" s="122"/>
      <c r="O382" s="122"/>
      <c r="P382" s="122"/>
      <c r="Q382" s="122"/>
      <c r="R382" s="122"/>
      <c r="S382" s="122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20"/>
      <c r="M425" s="120"/>
      <c r="O425" s="120"/>
      <c r="Q425" s="120"/>
    </row>
    <row r="426" customFormat="false" ht="12.75" hidden="false" customHeight="false" outlineLevel="0" collapsed="false">
      <c r="K426" s="121"/>
      <c r="L426" s="122"/>
      <c r="M426" s="122"/>
      <c r="N426" s="122"/>
      <c r="O426" s="122"/>
      <c r="P426" s="122"/>
      <c r="Q426" s="122"/>
      <c r="R426" s="122"/>
      <c r="S426" s="122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20"/>
      <c r="M467" s="120"/>
      <c r="O467" s="120"/>
      <c r="Q467" s="120"/>
      <c r="U467" s="120"/>
      <c r="W467" s="120"/>
      <c r="Y467" s="120"/>
      <c r="AA467" s="120"/>
    </row>
    <row r="468" customFormat="false" ht="12.75" hidden="false" customHeight="false" outlineLevel="0" collapsed="false">
      <c r="K468" s="121"/>
      <c r="L468" s="122"/>
      <c r="M468" s="122"/>
      <c r="N468" s="122"/>
      <c r="O468" s="122"/>
      <c r="P468" s="122"/>
      <c r="Q468" s="122"/>
      <c r="R468" s="122"/>
      <c r="S468" s="122"/>
      <c r="U468" s="121"/>
      <c r="V468" s="122"/>
      <c r="W468" s="122"/>
      <c r="X468" s="122"/>
      <c r="Y468" s="122"/>
      <c r="Z468" s="122"/>
      <c r="AA468" s="122"/>
      <c r="AB468" s="122"/>
      <c r="AC468" s="122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300</v>
      </c>
    </row>
    <row r="3" customFormat="false" ht="12.75" hidden="false" customHeight="false" outlineLevel="0" collapsed="false">
      <c r="B3" s="120" t="n">
        <v>10518</v>
      </c>
      <c r="D3" s="120" t="n">
        <v>13276</v>
      </c>
      <c r="F3" s="120" t="n">
        <v>13475</v>
      </c>
      <c r="H3" s="120" t="n">
        <v>500176</v>
      </c>
      <c r="J3" s="120" t="n">
        <v>500390</v>
      </c>
      <c r="L3" s="120" t="n">
        <v>500612</v>
      </c>
    </row>
    <row r="4" customFormat="false" ht="12.75" hidden="false" customHeight="false" outlineLevel="0" collapsed="false">
      <c r="B4" s="121" t="s">
        <v>301</v>
      </c>
      <c r="C4" s="122"/>
      <c r="D4" s="169" t="s">
        <v>302</v>
      </c>
      <c r="E4" s="122"/>
      <c r="F4" s="169" t="s">
        <v>303</v>
      </c>
      <c r="G4" s="122"/>
      <c r="H4" s="169" t="s">
        <v>304</v>
      </c>
      <c r="I4" s="122"/>
      <c r="J4" s="169" t="s">
        <v>305</v>
      </c>
      <c r="K4" s="122"/>
      <c r="L4" s="169" t="s">
        <v>306</v>
      </c>
      <c r="M4" s="122"/>
      <c r="N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 t="s">
        <v>180</v>
      </c>
      <c r="K5" s="123" t="s">
        <v>181</v>
      </c>
      <c r="L5" s="123" t="s">
        <v>180</v>
      </c>
      <c r="M5" s="123" t="s">
        <v>181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77"/>
      <c r="C6" s="130"/>
      <c r="D6" s="477"/>
      <c r="E6" s="130"/>
      <c r="F6" s="477"/>
      <c r="G6" s="130"/>
      <c r="H6" s="477"/>
      <c r="I6" s="130"/>
      <c r="J6" s="477"/>
      <c r="K6" s="130"/>
      <c r="L6" s="130" t="n">
        <v>-677</v>
      </c>
      <c r="M6" s="130" t="n">
        <v>-581</v>
      </c>
      <c r="N6" s="130" t="n">
        <f aca="false">+M6+K6+I6+G6+E6+C6-L6-J6-H6-F6-D6-B6</f>
        <v>96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77"/>
      <c r="C7" s="130"/>
      <c r="D7" s="477"/>
      <c r="E7" s="130"/>
      <c r="F7" s="477"/>
      <c r="G7" s="130"/>
      <c r="H7" s="477"/>
      <c r="I7" s="130"/>
      <c r="J7" s="477"/>
      <c r="K7" s="130"/>
      <c r="L7" s="130" t="n">
        <v>-928</v>
      </c>
      <c r="M7" s="130" t="n">
        <v>-581</v>
      </c>
      <c r="N7" s="130" t="n">
        <f aca="false">+M7+K7+I7+G7+E7+C7-L7-J7-H7-F7-D7-B7</f>
        <v>347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77"/>
      <c r="C8" s="130"/>
      <c r="D8" s="477"/>
      <c r="E8" s="130"/>
      <c r="F8" s="477"/>
      <c r="G8" s="130"/>
      <c r="H8" s="477"/>
      <c r="I8" s="130"/>
      <c r="J8" s="477"/>
      <c r="K8" s="130"/>
      <c r="L8" s="130" t="n">
        <v>-911</v>
      </c>
      <c r="M8" s="130" t="n">
        <v>-581</v>
      </c>
      <c r="N8" s="130" t="n">
        <f aca="false">+M8+K8+I8+G8+E8+C8-L8-J8-H8-F8-D8-B8</f>
        <v>330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77"/>
      <c r="C9" s="130"/>
      <c r="D9" s="477"/>
      <c r="E9" s="130"/>
      <c r="F9" s="477"/>
      <c r="G9" s="130"/>
      <c r="H9" s="477"/>
      <c r="I9" s="130"/>
      <c r="J9" s="477"/>
      <c r="K9" s="130"/>
      <c r="L9" s="130" t="n">
        <v>-981</v>
      </c>
      <c r="M9" s="130" t="n">
        <v>-581</v>
      </c>
      <c r="N9" s="130" t="n">
        <f aca="false">+M9+K9+I9+G9+E9+C9-L9-J9-H9-F9-D9-B9</f>
        <v>400</v>
      </c>
      <c r="P9" s="136"/>
      <c r="S9" s="240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77"/>
      <c r="C10" s="130"/>
      <c r="D10" s="477"/>
      <c r="E10" s="130"/>
      <c r="F10" s="477"/>
      <c r="G10" s="130"/>
      <c r="H10" s="477"/>
      <c r="I10" s="130"/>
      <c r="J10" s="477"/>
      <c r="K10" s="130"/>
      <c r="L10" s="130" t="n">
        <v>-658</v>
      </c>
      <c r="M10" s="130" t="n">
        <v>-581</v>
      </c>
      <c r="N10" s="130" t="n">
        <f aca="false">+M10+K10+I10+G10+E10+C10-L10-J10-H10-F10-D10-B10</f>
        <v>77</v>
      </c>
      <c r="P10" s="136"/>
      <c r="S10" s="240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77"/>
      <c r="C11" s="130"/>
      <c r="D11" s="477"/>
      <c r="E11" s="130"/>
      <c r="F11" s="477"/>
      <c r="G11" s="130"/>
      <c r="H11" s="477"/>
      <c r="I11" s="130"/>
      <c r="J11" s="477"/>
      <c r="K11" s="130"/>
      <c r="L11" s="130" t="n">
        <v>-805</v>
      </c>
      <c r="M11" s="130" t="n">
        <v>-581</v>
      </c>
      <c r="N11" s="130" t="n">
        <f aca="false">+M11+K11+I11+G11+E11+C11-L11-J11-H11-F11-D11-B11</f>
        <v>224</v>
      </c>
      <c r="P11" s="136"/>
      <c r="S11" s="240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77"/>
      <c r="C12" s="130"/>
      <c r="D12" s="477"/>
      <c r="E12" s="130"/>
      <c r="F12" s="477"/>
      <c r="G12" s="130"/>
      <c r="H12" s="477"/>
      <c r="I12" s="130"/>
      <c r="J12" s="477"/>
      <c r="K12" s="130"/>
      <c r="L12" s="130" t="n">
        <v>-709</v>
      </c>
      <c r="M12" s="130" t="n">
        <v>-581</v>
      </c>
      <c r="N12" s="130" t="n">
        <f aca="false">+M12+K12+I12+G12+E12+C12-L12-J12-H12-F12-D12-B12</f>
        <v>128</v>
      </c>
      <c r="P12" s="136"/>
      <c r="S12" s="240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77"/>
      <c r="C13" s="130"/>
      <c r="D13" s="477"/>
      <c r="E13" s="130"/>
      <c r="F13" s="477"/>
      <c r="G13" s="130"/>
      <c r="H13" s="477"/>
      <c r="I13" s="130"/>
      <c r="J13" s="477"/>
      <c r="K13" s="130"/>
      <c r="L13" s="130" t="n">
        <v>-828</v>
      </c>
      <c r="M13" s="130" t="n">
        <v>-581</v>
      </c>
      <c r="N13" s="130" t="n">
        <f aca="false">+M13+K13+I13+G13+E13+C13-L13-J13-H13-F13-D13-B13</f>
        <v>247</v>
      </c>
      <c r="P13" s="136"/>
      <c r="S13" s="241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77"/>
      <c r="C14" s="130"/>
      <c r="D14" s="477"/>
      <c r="E14" s="130"/>
      <c r="F14" s="477"/>
      <c r="G14" s="130"/>
      <c r="H14" s="477"/>
      <c r="I14" s="130"/>
      <c r="J14" s="477"/>
      <c r="K14" s="130"/>
      <c r="L14" s="130" t="n">
        <v>-884</v>
      </c>
      <c r="M14" s="130" t="n">
        <v>-581</v>
      </c>
      <c r="N14" s="130" t="n">
        <f aca="false">+M14+K14+I14+G14+E14+C14-L14-J14-H14-F14-D14-B14</f>
        <v>303</v>
      </c>
      <c r="P14" s="136"/>
      <c r="S14" s="241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77"/>
      <c r="C15" s="130"/>
      <c r="D15" s="477"/>
      <c r="E15" s="130"/>
      <c r="F15" s="477"/>
      <c r="G15" s="130"/>
      <c r="H15" s="477"/>
      <c r="I15" s="130"/>
      <c r="J15" s="477"/>
      <c r="K15" s="130"/>
      <c r="L15" s="130" t="n">
        <v>-856</v>
      </c>
      <c r="M15" s="130" t="n">
        <v>-581</v>
      </c>
      <c r="N15" s="130" t="n">
        <f aca="false">+M15+K15+I15+G15+E15+C15-L15-J15-H15-F15-D15-B15</f>
        <v>275</v>
      </c>
      <c r="P15" s="136"/>
      <c r="S15" s="241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77"/>
      <c r="C16" s="130"/>
      <c r="D16" s="477"/>
      <c r="E16" s="130"/>
      <c r="F16" s="477"/>
      <c r="G16" s="130"/>
      <c r="H16" s="477"/>
      <c r="I16" s="130"/>
      <c r="J16" s="477"/>
      <c r="K16" s="130"/>
      <c r="L16" s="130" t="n">
        <v>-595</v>
      </c>
      <c r="M16" s="130" t="n">
        <v>-581</v>
      </c>
      <c r="N16" s="130" t="n">
        <f aca="false">+M16+K16+I16+G16+E16+C16-L16-J16-H16-F16-D16-B16</f>
        <v>14</v>
      </c>
      <c r="P16" s="136"/>
      <c r="S16" s="241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77"/>
      <c r="C17" s="130"/>
      <c r="D17" s="477"/>
      <c r="E17" s="130"/>
      <c r="F17" s="477"/>
      <c r="G17" s="130"/>
      <c r="H17" s="477"/>
      <c r="I17" s="130"/>
      <c r="J17" s="477"/>
      <c r="K17" s="130"/>
      <c r="L17" s="130" t="n">
        <v>-581</v>
      </c>
      <c r="M17" s="130" t="n">
        <v>-581</v>
      </c>
      <c r="N17" s="130" t="n">
        <f aca="false">+M17+K17+I17+G17+E17+C17-L17-J17-H17-F17-D17-B17</f>
        <v>0</v>
      </c>
      <c r="P17" s="136"/>
      <c r="S17" s="241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77"/>
      <c r="C18" s="130"/>
      <c r="D18" s="477"/>
      <c r="E18" s="130"/>
      <c r="F18" s="477"/>
      <c r="G18" s="130"/>
      <c r="H18" s="477"/>
      <c r="I18" s="130"/>
      <c r="J18" s="477"/>
      <c r="K18" s="130"/>
      <c r="L18" s="130" t="n">
        <v>-639</v>
      </c>
      <c r="M18" s="130" t="n">
        <v>-778</v>
      </c>
      <c r="N18" s="130" t="n">
        <f aca="false">+M18+K18+I18+G18+E18+C18-L18-J18-H18-F18-D18-B18</f>
        <v>-139</v>
      </c>
      <c r="P18" s="136"/>
      <c r="S18" s="241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77"/>
      <c r="C19" s="130"/>
      <c r="D19" s="477"/>
      <c r="E19" s="130"/>
      <c r="F19" s="477"/>
      <c r="G19" s="130"/>
      <c r="H19" s="477"/>
      <c r="I19" s="130"/>
      <c r="J19" s="477"/>
      <c r="K19" s="130"/>
      <c r="L19" s="130" t="n">
        <v>-677</v>
      </c>
      <c r="M19" s="130" t="n">
        <v>-778</v>
      </c>
      <c r="N19" s="130" t="n">
        <f aca="false">+M19+K19+I19+G19+E19+C19-L19-J19-H19-F19-D19-B19</f>
        <v>-101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77"/>
      <c r="C20" s="130"/>
      <c r="D20" s="477"/>
      <c r="E20" s="130"/>
      <c r="F20" s="477"/>
      <c r="G20" s="130"/>
      <c r="H20" s="477"/>
      <c r="I20" s="130"/>
      <c r="J20" s="477"/>
      <c r="K20" s="130"/>
      <c r="L20" s="130" t="n">
        <v>-865</v>
      </c>
      <c r="M20" s="130" t="n">
        <v>-778</v>
      </c>
      <c r="N20" s="130" t="n">
        <f aca="false">+M20+K20+I20+G20+E20+C20-L20-J20-H20-F20-D20-B20</f>
        <v>87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77"/>
      <c r="C21" s="130"/>
      <c r="D21" s="477"/>
      <c r="E21" s="130"/>
      <c r="F21" s="477"/>
      <c r="G21" s="130"/>
      <c r="H21" s="477"/>
      <c r="I21" s="130"/>
      <c r="J21" s="477"/>
      <c r="K21" s="130"/>
      <c r="L21" s="130" t="n">
        <v>-591</v>
      </c>
      <c r="M21" s="130" t="n">
        <v>-778</v>
      </c>
      <c r="N21" s="130" t="n">
        <f aca="false">+M21+K21+I21+G21+E21+C21-L21-J21-H21-F21-D21-B21</f>
        <v>-187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77"/>
      <c r="C22" s="130"/>
      <c r="D22" s="477"/>
      <c r="E22" s="130"/>
      <c r="F22" s="477"/>
      <c r="G22" s="130"/>
      <c r="H22" s="477"/>
      <c r="I22" s="130"/>
      <c r="J22" s="477"/>
      <c r="K22" s="130"/>
      <c r="L22" s="130" t="n">
        <v>-988</v>
      </c>
      <c r="M22" s="130" t="n">
        <v>-778</v>
      </c>
      <c r="N22" s="130" t="n">
        <f aca="false">+M22+K22+I22+G22+E22+C22-L22-J22-H22-F22-D22-B22</f>
        <v>210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77"/>
      <c r="C23" s="130"/>
      <c r="D23" s="477"/>
      <c r="E23" s="130"/>
      <c r="F23" s="477"/>
      <c r="G23" s="130"/>
      <c r="H23" s="477"/>
      <c r="I23" s="130"/>
      <c r="J23" s="477"/>
      <c r="K23" s="130"/>
      <c r="L23" s="130" t="n">
        <v>-803</v>
      </c>
      <c r="M23" s="130" t="n">
        <v>-778</v>
      </c>
      <c r="N23" s="130" t="n">
        <f aca="false">+M23+K23+I23+G23+E23+C23-L23-J23-H23-F23-D23-B23</f>
        <v>25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77"/>
      <c r="C24" s="130"/>
      <c r="D24" s="477"/>
      <c r="E24" s="130"/>
      <c r="F24" s="477"/>
      <c r="G24" s="130"/>
      <c r="H24" s="477"/>
      <c r="I24" s="130"/>
      <c r="J24" s="477"/>
      <c r="K24" s="130"/>
      <c r="L24" s="130" t="n">
        <v>-882</v>
      </c>
      <c r="M24" s="130" t="n">
        <v>-778</v>
      </c>
      <c r="N24" s="130" t="n">
        <f aca="false">+M24+K24+I24+G24+E24+C24-L24-J24-H24-F24-D24-B24</f>
        <v>104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77"/>
      <c r="C25" s="130"/>
      <c r="D25" s="477"/>
      <c r="E25" s="130"/>
      <c r="F25" s="477"/>
      <c r="G25" s="130"/>
      <c r="H25" s="477"/>
      <c r="I25" s="130"/>
      <c r="J25" s="477"/>
      <c r="K25" s="130"/>
      <c r="L25" s="130" t="n">
        <v>-768</v>
      </c>
      <c r="M25" s="130" t="n">
        <v>-778</v>
      </c>
      <c r="N25" s="130" t="n">
        <f aca="false">+M25+K25+I25+G25+E25+C25-L25-J25-H25-F25-D25-B25</f>
        <v>-10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77"/>
      <c r="C26" s="130"/>
      <c r="D26" s="477"/>
      <c r="E26" s="130"/>
      <c r="F26" s="477"/>
      <c r="G26" s="130"/>
      <c r="H26" s="477"/>
      <c r="I26" s="130"/>
      <c r="J26" s="477"/>
      <c r="K26" s="130"/>
      <c r="L26" s="130" t="n">
        <v>-850</v>
      </c>
      <c r="M26" s="130" t="n">
        <v>-778</v>
      </c>
      <c r="N26" s="130" t="n">
        <f aca="false">+M26+K26+I26+G26+E26+C26-L26-J26-H26-F26-D26-B26</f>
        <v>72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77"/>
      <c r="C27" s="130"/>
      <c r="D27" s="477"/>
      <c r="E27" s="130"/>
      <c r="F27" s="477"/>
      <c r="G27" s="130"/>
      <c r="H27" s="477"/>
      <c r="I27" s="130"/>
      <c r="J27" s="477"/>
      <c r="K27" s="130"/>
      <c r="L27" s="130" t="n">
        <v>-1060</v>
      </c>
      <c r="M27" s="130" t="n">
        <v>-778</v>
      </c>
      <c r="N27" s="130" t="n">
        <f aca="false">+M27+K27+I27+G27+E27+C27-L27-J27-H27-F27-D27-B27</f>
        <v>282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77"/>
      <c r="C28" s="130"/>
      <c r="D28" s="477"/>
      <c r="E28" s="130"/>
      <c r="F28" s="477"/>
      <c r="G28" s="130"/>
      <c r="H28" s="477"/>
      <c r="I28" s="130"/>
      <c r="J28" s="477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77"/>
      <c r="C29" s="130"/>
      <c r="D29" s="477"/>
      <c r="E29" s="130"/>
      <c r="F29" s="477"/>
      <c r="G29" s="130"/>
      <c r="H29" s="477"/>
      <c r="I29" s="130"/>
      <c r="J29" s="477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77"/>
      <c r="C30" s="130"/>
      <c r="D30" s="477"/>
      <c r="E30" s="130"/>
      <c r="F30" s="477"/>
      <c r="G30" s="130"/>
      <c r="H30" s="477"/>
      <c r="I30" s="130"/>
      <c r="J30" s="477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-17536</v>
      </c>
      <c r="M37" s="130" t="n">
        <f aca="false">SUM(M6:M36)</f>
        <v>-14752</v>
      </c>
      <c r="N37" s="130" t="n">
        <f aca="false">SUM(N6:N36)</f>
        <v>2784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2.13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5929.92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K41" s="146"/>
      <c r="M41" s="146"/>
      <c r="N41" s="251" t="n">
        <v>31688.49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1" t="n">
        <v>37278</v>
      </c>
      <c r="N43" s="142" t="n">
        <f aca="false">+N41+N39</f>
        <v>37618.41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20"/>
      <c r="D46" s="120"/>
      <c r="F46" s="120"/>
      <c r="H46" s="120"/>
      <c r="J46" s="120"/>
      <c r="L46" s="120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11681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41" t="n">
        <f aca="false">+N37</f>
        <v>2784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14465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3"/>
      <c r="V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3"/>
      <c r="V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3"/>
      <c r="V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3"/>
      <c r="V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3"/>
      <c r="V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3"/>
      <c r="V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0"/>
      <c r="V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0"/>
      <c r="V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0"/>
      <c r="V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0"/>
      <c r="V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0"/>
      <c r="V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0"/>
      <c r="V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0"/>
      <c r="V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4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4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4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4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4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4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4"/>
    </row>
    <row r="90" customFormat="false" ht="12.75" hidden="false" customHeight="false" outlineLevel="0" collapsed="false">
      <c r="B90" s="120"/>
      <c r="D90" s="120"/>
      <c r="F90" s="120"/>
      <c r="H90" s="120"/>
      <c r="J90" s="120"/>
      <c r="L90" s="120"/>
      <c r="O90" s="135"/>
      <c r="P90" s="136"/>
      <c r="Q90" s="136"/>
      <c r="R90" s="136"/>
      <c r="S90" s="136"/>
      <c r="T90" s="136"/>
      <c r="V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35"/>
      <c r="P91" s="136"/>
      <c r="Q91" s="136"/>
      <c r="R91" s="136"/>
      <c r="S91" s="136"/>
      <c r="T91" s="136"/>
      <c r="V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  <c r="J129" s="120"/>
      <c r="L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20"/>
      <c r="D171" s="120"/>
      <c r="F171" s="120"/>
      <c r="H171" s="120"/>
      <c r="J171" s="120"/>
      <c r="L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20"/>
      <c r="D214" s="120"/>
      <c r="F214" s="120"/>
      <c r="H214" s="120"/>
      <c r="J214" s="120"/>
      <c r="L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20"/>
      <c r="D256" s="120"/>
      <c r="F256" s="120"/>
      <c r="H256" s="120"/>
      <c r="J256" s="120"/>
      <c r="L256" s="120"/>
      <c r="O256" s="120"/>
      <c r="Q256" s="120"/>
      <c r="S256" s="120"/>
      <c r="U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O257" s="121"/>
      <c r="P257" s="122"/>
      <c r="Q257" s="122"/>
      <c r="R257" s="122"/>
      <c r="S257" s="122"/>
      <c r="T257" s="122"/>
      <c r="U257" s="122"/>
      <c r="V257" s="122"/>
      <c r="W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20"/>
      <c r="Q297" s="120"/>
      <c r="S297" s="120"/>
      <c r="U297" s="120"/>
    </row>
    <row r="298" customFormat="false" ht="12.75" hidden="false" customHeight="false" outlineLevel="0" collapsed="false">
      <c r="O298" s="121"/>
      <c r="P298" s="122"/>
      <c r="Q298" s="122"/>
      <c r="R298" s="122"/>
      <c r="S298" s="122"/>
      <c r="T298" s="122"/>
      <c r="U298" s="122"/>
      <c r="V298" s="122"/>
      <c r="W298" s="122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20"/>
      <c r="Q339" s="120"/>
      <c r="S339" s="120"/>
      <c r="U339" s="120"/>
    </row>
    <row r="340" customFormat="false" ht="12.75" hidden="false" customHeight="false" outlineLevel="0" collapsed="false">
      <c r="O340" s="121"/>
      <c r="P340" s="122"/>
      <c r="Q340" s="122"/>
      <c r="R340" s="122"/>
      <c r="S340" s="122"/>
      <c r="T340" s="122"/>
      <c r="U340" s="122"/>
      <c r="V340" s="122"/>
      <c r="W340" s="122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20"/>
      <c r="Q381" s="120"/>
      <c r="S381" s="120"/>
      <c r="U381" s="120"/>
    </row>
    <row r="382" customFormat="false" ht="12.75" hidden="false" customHeight="false" outlineLevel="0" collapsed="false">
      <c r="O382" s="121"/>
      <c r="P382" s="122"/>
      <c r="Q382" s="122"/>
      <c r="R382" s="122"/>
      <c r="S382" s="122"/>
      <c r="T382" s="122"/>
      <c r="U382" s="122"/>
      <c r="V382" s="122"/>
      <c r="W382" s="122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20"/>
      <c r="Q425" s="120"/>
      <c r="S425" s="120"/>
      <c r="U425" s="120"/>
    </row>
    <row r="426" customFormat="false" ht="12.75" hidden="false" customHeight="false" outlineLevel="0" collapsed="false">
      <c r="O426" s="121"/>
      <c r="P426" s="122"/>
      <c r="Q426" s="122"/>
      <c r="R426" s="122"/>
      <c r="S426" s="122"/>
      <c r="T426" s="122"/>
      <c r="U426" s="122"/>
      <c r="V426" s="122"/>
      <c r="W426" s="122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20"/>
      <c r="Q467" s="120"/>
      <c r="S467" s="120"/>
      <c r="U467" s="120"/>
      <c r="Y467" s="120"/>
      <c r="AA467" s="120"/>
      <c r="AC467" s="120"/>
      <c r="AE467" s="120"/>
    </row>
    <row r="468" customFormat="false" ht="12.75" hidden="false" customHeight="false" outlineLevel="0" collapsed="false">
      <c r="O468" s="121"/>
      <c r="P468" s="122"/>
      <c r="Q468" s="122"/>
      <c r="R468" s="122"/>
      <c r="S468" s="122"/>
      <c r="T468" s="122"/>
      <c r="U468" s="122"/>
      <c r="V468" s="122"/>
      <c r="W468" s="122"/>
      <c r="Y468" s="121"/>
      <c r="Z468" s="122"/>
      <c r="AA468" s="122"/>
      <c r="AB468" s="122"/>
      <c r="AC468" s="122"/>
      <c r="AD468" s="122"/>
      <c r="AE468" s="122"/>
      <c r="AF468" s="122"/>
      <c r="AG468" s="122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307</v>
      </c>
      <c r="C3" s="332"/>
      <c r="D3" s="332"/>
    </row>
    <row r="4" customFormat="false" ht="12.75" hidden="false" customHeight="false" outlineLevel="0" collapsed="false">
      <c r="A4" s="162"/>
      <c r="B4" s="470" t="s">
        <v>308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219</v>
      </c>
      <c r="C6" s="130" t="n">
        <v>150</v>
      </c>
      <c r="D6" s="146" t="n">
        <f aca="false">+C6-B6</f>
        <v>-69</v>
      </c>
    </row>
    <row r="7" customFormat="false" ht="12.75" hidden="false" customHeight="false" outlineLevel="0" collapsed="false">
      <c r="A7" s="129" t="n">
        <v>2</v>
      </c>
      <c r="B7" s="130" t="n">
        <v>22</v>
      </c>
      <c r="C7" s="130" t="n">
        <v>150</v>
      </c>
      <c r="D7" s="146" t="n">
        <f aca="false">+C7-B7</f>
        <v>128</v>
      </c>
    </row>
    <row r="8" customFormat="false" ht="12.75" hidden="false" customHeight="false" outlineLevel="0" collapsed="false">
      <c r="A8" s="129" t="n">
        <v>3</v>
      </c>
      <c r="B8" s="130" t="n">
        <v>305</v>
      </c>
      <c r="C8" s="130" t="n">
        <v>150</v>
      </c>
      <c r="D8" s="146" t="n">
        <f aca="false">+C8-B8</f>
        <v>-155</v>
      </c>
    </row>
    <row r="9" customFormat="false" ht="12.75" hidden="false" customHeight="false" outlineLevel="0" collapsed="false">
      <c r="A9" s="129" t="n">
        <v>4</v>
      </c>
      <c r="B9" s="130" t="n">
        <v>287</v>
      </c>
      <c r="C9" s="130" t="n">
        <v>150</v>
      </c>
      <c r="D9" s="146" t="n">
        <f aca="false">+C9-B9</f>
        <v>-137</v>
      </c>
    </row>
    <row r="10" customFormat="false" ht="12.75" hidden="false" customHeight="false" outlineLevel="0" collapsed="false">
      <c r="A10" s="129" t="n">
        <v>5</v>
      </c>
      <c r="B10" s="130" t="n">
        <v>214</v>
      </c>
      <c r="C10" s="130" t="n">
        <v>150</v>
      </c>
      <c r="D10" s="146" t="n">
        <f aca="false">+C10-B10</f>
        <v>-64</v>
      </c>
    </row>
    <row r="11" customFormat="false" ht="12.75" hidden="false" customHeight="false" outlineLevel="0" collapsed="false">
      <c r="A11" s="129" t="n">
        <v>6</v>
      </c>
      <c r="B11" s="130" t="n">
        <v>211</v>
      </c>
      <c r="C11" s="130" t="n">
        <v>150</v>
      </c>
      <c r="D11" s="146" t="n">
        <f aca="false">+C11-B11</f>
        <v>-61</v>
      </c>
    </row>
    <row r="12" customFormat="false" ht="12.75" hidden="false" customHeight="false" outlineLevel="0" collapsed="false">
      <c r="A12" s="129" t="n">
        <v>7</v>
      </c>
      <c r="B12" s="130" t="n">
        <v>236</v>
      </c>
      <c r="C12" s="130" t="n">
        <v>150</v>
      </c>
      <c r="D12" s="146" t="n">
        <f aca="false">+C12-B12</f>
        <v>-86</v>
      </c>
    </row>
    <row r="13" customFormat="false" ht="12.75" hidden="false" customHeight="false" outlineLevel="0" collapsed="false">
      <c r="A13" s="129" t="n">
        <v>8</v>
      </c>
      <c r="B13" s="130" t="n">
        <v>226</v>
      </c>
      <c r="C13" s="130" t="n">
        <v>150</v>
      </c>
      <c r="D13" s="146" t="n">
        <f aca="false">+C13-B13</f>
        <v>-76</v>
      </c>
    </row>
    <row r="14" customFormat="false" ht="12.75" hidden="false" customHeight="false" outlineLevel="0" collapsed="false">
      <c r="A14" s="129" t="n">
        <v>9</v>
      </c>
      <c r="B14" s="130" t="n">
        <v>249</v>
      </c>
      <c r="C14" s="130" t="n">
        <v>150</v>
      </c>
      <c r="D14" s="146" t="n">
        <f aca="false">+C14-B14</f>
        <v>-99</v>
      </c>
    </row>
    <row r="15" customFormat="false" ht="12.75" hidden="false" customHeight="false" outlineLevel="0" collapsed="false">
      <c r="A15" s="129" t="n">
        <v>10</v>
      </c>
      <c r="B15" s="130" t="n">
        <v>205</v>
      </c>
      <c r="C15" s="130" t="n">
        <v>150</v>
      </c>
      <c r="D15" s="146" t="n">
        <f aca="false">+C15-B15</f>
        <v>-55</v>
      </c>
    </row>
    <row r="16" customFormat="false" ht="12.75" hidden="false" customHeight="false" outlineLevel="0" collapsed="false">
      <c r="A16" s="129" t="n">
        <v>11</v>
      </c>
      <c r="B16" s="130" t="n">
        <v>276</v>
      </c>
      <c r="C16" s="130" t="n">
        <v>150</v>
      </c>
      <c r="D16" s="146" t="n">
        <f aca="false">+C16-B16</f>
        <v>-126</v>
      </c>
    </row>
    <row r="17" customFormat="false" ht="12.75" hidden="false" customHeight="false" outlineLevel="0" collapsed="false">
      <c r="A17" s="129" t="n">
        <v>12</v>
      </c>
      <c r="B17" s="130" t="n">
        <v>238</v>
      </c>
      <c r="C17" s="130" t="n">
        <v>150</v>
      </c>
      <c r="D17" s="146" t="n">
        <f aca="false">+C17-B17</f>
        <v>-88</v>
      </c>
    </row>
    <row r="18" customFormat="false" ht="12.75" hidden="false" customHeight="false" outlineLevel="0" collapsed="false">
      <c r="A18" s="129" t="n">
        <v>13</v>
      </c>
      <c r="B18" s="130" t="n">
        <v>257</v>
      </c>
      <c r="C18" s="130" t="n">
        <v>150</v>
      </c>
      <c r="D18" s="146" t="n">
        <f aca="false">+C18-B18</f>
        <v>-107</v>
      </c>
    </row>
    <row r="19" customFormat="false" ht="12.75" hidden="false" customHeight="false" outlineLevel="0" collapsed="false">
      <c r="A19" s="129" t="n">
        <v>14</v>
      </c>
      <c r="B19" s="130" t="n">
        <v>221</v>
      </c>
      <c r="C19" s="130" t="n">
        <v>150</v>
      </c>
      <c r="D19" s="146" t="n">
        <f aca="false">+C19-B19</f>
        <v>-71</v>
      </c>
    </row>
    <row r="20" customFormat="false" ht="12.75" hidden="false" customHeight="false" outlineLevel="0" collapsed="false">
      <c r="A20" s="129" t="n">
        <v>15</v>
      </c>
      <c r="B20" s="130" t="n">
        <v>315</v>
      </c>
      <c r="C20" s="130" t="n">
        <v>150</v>
      </c>
      <c r="D20" s="146" t="n">
        <f aca="false">+C20-B20</f>
        <v>-165</v>
      </c>
    </row>
    <row r="21" customFormat="false" ht="12.75" hidden="false" customHeight="false" outlineLevel="0" collapsed="false">
      <c r="A21" s="129" t="n">
        <v>16</v>
      </c>
      <c r="B21" s="130" t="n">
        <v>253</v>
      </c>
      <c r="C21" s="130" t="n">
        <v>150</v>
      </c>
      <c r="D21" s="146" t="n">
        <f aca="false">+C21-B21</f>
        <v>-103</v>
      </c>
    </row>
    <row r="22" customFormat="false" ht="12.75" hidden="false" customHeight="false" outlineLevel="0" collapsed="false">
      <c r="A22" s="129" t="n">
        <v>17</v>
      </c>
      <c r="B22" s="130" t="n">
        <v>222</v>
      </c>
      <c r="C22" s="130" t="n">
        <v>150</v>
      </c>
      <c r="D22" s="146" t="n">
        <f aca="false">+C22-B22</f>
        <v>-72</v>
      </c>
    </row>
    <row r="23" customFormat="false" ht="12.75" hidden="false" customHeight="false" outlineLevel="0" collapsed="false">
      <c r="A23" s="129" t="n">
        <v>18</v>
      </c>
      <c r="B23" s="130" t="n">
        <v>204</v>
      </c>
      <c r="C23" s="130" t="n">
        <v>150</v>
      </c>
      <c r="D23" s="146" t="n">
        <f aca="false">+C23-B23</f>
        <v>-54</v>
      </c>
    </row>
    <row r="24" customFormat="false" ht="12.75" hidden="false" customHeight="false" outlineLevel="0" collapsed="false">
      <c r="A24" s="129" t="n">
        <v>19</v>
      </c>
      <c r="B24" s="130" t="n">
        <v>275</v>
      </c>
      <c r="C24" s="130" t="n">
        <v>150</v>
      </c>
      <c r="D24" s="146" t="n">
        <f aca="false">+C24-B24</f>
        <v>-125</v>
      </c>
    </row>
    <row r="25" customFormat="false" ht="12.75" hidden="false" customHeight="false" outlineLevel="0" collapsed="false">
      <c r="A25" s="129" t="n">
        <v>20</v>
      </c>
      <c r="B25" s="130" t="n">
        <v>286</v>
      </c>
      <c r="C25" s="130" t="n">
        <v>150</v>
      </c>
      <c r="D25" s="146" t="n">
        <f aca="false">+C25-B25</f>
        <v>-136</v>
      </c>
    </row>
    <row r="26" customFormat="false" ht="12.75" hidden="false" customHeight="false" outlineLevel="0" collapsed="false">
      <c r="A26" s="129" t="n">
        <v>21</v>
      </c>
      <c r="B26" s="130" t="n">
        <v>244</v>
      </c>
      <c r="C26" s="130" t="n">
        <v>150</v>
      </c>
      <c r="D26" s="146" t="n">
        <f aca="false">+C26-B26</f>
        <v>-94</v>
      </c>
    </row>
    <row r="27" customFormat="false" ht="12.75" hidden="false" customHeight="false" outlineLevel="0" collapsed="false">
      <c r="A27" s="129" t="n">
        <v>22</v>
      </c>
      <c r="B27" s="130" t="n">
        <v>225</v>
      </c>
      <c r="C27" s="130" t="n">
        <v>150</v>
      </c>
      <c r="D27" s="146" t="n">
        <f aca="false">+C27-B27</f>
        <v>-75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5190</v>
      </c>
      <c r="C37" s="130" t="n">
        <f aca="false">SUM(C6:C36)</f>
        <v>3300</v>
      </c>
      <c r="D37" s="146" t="n">
        <f aca="false">SUM(D6:D36)</f>
        <v>-1890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-4044.6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180048.98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176004.38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79013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-1890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77123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71</v>
      </c>
      <c r="C3" s="332"/>
      <c r="D3" s="332"/>
    </row>
    <row r="4" customFormat="false" ht="12.75" hidden="false" customHeight="false" outlineLevel="0" collapsed="false">
      <c r="A4" s="162"/>
      <c r="B4" s="470" t="s">
        <v>309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108</v>
      </c>
      <c r="C6" s="130" t="n">
        <v>441</v>
      </c>
      <c r="D6" s="146" t="n">
        <f aca="false">+C6-B6</f>
        <v>333</v>
      </c>
    </row>
    <row r="7" customFormat="false" ht="12.75" hidden="false" customHeight="false" outlineLevel="0" collapsed="false">
      <c r="A7" s="129" t="n">
        <v>2</v>
      </c>
      <c r="B7" s="130" t="n">
        <v>136</v>
      </c>
      <c r="C7" s="130" t="n">
        <v>441</v>
      </c>
      <c r="D7" s="146" t="n">
        <f aca="false">+C7-B7</f>
        <v>305</v>
      </c>
    </row>
    <row r="8" customFormat="false" ht="12.75" hidden="false" customHeight="false" outlineLevel="0" collapsed="false">
      <c r="A8" s="129" t="n">
        <v>3</v>
      </c>
      <c r="B8" s="130" t="n">
        <v>78</v>
      </c>
      <c r="C8" s="130" t="n">
        <v>441</v>
      </c>
      <c r="D8" s="146" t="n">
        <f aca="false">+C8-B8</f>
        <v>363</v>
      </c>
    </row>
    <row r="9" customFormat="false" ht="12.75" hidden="false" customHeight="false" outlineLevel="0" collapsed="false">
      <c r="A9" s="129" t="n">
        <v>4</v>
      </c>
      <c r="B9" s="130" t="n">
        <v>84</v>
      </c>
      <c r="C9" s="130" t="n">
        <v>441</v>
      </c>
      <c r="D9" s="146" t="n">
        <f aca="false">+C9-B9</f>
        <v>357</v>
      </c>
    </row>
    <row r="10" customFormat="false" ht="12.75" hidden="false" customHeight="false" outlineLevel="0" collapsed="false">
      <c r="A10" s="129" t="n">
        <v>5</v>
      </c>
      <c r="B10" s="130" t="n">
        <v>81</v>
      </c>
      <c r="C10" s="130" t="n">
        <v>441</v>
      </c>
      <c r="D10" s="146" t="n">
        <f aca="false">+C10-B10</f>
        <v>360</v>
      </c>
    </row>
    <row r="11" customFormat="false" ht="12.75" hidden="false" customHeight="false" outlineLevel="0" collapsed="false">
      <c r="A11" s="129" t="n">
        <v>6</v>
      </c>
      <c r="B11" s="130" t="n">
        <v>78</v>
      </c>
      <c r="C11" s="130" t="n">
        <v>441</v>
      </c>
      <c r="D11" s="146" t="n">
        <f aca="false">+C11-B11</f>
        <v>363</v>
      </c>
    </row>
    <row r="12" customFormat="false" ht="12.75" hidden="false" customHeight="false" outlineLevel="0" collapsed="false">
      <c r="A12" s="129" t="n">
        <v>7</v>
      </c>
      <c r="B12" s="130" t="n">
        <v>49</v>
      </c>
      <c r="C12" s="130" t="n">
        <v>441</v>
      </c>
      <c r="D12" s="146" t="n">
        <f aca="false">+C12-B12</f>
        <v>392</v>
      </c>
    </row>
    <row r="13" customFormat="false" ht="12.75" hidden="false" customHeight="false" outlineLevel="0" collapsed="false">
      <c r="A13" s="129" t="n">
        <v>8</v>
      </c>
      <c r="B13" s="130" t="n">
        <v>35</v>
      </c>
      <c r="C13" s="130" t="n">
        <v>441</v>
      </c>
      <c r="D13" s="146" t="n">
        <f aca="false">+C13-B13</f>
        <v>406</v>
      </c>
    </row>
    <row r="14" customFormat="false" ht="12.75" hidden="false" customHeight="false" outlineLevel="0" collapsed="false">
      <c r="A14" s="129" t="n">
        <v>9</v>
      </c>
      <c r="B14" s="130" t="n">
        <v>35</v>
      </c>
      <c r="C14" s="130" t="n">
        <v>441</v>
      </c>
      <c r="D14" s="146" t="n">
        <f aca="false">+C14-B14</f>
        <v>406</v>
      </c>
    </row>
    <row r="15" customFormat="false" ht="12.75" hidden="false" customHeight="false" outlineLevel="0" collapsed="false">
      <c r="A15" s="129" t="n">
        <v>10</v>
      </c>
      <c r="B15" s="130" t="n">
        <v>1124</v>
      </c>
      <c r="C15" s="130" t="n">
        <v>441</v>
      </c>
      <c r="D15" s="146" t="n">
        <f aca="false">+C15-B15</f>
        <v>-683</v>
      </c>
    </row>
    <row r="16" customFormat="false" ht="12.75" hidden="false" customHeight="false" outlineLevel="0" collapsed="false">
      <c r="A16" s="129" t="n">
        <v>11</v>
      </c>
      <c r="B16" s="130" t="n">
        <v>1826</v>
      </c>
      <c r="C16" s="130" t="n">
        <v>88</v>
      </c>
      <c r="D16" s="146" t="n">
        <f aca="false">+C16-B16</f>
        <v>-1738</v>
      </c>
    </row>
    <row r="17" customFormat="false" ht="12.75" hidden="false" customHeight="false" outlineLevel="0" collapsed="false">
      <c r="A17" s="129" t="n">
        <v>12</v>
      </c>
      <c r="B17" s="130" t="n">
        <v>309</v>
      </c>
      <c r="C17" s="130" t="n">
        <v>88</v>
      </c>
      <c r="D17" s="146" t="n">
        <f aca="false">+C17-B17</f>
        <v>-221</v>
      </c>
    </row>
    <row r="18" customFormat="false" ht="12.75" hidden="false" customHeight="false" outlineLevel="0" collapsed="false">
      <c r="A18" s="129" t="n">
        <v>13</v>
      </c>
      <c r="B18" s="130" t="n">
        <v>726</v>
      </c>
      <c r="C18" s="130" t="n">
        <v>88</v>
      </c>
      <c r="D18" s="146" t="n">
        <f aca="false">+C18-B18</f>
        <v>-638</v>
      </c>
    </row>
    <row r="19" customFormat="false" ht="12.75" hidden="false" customHeight="false" outlineLevel="0" collapsed="false">
      <c r="A19" s="129" t="n">
        <v>14</v>
      </c>
      <c r="B19" s="130" t="n">
        <v>1551</v>
      </c>
      <c r="C19" s="130" t="n">
        <v>88</v>
      </c>
      <c r="D19" s="146" t="n">
        <f aca="false">+C19-B19</f>
        <v>-1463</v>
      </c>
    </row>
    <row r="20" customFormat="false" ht="12.75" hidden="false" customHeight="false" outlineLevel="0" collapsed="false">
      <c r="A20" s="129" t="n">
        <v>15</v>
      </c>
      <c r="B20" s="130" t="n">
        <v>1261</v>
      </c>
      <c r="C20" s="130" t="n">
        <v>88</v>
      </c>
      <c r="D20" s="146" t="n">
        <f aca="false">+C20-B20</f>
        <v>-1173</v>
      </c>
    </row>
    <row r="21" customFormat="false" ht="12.75" hidden="false" customHeight="false" outlineLevel="0" collapsed="false">
      <c r="A21" s="129" t="n">
        <v>16</v>
      </c>
      <c r="B21" s="130" t="n">
        <v>386</v>
      </c>
      <c r="C21" s="130" t="n">
        <v>88</v>
      </c>
      <c r="D21" s="146" t="n">
        <f aca="false">+C21-B21</f>
        <v>-298</v>
      </c>
    </row>
    <row r="22" customFormat="false" ht="12.75" hidden="false" customHeight="false" outlineLevel="0" collapsed="false">
      <c r="A22" s="129" t="n">
        <v>17</v>
      </c>
      <c r="B22" s="130" t="n">
        <v>33</v>
      </c>
      <c r="C22" s="130" t="n">
        <v>88</v>
      </c>
      <c r="D22" s="146" t="n">
        <f aca="false">+C22-B22</f>
        <v>55</v>
      </c>
    </row>
    <row r="23" customFormat="false" ht="12.75" hidden="false" customHeight="false" outlineLevel="0" collapsed="false">
      <c r="A23" s="129" t="n">
        <v>18</v>
      </c>
      <c r="B23" s="130" t="n">
        <v>56</v>
      </c>
      <c r="C23" s="130" t="n">
        <v>88</v>
      </c>
      <c r="D23" s="146" t="n">
        <f aca="false">+C23-B23</f>
        <v>32</v>
      </c>
    </row>
    <row r="24" customFormat="false" ht="12.75" hidden="false" customHeight="false" outlineLevel="0" collapsed="false">
      <c r="A24" s="129" t="n">
        <v>19</v>
      </c>
      <c r="B24" s="130" t="n">
        <v>86</v>
      </c>
      <c r="C24" s="130" t="n">
        <v>88</v>
      </c>
      <c r="D24" s="146" t="n">
        <f aca="false">+C24-B24</f>
        <v>2</v>
      </c>
    </row>
    <row r="25" customFormat="false" ht="12.75" hidden="false" customHeight="false" outlineLevel="0" collapsed="false">
      <c r="A25" s="129" t="n">
        <v>20</v>
      </c>
      <c r="B25" s="130" t="n">
        <v>3</v>
      </c>
      <c r="C25" s="130" t="n">
        <v>88</v>
      </c>
      <c r="D25" s="146" t="n">
        <f aca="false">+C25-B25</f>
        <v>85</v>
      </c>
    </row>
    <row r="26" customFormat="false" ht="12.75" hidden="false" customHeight="false" outlineLevel="0" collapsed="false">
      <c r="A26" s="129" t="n">
        <v>21</v>
      </c>
      <c r="B26" s="130" t="n">
        <v>536</v>
      </c>
      <c r="C26" s="130" t="n">
        <v>88</v>
      </c>
      <c r="D26" s="146" t="n">
        <f aca="false">+C26-B26</f>
        <v>-448</v>
      </c>
    </row>
    <row r="27" customFormat="false" ht="12.75" hidden="false" customHeight="false" outlineLevel="0" collapsed="false">
      <c r="A27" s="129" t="n">
        <v>22</v>
      </c>
      <c r="B27" s="130" t="n">
        <v>657</v>
      </c>
      <c r="C27" s="130" t="n">
        <v>88</v>
      </c>
      <c r="D27" s="146" t="n">
        <f aca="false">+C27-B27</f>
        <v>-569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9238</v>
      </c>
      <c r="C37" s="130" t="n">
        <f aca="false">SUM(C6:C36)</f>
        <v>5466</v>
      </c>
      <c r="D37" s="146" t="n">
        <f aca="false">SUM(D6:D36)</f>
        <v>-3772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-8072.08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161292.49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153220.41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33971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-3772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30199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188</v>
      </c>
      <c r="C3" s="32"/>
      <c r="D3" s="169" t="s">
        <v>189</v>
      </c>
      <c r="E3" s="122"/>
      <c r="F3" s="9"/>
      <c r="G3" s="19"/>
      <c r="H3" s="19"/>
      <c r="I3" s="32"/>
      <c r="J3" s="169"/>
      <c r="K3" s="122"/>
      <c r="L3" s="9"/>
    </row>
    <row r="4" customFormat="false" ht="12.75" hidden="false" customHeight="false" outlineLevel="0" collapsed="false">
      <c r="A4" s="24" t="s">
        <v>179</v>
      </c>
      <c r="B4" s="123" t="s">
        <v>180</v>
      </c>
      <c r="C4" s="170" t="s">
        <v>181</v>
      </c>
      <c r="D4" s="123" t="s">
        <v>180</v>
      </c>
      <c r="E4" s="123" t="s">
        <v>181</v>
      </c>
      <c r="F4" s="9"/>
      <c r="G4" s="24"/>
      <c r="H4" s="123"/>
      <c r="I4" s="170"/>
      <c r="J4" s="123"/>
      <c r="K4" s="123"/>
      <c r="L4" s="9"/>
    </row>
    <row r="5" customFormat="false" ht="12.75" hidden="false" customHeight="false" outlineLevel="0" collapsed="false">
      <c r="A5" s="171" t="n">
        <v>1</v>
      </c>
      <c r="B5" s="130" t="n">
        <v>-14</v>
      </c>
      <c r="C5" s="130"/>
      <c r="D5" s="130" t="n">
        <v>-54985</v>
      </c>
      <c r="E5" s="130" t="n">
        <v>-54900</v>
      </c>
      <c r="F5" s="130" t="n">
        <f aca="false">+C5-B5+E5-D5</f>
        <v>99</v>
      </c>
      <c r="G5" s="171"/>
      <c r="H5" s="130"/>
      <c r="I5" s="130"/>
      <c r="J5" s="130"/>
      <c r="K5" s="130"/>
      <c r="L5" s="130"/>
    </row>
    <row r="6" customFormat="false" ht="12.75" hidden="false" customHeight="false" outlineLevel="0" collapsed="false">
      <c r="A6" s="171" t="n">
        <v>2</v>
      </c>
      <c r="B6" s="130"/>
      <c r="C6" s="130"/>
      <c r="D6" s="130" t="n">
        <v>-45523</v>
      </c>
      <c r="E6" s="130" t="n">
        <v>-45012</v>
      </c>
      <c r="F6" s="130" t="n">
        <f aca="false">+C6-B6+E6-D6</f>
        <v>511</v>
      </c>
      <c r="G6" s="171"/>
      <c r="H6" s="130"/>
      <c r="I6" s="130"/>
      <c r="J6" s="130"/>
      <c r="K6" s="130"/>
      <c r="L6" s="130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71" t="n">
        <v>3</v>
      </c>
      <c r="B7" s="130" t="n">
        <v>-19469</v>
      </c>
      <c r="C7" s="130" t="n">
        <v>-20000</v>
      </c>
      <c r="D7" s="130" t="n">
        <v>-31996</v>
      </c>
      <c r="E7" s="130" t="n">
        <v>-29900</v>
      </c>
      <c r="F7" s="130" t="n">
        <f aca="false">+C7-B7+E7-D7</f>
        <v>1565</v>
      </c>
      <c r="G7" s="171"/>
      <c r="H7" s="130"/>
      <c r="I7" s="130"/>
      <c r="J7" s="130"/>
      <c r="K7" s="130"/>
      <c r="L7" s="130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71" t="n">
        <v>4</v>
      </c>
      <c r="B8" s="130" t="n">
        <v>-10157</v>
      </c>
      <c r="C8" s="130" t="n">
        <v>-10000</v>
      </c>
      <c r="D8" s="130" t="n">
        <v>-65915</v>
      </c>
      <c r="E8" s="130" t="n">
        <v>-65318</v>
      </c>
      <c r="F8" s="130" t="n">
        <f aca="false">+C8-B8+E8-D8</f>
        <v>754</v>
      </c>
      <c r="G8" s="171"/>
      <c r="H8" s="130"/>
      <c r="I8" s="130"/>
      <c r="J8" s="130"/>
      <c r="K8" s="130"/>
      <c r="L8" s="130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71" t="n">
        <v>5</v>
      </c>
      <c r="B9" s="130" t="n">
        <v>-29699</v>
      </c>
      <c r="C9" s="130" t="n">
        <v>-29869</v>
      </c>
      <c r="D9" s="130" t="n">
        <v>-63672</v>
      </c>
      <c r="E9" s="130" t="n">
        <v>-63430</v>
      </c>
      <c r="F9" s="130" t="n">
        <f aca="false">+C9-B9+E9-D9</f>
        <v>72</v>
      </c>
      <c r="G9" s="171"/>
      <c r="H9" s="130"/>
      <c r="I9" s="130"/>
      <c r="J9" s="130"/>
      <c r="K9" s="130"/>
      <c r="L9" s="130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71" t="n">
        <v>6</v>
      </c>
      <c r="B10" s="130" t="n">
        <v>-29789</v>
      </c>
      <c r="C10" s="130" t="n">
        <v>-29869</v>
      </c>
      <c r="D10" s="130" t="n">
        <v>-64157</v>
      </c>
      <c r="E10" s="130" t="n">
        <v>-63430</v>
      </c>
      <c r="F10" s="130" t="n">
        <f aca="false">+C10-B10+E10-D10</f>
        <v>647</v>
      </c>
      <c r="G10" s="171"/>
      <c r="H10" s="130"/>
      <c r="I10" s="130"/>
      <c r="J10" s="130"/>
      <c r="K10" s="130"/>
      <c r="L10" s="13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71" t="n">
        <v>7</v>
      </c>
      <c r="B11" s="130" t="n">
        <v>-29899</v>
      </c>
      <c r="C11" s="130" t="n">
        <v>-29869</v>
      </c>
      <c r="D11" s="130" t="n">
        <v>-83960</v>
      </c>
      <c r="E11" s="130" t="n">
        <v>-83430</v>
      </c>
      <c r="F11" s="130" t="n">
        <f aca="false">+C11-B11+E11-D11</f>
        <v>560</v>
      </c>
      <c r="G11" s="171"/>
      <c r="H11" s="130"/>
      <c r="I11" s="130"/>
      <c r="J11" s="130"/>
      <c r="K11" s="130"/>
      <c r="L11" s="13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71" t="n">
        <v>8</v>
      </c>
      <c r="B12" s="130" t="n">
        <v>-10720</v>
      </c>
      <c r="C12" s="130" t="n">
        <v>-10152</v>
      </c>
      <c r="D12" s="130" t="n">
        <v>-104080</v>
      </c>
      <c r="E12" s="130" t="n">
        <v>-104207</v>
      </c>
      <c r="F12" s="130" t="n">
        <f aca="false">+C12-B12+E12-D12</f>
        <v>441</v>
      </c>
      <c r="G12" s="171"/>
      <c r="H12" s="130"/>
      <c r="I12" s="130"/>
      <c r="J12" s="130"/>
      <c r="K12" s="130"/>
      <c r="L12" s="13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71" t="n">
        <v>9</v>
      </c>
      <c r="B13" s="130" t="n">
        <v>-14972</v>
      </c>
      <c r="C13" s="130" t="n">
        <v>-15000</v>
      </c>
      <c r="D13" s="130" t="n">
        <v>-57592</v>
      </c>
      <c r="E13" s="130" t="n">
        <v>-56846</v>
      </c>
      <c r="F13" s="130" t="n">
        <f aca="false">+C13-B13+E13-D13</f>
        <v>718</v>
      </c>
      <c r="G13" s="171"/>
      <c r="H13" s="130"/>
      <c r="I13" s="130"/>
      <c r="J13" s="130"/>
      <c r="K13" s="130"/>
      <c r="L13" s="13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71" t="n">
        <v>10</v>
      </c>
      <c r="B14" s="130" t="n">
        <v>-14997</v>
      </c>
      <c r="C14" s="130" t="n">
        <v>-15000</v>
      </c>
      <c r="D14" s="130" t="n">
        <v>-93909</v>
      </c>
      <c r="E14" s="130" t="n">
        <v>-93216</v>
      </c>
      <c r="F14" s="130" t="n">
        <f aca="false">+C14-B14+E14-D14</f>
        <v>690</v>
      </c>
      <c r="G14" s="171"/>
      <c r="H14" s="130"/>
      <c r="I14" s="130"/>
      <c r="J14" s="130"/>
      <c r="K14" s="130"/>
      <c r="L14" s="13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71" t="n">
        <v>11</v>
      </c>
      <c r="B15" s="130" t="n">
        <v>-613</v>
      </c>
      <c r="C15" s="130"/>
      <c r="D15" s="130" t="n">
        <v>-79398</v>
      </c>
      <c r="E15" s="130" t="n">
        <v>-78955</v>
      </c>
      <c r="F15" s="130" t="n">
        <f aca="false">+C15-B15+E15-D15</f>
        <v>1056</v>
      </c>
      <c r="G15" s="171"/>
      <c r="H15" s="130"/>
      <c r="I15" s="130"/>
      <c r="J15" s="130"/>
      <c r="K15" s="130"/>
      <c r="L15" s="13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71" t="n">
        <v>12</v>
      </c>
      <c r="B16" s="130" t="n">
        <v>-5137</v>
      </c>
      <c r="C16" s="130" t="n">
        <v>-5000</v>
      </c>
      <c r="D16" s="130" t="n">
        <v>-58921</v>
      </c>
      <c r="E16" s="130" t="n">
        <v>-59382</v>
      </c>
      <c r="F16" s="130" t="n">
        <f aca="false">+C16-B16+E16-D16</f>
        <v>-324</v>
      </c>
      <c r="G16" s="171"/>
      <c r="H16" s="130"/>
      <c r="I16" s="130"/>
      <c r="J16" s="130"/>
      <c r="K16" s="130"/>
      <c r="L16" s="130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71" t="n">
        <v>13</v>
      </c>
      <c r="B17" s="130" t="n">
        <v>-5527</v>
      </c>
      <c r="C17" s="130" t="n">
        <v>-5000</v>
      </c>
      <c r="D17" s="130" t="n">
        <v>-59922</v>
      </c>
      <c r="E17" s="130" t="n">
        <v>-59382</v>
      </c>
      <c r="F17" s="130" t="n">
        <f aca="false">+C17-B17+E17-D17</f>
        <v>1067</v>
      </c>
      <c r="G17" s="171"/>
      <c r="H17" s="130"/>
      <c r="I17" s="130"/>
      <c r="J17" s="130"/>
      <c r="K17" s="130"/>
      <c r="L17" s="130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71" t="n">
        <v>14</v>
      </c>
      <c r="B18" s="130" t="n">
        <v>-5814</v>
      </c>
      <c r="C18" s="130" t="n">
        <v>-5000</v>
      </c>
      <c r="D18" s="130" t="n">
        <v>-57766</v>
      </c>
      <c r="E18" s="130" t="n">
        <v>-57060</v>
      </c>
      <c r="F18" s="130" t="n">
        <f aca="false">+C18-B18+E18-D18</f>
        <v>1520</v>
      </c>
      <c r="G18" s="171"/>
      <c r="H18" s="130"/>
      <c r="I18" s="130"/>
      <c r="J18" s="130"/>
      <c r="K18" s="130"/>
      <c r="L18" s="130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71" t="n">
        <v>15</v>
      </c>
      <c r="B19" s="130"/>
      <c r="C19" s="130"/>
      <c r="D19" s="130" t="n">
        <v>-88029</v>
      </c>
      <c r="E19" s="130" t="n">
        <v>-87799</v>
      </c>
      <c r="F19" s="130" t="n">
        <f aca="false">+C19-B19+E19-D19</f>
        <v>230</v>
      </c>
      <c r="G19" s="171"/>
      <c r="H19" s="130"/>
      <c r="I19" s="130"/>
      <c r="J19" s="130"/>
      <c r="K19" s="130"/>
      <c r="L19" s="13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71" t="n">
        <v>16</v>
      </c>
      <c r="B20" s="130" t="n">
        <v>-4789</v>
      </c>
      <c r="C20" s="130" t="n">
        <v>-4155</v>
      </c>
      <c r="D20" s="130" t="n">
        <v>-81538</v>
      </c>
      <c r="E20" s="130" t="n">
        <v>-80882</v>
      </c>
      <c r="F20" s="130" t="n">
        <f aca="false">+C20-B20+E20-D20</f>
        <v>1290</v>
      </c>
      <c r="G20" s="171"/>
      <c r="H20" s="130"/>
      <c r="I20" s="130"/>
      <c r="J20" s="130"/>
      <c r="K20" s="130"/>
      <c r="L20" s="13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71" t="n">
        <v>17</v>
      </c>
      <c r="B21" s="130" t="n">
        <v>-22716</v>
      </c>
      <c r="C21" s="130" t="n">
        <v>-22154</v>
      </c>
      <c r="D21" s="130" t="n">
        <v>-91857</v>
      </c>
      <c r="E21" s="130" t="n">
        <v>-91315</v>
      </c>
      <c r="F21" s="130" t="n">
        <f aca="false">+C21-B21+E21-D21</f>
        <v>1104</v>
      </c>
      <c r="G21" s="171"/>
      <c r="H21" s="130"/>
      <c r="I21" s="130"/>
      <c r="J21" s="130"/>
      <c r="K21" s="130"/>
      <c r="L21" s="130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71" t="n">
        <v>18</v>
      </c>
      <c r="B22" s="130" t="n">
        <v>-324</v>
      </c>
      <c r="C22" s="130"/>
      <c r="D22" s="130" t="n">
        <v>-65366</v>
      </c>
      <c r="E22" s="130" t="n">
        <v>-64929</v>
      </c>
      <c r="F22" s="130" t="n">
        <f aca="false">+C22-B22+E22-D22</f>
        <v>761</v>
      </c>
      <c r="G22" s="171"/>
      <c r="H22" s="130"/>
      <c r="I22" s="130"/>
      <c r="J22" s="130"/>
      <c r="K22" s="130"/>
      <c r="L22" s="130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71" t="n">
        <v>19</v>
      </c>
      <c r="B23" s="130"/>
      <c r="C23" s="130"/>
      <c r="D23" s="130" t="n">
        <v>-70622</v>
      </c>
      <c r="E23" s="130" t="n">
        <v>-72649</v>
      </c>
      <c r="F23" s="130" t="n">
        <f aca="false">+C23-B23+E23-D23</f>
        <v>-2027</v>
      </c>
      <c r="G23" s="171"/>
      <c r="H23" s="130"/>
      <c r="I23" s="130"/>
      <c r="J23" s="130"/>
      <c r="K23" s="130"/>
      <c r="L23" s="130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71" t="n">
        <v>20</v>
      </c>
      <c r="B24" s="130"/>
      <c r="C24" s="130"/>
      <c r="D24" s="130" t="n">
        <v>-72881</v>
      </c>
      <c r="E24" s="130" t="n">
        <v>-72649</v>
      </c>
      <c r="F24" s="130" t="n">
        <f aca="false">+C24-B24+E24-D24</f>
        <v>232</v>
      </c>
      <c r="G24" s="171"/>
      <c r="H24" s="130"/>
      <c r="I24" s="130"/>
      <c r="J24" s="130"/>
      <c r="K24" s="130"/>
      <c r="L24" s="130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71" t="n">
        <v>21</v>
      </c>
      <c r="B25" s="130"/>
      <c r="C25" s="130"/>
      <c r="D25" s="130" t="n">
        <v>-61293</v>
      </c>
      <c r="E25" s="130" t="n">
        <v>-62649</v>
      </c>
      <c r="F25" s="130" t="n">
        <f aca="false">+C25-B25+E25-D25</f>
        <v>-1356</v>
      </c>
      <c r="G25" s="171"/>
      <c r="H25" s="130"/>
      <c r="I25" s="130"/>
      <c r="J25" s="130"/>
      <c r="K25" s="130"/>
      <c r="L25" s="130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71" t="n">
        <v>22</v>
      </c>
      <c r="B26" s="130"/>
      <c r="C26" s="130"/>
      <c r="D26" s="130" t="n">
        <v>-72050</v>
      </c>
      <c r="E26" s="130" t="n">
        <v>-71395</v>
      </c>
      <c r="F26" s="130" t="n">
        <f aca="false">+C26-B26+E26-D26</f>
        <v>655</v>
      </c>
      <c r="G26" s="171"/>
      <c r="H26" s="130"/>
      <c r="I26" s="130"/>
      <c r="J26" s="130"/>
      <c r="K26" s="130"/>
      <c r="L26" s="13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71" t="n">
        <v>23</v>
      </c>
      <c r="B27" s="130"/>
      <c r="C27" s="130"/>
      <c r="D27" s="130"/>
      <c r="E27" s="130"/>
      <c r="F27" s="130" t="n">
        <f aca="false">+C27-B27+E27-D27</f>
        <v>0</v>
      </c>
      <c r="G27" s="171"/>
      <c r="H27" s="130"/>
      <c r="I27" s="130"/>
      <c r="J27" s="130"/>
      <c r="K27" s="130"/>
      <c r="L27" s="13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71" t="n">
        <v>24</v>
      </c>
      <c r="B28" s="130"/>
      <c r="C28" s="130"/>
      <c r="D28" s="130"/>
      <c r="E28" s="130"/>
      <c r="F28" s="130" t="n">
        <f aca="false">+C28-B28+E28-D28</f>
        <v>0</v>
      </c>
      <c r="G28" s="171"/>
      <c r="H28" s="130"/>
      <c r="I28" s="130"/>
      <c r="J28" s="130"/>
      <c r="K28" s="130"/>
      <c r="L28" s="13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71" t="n">
        <v>25</v>
      </c>
      <c r="B29" s="130"/>
      <c r="C29" s="130"/>
      <c r="D29" s="130"/>
      <c r="E29" s="130"/>
      <c r="F29" s="130" t="n">
        <f aca="false">+C29-B29+E29-D29</f>
        <v>0</v>
      </c>
      <c r="G29" s="171"/>
      <c r="H29" s="130"/>
      <c r="I29" s="130"/>
      <c r="J29" s="130"/>
      <c r="K29" s="130"/>
      <c r="L29" s="13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71" t="n">
        <v>26</v>
      </c>
      <c r="B30" s="130"/>
      <c r="C30" s="130"/>
      <c r="D30" s="130"/>
      <c r="E30" s="130"/>
      <c r="F30" s="130" t="n">
        <f aca="false">+C30-B30+E30-D30</f>
        <v>0</v>
      </c>
      <c r="G30" s="171"/>
      <c r="H30" s="130"/>
      <c r="I30" s="130"/>
      <c r="J30" s="130"/>
      <c r="K30" s="130"/>
      <c r="L30" s="13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71" t="n">
        <v>27</v>
      </c>
      <c r="B31" s="130"/>
      <c r="C31" s="130"/>
      <c r="D31" s="130"/>
      <c r="E31" s="130"/>
      <c r="F31" s="130" t="n">
        <f aca="false">+C31-B31+E31-D31</f>
        <v>0</v>
      </c>
      <c r="G31" s="171"/>
      <c r="H31" s="130"/>
      <c r="I31" s="130"/>
      <c r="J31" s="130"/>
      <c r="K31" s="130"/>
      <c r="L31" s="13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71" t="n">
        <v>28</v>
      </c>
      <c r="B32" s="130"/>
      <c r="C32" s="130"/>
      <c r="D32" s="130"/>
      <c r="E32" s="130"/>
      <c r="F32" s="130" t="n">
        <f aca="false">+C32-B32+E32-D32</f>
        <v>0</v>
      </c>
      <c r="G32" s="171"/>
      <c r="H32" s="130"/>
      <c r="I32" s="130"/>
      <c r="J32" s="130"/>
      <c r="K32" s="130"/>
      <c r="L32" s="130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71" t="n">
        <v>29</v>
      </c>
      <c r="B33" s="130"/>
      <c r="C33" s="130"/>
      <c r="D33" s="130"/>
      <c r="E33" s="130"/>
      <c r="F33" s="130" t="n">
        <f aca="false">+C33-B33+E33-D33</f>
        <v>0</v>
      </c>
      <c r="G33" s="171"/>
      <c r="H33" s="130"/>
      <c r="I33" s="130"/>
      <c r="J33" s="130"/>
      <c r="K33" s="130"/>
      <c r="L33" s="130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71" t="n">
        <v>30</v>
      </c>
      <c r="B34" s="130"/>
      <c r="C34" s="130"/>
      <c r="D34" s="130"/>
      <c r="E34" s="130"/>
      <c r="F34" s="130" t="n">
        <f aca="false">+C34-B34+E34-D34</f>
        <v>0</v>
      </c>
      <c r="G34" s="171"/>
      <c r="H34" s="130"/>
      <c r="I34" s="130"/>
      <c r="J34" s="130"/>
      <c r="K34" s="130"/>
      <c r="L34" s="130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71" t="n">
        <v>31</v>
      </c>
      <c r="B35" s="172"/>
      <c r="C35" s="172"/>
      <c r="D35" s="130"/>
      <c r="E35" s="172"/>
      <c r="F35" s="130" t="n">
        <f aca="false">+C35-B35+E35-D35</f>
        <v>0</v>
      </c>
      <c r="G35" s="171"/>
      <c r="H35" s="130"/>
      <c r="I35" s="130"/>
      <c r="J35" s="130"/>
      <c r="K35" s="130"/>
      <c r="L35" s="130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71"/>
      <c r="B36" s="130" t="n">
        <f aca="false">SUM(B5:B35)</f>
        <v>-204636</v>
      </c>
      <c r="C36" s="173" t="n">
        <f aca="false">SUM(C5:C35)</f>
        <v>-201068</v>
      </c>
      <c r="D36" s="130" t="n">
        <f aca="false">SUM(D5:D35)</f>
        <v>-1525432</v>
      </c>
      <c r="E36" s="130" t="n">
        <f aca="false">SUM(E5:E35)</f>
        <v>-1518735</v>
      </c>
      <c r="F36" s="130" t="n">
        <f aca="false">SUM(F5:F35)</f>
        <v>10265</v>
      </c>
      <c r="G36" s="171"/>
      <c r="H36" s="130"/>
      <c r="I36" s="130"/>
      <c r="J36" s="130"/>
      <c r="K36" s="130"/>
      <c r="L36" s="130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4"/>
      <c r="B37" s="9"/>
      <c r="C37" s="130"/>
      <c r="D37" s="130"/>
      <c r="E37" s="130"/>
      <c r="F37" s="146"/>
      <c r="G37" s="174"/>
      <c r="H37" s="29"/>
      <c r="I37" s="130"/>
      <c r="J37" s="130"/>
      <c r="K37" s="130"/>
      <c r="L37" s="17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6"/>
      <c r="K38" s="176"/>
      <c r="L38" s="153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77" t="n">
        <f aca="false">+summary!G5</f>
        <v>2.14</v>
      </c>
      <c r="G39" s="9"/>
      <c r="H39" s="29"/>
      <c r="I39" s="130"/>
      <c r="J39" s="31"/>
      <c r="K39" s="178"/>
      <c r="L39" s="130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8"/>
      <c r="D40" s="27"/>
      <c r="E40" s="178"/>
      <c r="F40" s="153" t="n">
        <f aca="false">+F39*F36</f>
        <v>21967.1</v>
      </c>
      <c r="G40" s="9"/>
      <c r="H40" s="29"/>
      <c r="I40" s="32"/>
      <c r="J40" s="31"/>
      <c r="K40" s="31"/>
      <c r="L40" s="130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79"/>
      <c r="I41" s="32"/>
      <c r="J41" s="180"/>
      <c r="K41" s="180"/>
      <c r="L41" s="130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81" t="n">
        <v>37256</v>
      </c>
      <c r="B42" s="9"/>
      <c r="C42" s="182"/>
      <c r="D42" s="183"/>
      <c r="E42" s="182"/>
      <c r="F42" s="184" t="n">
        <v>9676</v>
      </c>
      <c r="G42" s="9"/>
      <c r="H42" s="179"/>
      <c r="I42" s="32"/>
      <c r="J42" s="180"/>
      <c r="K42" s="180"/>
      <c r="L42" s="130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81" t="n">
        <v>37278</v>
      </c>
      <c r="B43" s="9"/>
      <c r="C43" s="183"/>
      <c r="D43" s="183"/>
      <c r="E43" s="183"/>
      <c r="F43" s="130" t="n">
        <f aca="false">+F40+F42</f>
        <v>31643.1</v>
      </c>
      <c r="H43" s="65"/>
      <c r="I43" s="65"/>
      <c r="J43" s="65"/>
      <c r="K43" s="65"/>
      <c r="L43" s="18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71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71"/>
      <c r="B46" s="130"/>
      <c r="C46" s="186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190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187" t="n">
        <v>19943.24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188" t="n">
        <f aca="false">+F36</f>
        <v>10265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8" t="n">
        <f aca="false">+D49+D48</f>
        <v>30208.24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4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310</v>
      </c>
      <c r="B1" s="9"/>
      <c r="C1" s="64"/>
      <c r="O1" s="5"/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8" t="s">
        <v>311</v>
      </c>
      <c r="D3" s="478" t="s">
        <v>312</v>
      </c>
      <c r="F3" s="29"/>
      <c r="J3" s="29"/>
      <c r="K3" s="29"/>
    </row>
    <row r="4" customFormat="false" ht="17.1" hidden="false" customHeight="true" outlineLevel="0" collapsed="false">
      <c r="A4" s="234"/>
      <c r="B4" s="130" t="s">
        <v>313</v>
      </c>
      <c r="C4" s="9"/>
      <c r="D4" s="398" t="s">
        <v>314</v>
      </c>
      <c r="E4" s="130"/>
      <c r="F4" s="130"/>
      <c r="G4" s="130"/>
      <c r="P4" s="35"/>
      <c r="S4" s="35"/>
      <c r="W4" s="9"/>
      <c r="X4" s="435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-2143</v>
      </c>
      <c r="C6" s="130" t="n">
        <v>-1613</v>
      </c>
      <c r="D6" s="130" t="n">
        <v>-799</v>
      </c>
      <c r="E6" s="130" t="n">
        <v>-2000</v>
      </c>
      <c r="F6" s="130" t="n">
        <f aca="false">+C6+E6-B6-D6</f>
        <v>-671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6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-2506</v>
      </c>
      <c r="C7" s="130" t="n">
        <v>-1613</v>
      </c>
      <c r="D7" s="130" t="n">
        <v>-2650</v>
      </c>
      <c r="E7" s="130" t="n">
        <v>-2000</v>
      </c>
      <c r="F7" s="130" t="n">
        <f aca="false">+C7+E7-B7-D7</f>
        <v>1543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7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 t="n">
        <v>-2105</v>
      </c>
      <c r="C8" s="130" t="n">
        <v>-1613</v>
      </c>
      <c r="D8" s="130" t="n">
        <v>-2614</v>
      </c>
      <c r="E8" s="130" t="n">
        <v>-2000</v>
      </c>
      <c r="F8" s="130" t="n">
        <f aca="false">+C8+E8-B8-D8</f>
        <v>1106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7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 t="n">
        <v>-2259</v>
      </c>
      <c r="C9" s="130" t="n">
        <v>-1613</v>
      </c>
      <c r="D9" s="130" t="n">
        <v>-2483</v>
      </c>
      <c r="E9" s="130" t="n">
        <v>-2000</v>
      </c>
      <c r="F9" s="130" t="n">
        <f aca="false">+C9+E9-B9-D9</f>
        <v>1129</v>
      </c>
      <c r="O9" s="141"/>
      <c r="P9" s="35"/>
      <c r="R9" s="32"/>
      <c r="S9" s="35"/>
      <c r="U9" s="32"/>
      <c r="V9" s="32"/>
      <c r="W9" s="108"/>
      <c r="X9" s="91"/>
      <c r="Y9" s="91"/>
      <c r="AD9" s="149"/>
      <c r="AE9" s="437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 t="n">
        <v>-1911</v>
      </c>
      <c r="C10" s="130" t="n">
        <v>-1613</v>
      </c>
      <c r="D10" s="130" t="n">
        <v>-2346</v>
      </c>
      <c r="E10" s="130" t="n">
        <v>-2000</v>
      </c>
      <c r="F10" s="130" t="n">
        <f aca="false">+C10+E10-B10-D10</f>
        <v>644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7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 t="n">
        <v>-2267</v>
      </c>
      <c r="C11" s="130" t="n">
        <v>-1613</v>
      </c>
      <c r="D11" s="130" t="n">
        <v>-807</v>
      </c>
      <c r="E11" s="130" t="n">
        <v>-2000</v>
      </c>
      <c r="F11" s="130" t="n">
        <f aca="false">+C11+E11-B11-D11</f>
        <v>-539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7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 t="n">
        <v>-2257</v>
      </c>
      <c r="C12" s="130" t="n">
        <v>-1613</v>
      </c>
      <c r="D12" s="130" t="n">
        <v>-2535</v>
      </c>
      <c r="E12" s="130" t="n">
        <v>-2000</v>
      </c>
      <c r="F12" s="130" t="n">
        <f aca="false">+C12+E12-B12-D12</f>
        <v>1179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7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 t="n">
        <v>-1680</v>
      </c>
      <c r="C13" s="130" t="n">
        <v>-1613</v>
      </c>
      <c r="D13" s="130" t="n">
        <v>-2454</v>
      </c>
      <c r="E13" s="130" t="n">
        <v>-2000</v>
      </c>
      <c r="F13" s="130" t="n">
        <f aca="false">+C13+E13-B13-D13</f>
        <v>521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7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 t="n">
        <v>-1667</v>
      </c>
      <c r="C14" s="130" t="n">
        <v>-1613</v>
      </c>
      <c r="D14" s="130" t="n">
        <v>-2378</v>
      </c>
      <c r="E14" s="130" t="n">
        <v>-2000</v>
      </c>
      <c r="F14" s="130" t="n">
        <f aca="false">+C14+E14-B14-D14</f>
        <v>432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7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 t="n">
        <v>-1953</v>
      </c>
      <c r="C15" s="130" t="n">
        <v>-1613</v>
      </c>
      <c r="D15" s="130" t="n">
        <v>-2547</v>
      </c>
      <c r="E15" s="130" t="n">
        <v>-2000</v>
      </c>
      <c r="F15" s="130" t="n">
        <f aca="false">+C15+E15-B15-D15</f>
        <v>887</v>
      </c>
      <c r="O15" s="212"/>
      <c r="P15" s="35"/>
      <c r="R15" s="32"/>
      <c r="AD15" s="149"/>
      <c r="AE15" s="437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 t="n">
        <v>-2326</v>
      </c>
      <c r="C16" s="130" t="n">
        <v>-1613</v>
      </c>
      <c r="D16" s="130" t="n">
        <v>-2312</v>
      </c>
      <c r="E16" s="130" t="n">
        <v>-2000</v>
      </c>
      <c r="F16" s="130" t="n">
        <f aca="false">+C16+E16-B16-D16</f>
        <v>1025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7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 t="n">
        <v>-2069</v>
      </c>
      <c r="C17" s="130" t="n">
        <v>-1613</v>
      </c>
      <c r="D17" s="130" t="n">
        <v>-136</v>
      </c>
      <c r="E17" s="130" t="n">
        <v>-2000</v>
      </c>
      <c r="F17" s="130" t="n">
        <f aca="false">+C17+E17-B17-D17</f>
        <v>-1408</v>
      </c>
      <c r="O17" s="212"/>
      <c r="P17" s="35"/>
      <c r="R17" s="32"/>
      <c r="S17" s="35"/>
      <c r="AD17" s="149"/>
      <c r="AE17" s="437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 t="n">
        <v>-2204</v>
      </c>
      <c r="C18" s="130" t="n">
        <v>-1613</v>
      </c>
      <c r="D18" s="130" t="n">
        <v>-781</v>
      </c>
      <c r="E18" s="130" t="n">
        <v>-2000</v>
      </c>
      <c r="F18" s="130" t="n">
        <f aca="false">+C18+E18-B18-D18</f>
        <v>-628</v>
      </c>
      <c r="O18" s="212"/>
      <c r="P18" s="35"/>
      <c r="R18" s="32"/>
      <c r="S18" s="35"/>
      <c r="AD18" s="149"/>
      <c r="AE18" s="437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 t="n">
        <v>-2256</v>
      </c>
      <c r="C19" s="130" t="n">
        <v>-1613</v>
      </c>
      <c r="D19" s="130" t="n">
        <v>-2627</v>
      </c>
      <c r="E19" s="130" t="n">
        <v>-2000</v>
      </c>
      <c r="F19" s="130" t="n">
        <f aca="false">+C19+E19-B19-D19</f>
        <v>1270</v>
      </c>
      <c r="O19" s="212"/>
      <c r="P19" s="35"/>
      <c r="R19" s="32"/>
      <c r="S19" s="35"/>
      <c r="U19" s="32"/>
      <c r="AD19" s="149"/>
      <c r="AE19" s="437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 t="n">
        <v>-2266</v>
      </c>
      <c r="C20" s="130" t="n">
        <v>-1613</v>
      </c>
      <c r="D20" s="130" t="n">
        <v>-2448</v>
      </c>
      <c r="E20" s="130"/>
      <c r="F20" s="130" t="n">
        <f aca="false">+C20+E20-B20-D20</f>
        <v>3101</v>
      </c>
      <c r="O20" s="212"/>
      <c r="P20" s="35"/>
      <c r="R20" s="32"/>
      <c r="S20" s="35"/>
      <c r="U20" s="32"/>
      <c r="AD20" s="149"/>
      <c r="AE20" s="437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 t="n">
        <v>-2143</v>
      </c>
      <c r="C21" s="130" t="n">
        <v>-1613</v>
      </c>
      <c r="D21" s="130" t="n">
        <v>-2667</v>
      </c>
      <c r="E21" s="130" t="n">
        <v>-2000</v>
      </c>
      <c r="F21" s="130" t="n">
        <f aca="false">+C21+E21-B21-D21</f>
        <v>1197</v>
      </c>
      <c r="O21" s="212"/>
      <c r="P21" s="35"/>
      <c r="R21" s="32"/>
      <c r="S21" s="35"/>
      <c r="U21" s="32"/>
      <c r="AD21" s="149"/>
      <c r="AE21" s="437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 t="n">
        <v>-2422</v>
      </c>
      <c r="C22" s="130" t="n">
        <v>-1613</v>
      </c>
      <c r="D22" s="130" t="n">
        <v>-2536</v>
      </c>
      <c r="E22" s="130" t="n">
        <v>-2000</v>
      </c>
      <c r="F22" s="130" t="n">
        <f aca="false">+C22+E22-B22-D22</f>
        <v>1345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7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 t="n">
        <v>-2214</v>
      </c>
      <c r="C23" s="130" t="n">
        <v>-1613</v>
      </c>
      <c r="D23" s="130" t="n">
        <v>-2557</v>
      </c>
      <c r="E23" s="130" t="n">
        <v>-2000</v>
      </c>
      <c r="F23" s="130" t="n">
        <f aca="false">+C23+E23-B23-D23</f>
        <v>1158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7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 t="n">
        <v>-2318</v>
      </c>
      <c r="C24" s="130" t="n">
        <v>-1613</v>
      </c>
      <c r="D24" s="130" t="n">
        <v>-2477</v>
      </c>
      <c r="E24" s="130" t="n">
        <v>-2000</v>
      </c>
      <c r="F24" s="130" t="n">
        <f aca="false">+C24+E24-B24-D24</f>
        <v>1182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7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 t="n">
        <v>-2323</v>
      </c>
      <c r="C25" s="130" t="n">
        <v>-1613</v>
      </c>
      <c r="D25" s="130" t="n">
        <v>-723</v>
      </c>
      <c r="E25" s="130" t="n">
        <v>-2000</v>
      </c>
      <c r="F25" s="130" t="n">
        <f aca="false">+C25+E25-B25-D25</f>
        <v>-567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7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 t="n">
        <v>-834</v>
      </c>
      <c r="C26" s="130" t="n">
        <v>-1613</v>
      </c>
      <c r="D26" s="130" t="n">
        <v>-2456</v>
      </c>
      <c r="E26" s="130" t="n">
        <v>-2000</v>
      </c>
      <c r="F26" s="130" t="n">
        <f aca="false">+C26+E26-B26-D26</f>
        <v>-323</v>
      </c>
      <c r="O26" s="212"/>
      <c r="P26" s="35"/>
      <c r="Q26" s="212"/>
      <c r="R26" s="32"/>
      <c r="U26" s="32"/>
      <c r="V26" s="32"/>
      <c r="W26" s="108"/>
      <c r="X26" s="91"/>
      <c r="AD26" s="149"/>
      <c r="AE26" s="437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 t="n">
        <v>-2018</v>
      </c>
      <c r="C27" s="130" t="n">
        <v>-1613</v>
      </c>
      <c r="D27" s="130" t="n">
        <v>-2286</v>
      </c>
      <c r="E27" s="130" t="n">
        <v>-2000</v>
      </c>
      <c r="F27" s="130" t="n">
        <f aca="false">+C27+E27-B27-D27</f>
        <v>691</v>
      </c>
      <c r="O27" s="212"/>
      <c r="P27" s="35"/>
      <c r="Q27" s="212"/>
      <c r="R27" s="32"/>
      <c r="U27" s="32"/>
      <c r="V27" s="32"/>
      <c r="W27" s="108"/>
      <c r="X27" s="383"/>
      <c r="AD27" s="149"/>
      <c r="AE27" s="437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8"/>
      <c r="X28" s="176"/>
      <c r="AD28" s="149"/>
      <c r="AE28" s="437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8"/>
      <c r="X29" s="438"/>
      <c r="AD29" s="149"/>
      <c r="AE29" s="437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AD30" s="149"/>
      <c r="AE30" s="437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Q31" s="212"/>
      <c r="R31" s="32"/>
      <c r="S31" s="32"/>
      <c r="T31" s="32"/>
      <c r="U31" s="108"/>
      <c r="V31" s="91"/>
      <c r="AD31" s="149"/>
      <c r="AE31" s="437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7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7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7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7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7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-46141</v>
      </c>
      <c r="C37" s="130" t="n">
        <f aca="false">SUM(C6:C36)</f>
        <v>-35486</v>
      </c>
      <c r="D37" s="130" t="n">
        <f aca="false">SUM(D6:D36)</f>
        <v>-45619</v>
      </c>
      <c r="E37" s="130" t="n">
        <f aca="false">SUM(E6:E36)</f>
        <v>-42000</v>
      </c>
      <c r="F37" s="130" t="n">
        <f aca="false">SUM(F6:F36)</f>
        <v>14274</v>
      </c>
      <c r="J37" s="69"/>
      <c r="R37" s="32"/>
      <c r="S37" s="32"/>
      <c r="T37" s="32"/>
      <c r="U37" s="108"/>
      <c r="V37" s="91"/>
      <c r="AD37" s="149"/>
      <c r="AE37" s="437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2.13</v>
      </c>
      <c r="R38" s="32"/>
      <c r="S38" s="32"/>
      <c r="T38" s="32"/>
      <c r="U38" s="108"/>
      <c r="V38" s="91"/>
      <c r="AD38" s="149"/>
      <c r="AE38" s="437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30403.62</v>
      </c>
      <c r="G39" s="439"/>
      <c r="R39" s="32"/>
      <c r="S39" s="32"/>
      <c r="T39" s="32"/>
      <c r="U39" s="32"/>
      <c r="AD39" s="149"/>
      <c r="AE39" s="437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0" t="n">
        <v>37256</v>
      </c>
      <c r="E40" s="32"/>
      <c r="F40" s="441" t="n">
        <v>-133395.24</v>
      </c>
      <c r="G40" s="439"/>
      <c r="H40" s="32" t="n">
        <v>713.49</v>
      </c>
      <c r="R40" s="32"/>
      <c r="S40" s="32"/>
      <c r="T40" s="32"/>
      <c r="U40" s="32"/>
      <c r="AD40" s="149"/>
      <c r="AE40" s="437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0" t="n">
        <v>37278</v>
      </c>
      <c r="E41" s="32"/>
      <c r="F41" s="125" t="n">
        <f aca="false">+F40+F39</f>
        <v>-102991.62</v>
      </c>
      <c r="G41" s="439"/>
      <c r="R41" s="32"/>
      <c r="S41" s="32"/>
      <c r="T41" s="32"/>
      <c r="U41" s="32"/>
      <c r="AD41" s="149"/>
      <c r="AE41" s="437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7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2"/>
      <c r="F43" s="29"/>
      <c r="R43" s="32"/>
      <c r="S43" s="32"/>
      <c r="T43" s="32"/>
      <c r="U43" s="32"/>
      <c r="AD43" s="149"/>
      <c r="AE43" s="437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2"/>
      <c r="F44" s="29"/>
      <c r="AD44" s="149"/>
      <c r="AE44" s="437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H45" s="32" t="n">
        <v>2808</v>
      </c>
      <c r="AD45" s="149"/>
      <c r="AE45" s="437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-43412</v>
      </c>
      <c r="F46" s="29"/>
      <c r="AD46" s="149"/>
      <c r="AE46" s="437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37278</v>
      </c>
      <c r="B47" s="9"/>
      <c r="C47" s="9"/>
      <c r="D47" s="41" t="n">
        <f aca="false">+F37</f>
        <v>14274</v>
      </c>
      <c r="F47" s="29"/>
      <c r="AD47" s="149"/>
      <c r="AE47" s="437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-29138</v>
      </c>
      <c r="F48" s="29"/>
      <c r="AD48" s="149"/>
      <c r="AE48" s="437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7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7"/>
      <c r="AF50" s="130"/>
      <c r="AG50" s="130"/>
      <c r="AH50" s="183"/>
      <c r="AI50" s="443"/>
      <c r="AJ50" s="91"/>
    </row>
    <row r="51" customFormat="false" ht="21.95" hidden="false" customHeight="true" outlineLevel="0" collapsed="false">
      <c r="AD51" s="149"/>
      <c r="AE51" s="437"/>
      <c r="AF51" s="130"/>
      <c r="AG51" s="130"/>
      <c r="AH51" s="183"/>
      <c r="AI51" s="444"/>
    </row>
    <row r="52" customFormat="false" ht="18" hidden="false" customHeight="true" outlineLevel="0" collapsed="false">
      <c r="AD52" s="149"/>
      <c r="AE52" s="437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5"/>
    </row>
    <row r="55" customFormat="false" ht="17.1" hidden="false" customHeight="true" outlineLevel="0" collapsed="false">
      <c r="AD55" s="44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6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6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6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6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6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6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6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6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6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6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6"/>
      <c r="D69" s="130"/>
      <c r="R69" s="32"/>
      <c r="S69" s="32"/>
      <c r="T69" s="32"/>
      <c r="U69" s="32"/>
      <c r="AD69" s="149"/>
      <c r="AE69" s="436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6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6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6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6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6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6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6"/>
      <c r="D76" s="130"/>
      <c r="R76" s="32"/>
      <c r="S76" s="32"/>
      <c r="T76" s="32"/>
      <c r="U76" s="32"/>
      <c r="AD76" s="149"/>
      <c r="AE76" s="436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6"/>
      <c r="D77" s="130"/>
      <c r="R77" s="32"/>
      <c r="S77" s="32"/>
      <c r="T77" s="32"/>
      <c r="U77" s="32"/>
      <c r="AD77" s="149"/>
      <c r="AE77" s="436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7"/>
      <c r="D78" s="130"/>
      <c r="R78" s="32"/>
      <c r="S78" s="32"/>
      <c r="T78" s="32"/>
      <c r="U78" s="32"/>
      <c r="AD78" s="149"/>
      <c r="AE78" s="436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8"/>
      <c r="R79" s="32"/>
      <c r="S79" s="32"/>
      <c r="T79" s="32"/>
      <c r="U79" s="32"/>
      <c r="AD79" s="149"/>
      <c r="AE79" s="436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6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6"/>
      <c r="D81" s="130"/>
      <c r="R81" s="32"/>
      <c r="S81" s="32"/>
      <c r="T81" s="32"/>
      <c r="U81" s="32"/>
      <c r="AD81" s="149"/>
      <c r="AE81" s="436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6"/>
      <c r="D82" s="130"/>
      <c r="R82" s="32"/>
      <c r="S82" s="32"/>
      <c r="T82" s="32"/>
      <c r="U82" s="32"/>
      <c r="AD82" s="149"/>
      <c r="AE82" s="436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6"/>
      <c r="D83" s="130"/>
      <c r="R83" s="32"/>
      <c r="S83" s="32"/>
      <c r="T83" s="32"/>
      <c r="U83" s="32"/>
      <c r="AD83" s="149"/>
      <c r="AE83" s="436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7"/>
      <c r="D84" s="130"/>
      <c r="R84" s="32"/>
      <c r="S84" s="32"/>
      <c r="T84" s="32"/>
      <c r="U84" s="32"/>
      <c r="AD84" s="445"/>
      <c r="AE84" s="436"/>
      <c r="AF84" s="130"/>
      <c r="AG84" s="130"/>
      <c r="AH84" s="130"/>
      <c r="AI84" s="126"/>
      <c r="AJ84" s="449"/>
    </row>
    <row r="85" customFormat="false" ht="15" hidden="false" customHeight="true" outlineLevel="0" collapsed="false">
      <c r="C85" s="448"/>
      <c r="R85" s="32"/>
      <c r="S85" s="32"/>
      <c r="T85" s="32"/>
      <c r="U85" s="32"/>
      <c r="AD85" s="149"/>
      <c r="AE85" s="437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5"/>
      <c r="AE86" s="437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0"/>
      <c r="AE87" s="437"/>
      <c r="AF87" s="130"/>
      <c r="AG87" s="130"/>
      <c r="AH87" s="130"/>
      <c r="AI87" s="451"/>
      <c r="AJ87" s="176"/>
    </row>
    <row r="88" customFormat="false" ht="24.95" hidden="false" customHeight="true" outlineLevel="0" collapsed="false">
      <c r="C88" s="446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2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2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2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2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3"/>
      <c r="AD101" s="18"/>
      <c r="AE101" s="436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7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4"/>
      <c r="AD103" s="149"/>
      <c r="AE103" s="437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3"/>
      <c r="AD104" s="149"/>
      <c r="AE104" s="437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3"/>
      <c r="AD105" s="149"/>
      <c r="AE105" s="437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3"/>
      <c r="AD106" s="149"/>
      <c r="AE106" s="437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7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7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7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7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7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7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7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7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7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7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7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7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7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7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7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7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7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7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7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7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7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7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7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7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3"/>
      <c r="AD131" s="149"/>
      <c r="AE131" s="437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3"/>
      <c r="AD132" s="149"/>
      <c r="AE132" s="437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7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R134" s="32"/>
      <c r="S134" s="18"/>
      <c r="T134" s="130"/>
      <c r="U134" s="130"/>
      <c r="V134" s="130"/>
      <c r="X134" s="453"/>
      <c r="AD134" s="149"/>
      <c r="AE134" s="437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R135" s="32"/>
      <c r="S135" s="18"/>
      <c r="T135" s="130"/>
      <c r="U135" s="130"/>
      <c r="V135" s="130"/>
      <c r="X135" s="453"/>
      <c r="AD135" s="149"/>
      <c r="AE135" s="437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7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3"/>
      <c r="AD137" s="149"/>
      <c r="AE137" s="437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7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7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3"/>
      <c r="AD140" s="149"/>
      <c r="AE140" s="437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3"/>
      <c r="AD141" s="149"/>
      <c r="AE141" s="437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7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7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7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7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7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7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7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7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7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7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7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7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7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7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7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7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7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7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7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7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7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7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7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7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7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7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7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6"/>
      <c r="AB169" s="332"/>
      <c r="AC169" s="332"/>
      <c r="AD169" s="149"/>
      <c r="AE169" s="437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6"/>
      <c r="AB170" s="332"/>
      <c r="AC170" s="332"/>
      <c r="AD170" s="149"/>
      <c r="AE170" s="437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6"/>
      <c r="AB171" s="332"/>
      <c r="AC171" s="332"/>
      <c r="AD171" s="149"/>
      <c r="AE171" s="437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6"/>
      <c r="AB172" s="332"/>
      <c r="AC172" s="332"/>
      <c r="AD172" s="149"/>
      <c r="AE172" s="437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6"/>
      <c r="AB173" s="332"/>
      <c r="AC173" s="332"/>
      <c r="AD173" s="149"/>
      <c r="AE173" s="437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6"/>
      <c r="AB174" s="332"/>
      <c r="AC174" s="332"/>
      <c r="AD174" s="149"/>
      <c r="AE174" s="437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6"/>
      <c r="AB175" s="332"/>
      <c r="AC175" s="332"/>
      <c r="AD175" s="149"/>
      <c r="AE175" s="437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6"/>
      <c r="AB176" s="332"/>
      <c r="AC176" s="332"/>
      <c r="AD176" s="149"/>
      <c r="AE176" s="437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6"/>
      <c r="AB177" s="332"/>
      <c r="AC177" s="332"/>
      <c r="AD177" s="149"/>
      <c r="AE177" s="437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6"/>
      <c r="AB178" s="332"/>
      <c r="AC178" s="332"/>
      <c r="AD178" s="149"/>
      <c r="AE178" s="437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6"/>
      <c r="AB179" s="332"/>
      <c r="AC179" s="332"/>
      <c r="AD179" s="149"/>
      <c r="AE179" s="437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6"/>
      <c r="D180" s="245"/>
      <c r="E180" s="143"/>
      <c r="R180" s="18"/>
      <c r="S180" s="130"/>
      <c r="T180" s="130"/>
      <c r="U180" s="130"/>
      <c r="X180" s="332"/>
      <c r="Y180" s="332"/>
      <c r="Z180" s="332"/>
      <c r="AA180" s="456"/>
      <c r="AB180" s="332"/>
      <c r="AC180" s="332"/>
      <c r="AD180" s="149"/>
      <c r="AE180" s="437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6"/>
      <c r="D181" s="245"/>
      <c r="E181" s="143"/>
      <c r="R181" s="18"/>
      <c r="S181" s="130"/>
      <c r="T181" s="130"/>
      <c r="U181" s="130"/>
      <c r="X181" s="332"/>
      <c r="Y181" s="332"/>
      <c r="Z181" s="332"/>
      <c r="AA181" s="456"/>
      <c r="AB181" s="332"/>
      <c r="AC181" s="332"/>
      <c r="AD181" s="149"/>
      <c r="AE181" s="437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6"/>
      <c r="D182" s="245"/>
      <c r="E182" s="143"/>
      <c r="R182" s="18"/>
      <c r="S182" s="130"/>
      <c r="T182" s="130"/>
      <c r="U182" s="130"/>
      <c r="X182" s="332"/>
      <c r="Y182" s="332"/>
      <c r="Z182" s="332"/>
      <c r="AA182" s="456"/>
      <c r="AB182" s="332"/>
      <c r="AC182" s="332"/>
      <c r="AD182" s="149"/>
      <c r="AE182" s="437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6"/>
      <c r="AB183" s="332"/>
      <c r="AC183" s="332"/>
      <c r="AD183" s="149"/>
      <c r="AE183" s="437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6"/>
      <c r="AB184" s="332"/>
      <c r="AC184" s="332"/>
      <c r="AD184" s="149"/>
      <c r="AE184" s="437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6"/>
      <c r="AB185" s="332"/>
      <c r="AC185" s="332"/>
      <c r="AD185" s="149"/>
      <c r="AE185" s="437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6"/>
      <c r="AB186" s="332"/>
      <c r="AC186" s="332"/>
      <c r="AD186" s="149"/>
      <c r="AE186" s="437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6"/>
      <c r="AB187" s="332"/>
      <c r="AC187" s="332"/>
      <c r="AD187" s="149"/>
      <c r="AE187" s="437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6"/>
      <c r="AB188" s="332"/>
      <c r="AC188" s="332"/>
      <c r="AD188" s="149"/>
      <c r="AE188" s="437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6"/>
      <c r="AB189" s="332"/>
      <c r="AC189" s="332"/>
      <c r="AD189" s="149"/>
      <c r="AE189" s="437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6"/>
      <c r="AB190" s="332"/>
      <c r="AC190" s="332"/>
      <c r="AD190" s="149"/>
      <c r="AE190" s="437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6"/>
      <c r="AB191" s="332"/>
      <c r="AC191" s="332"/>
      <c r="AD191" s="149"/>
      <c r="AE191" s="437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6"/>
      <c r="AB192" s="332"/>
      <c r="AC192" s="332"/>
      <c r="AD192" s="149"/>
      <c r="AE192" s="437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6"/>
      <c r="AB193" s="332"/>
      <c r="AC193" s="332"/>
      <c r="AD193" s="149"/>
      <c r="AE193" s="437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6"/>
      <c r="AB194" s="332"/>
      <c r="AC194" s="332"/>
      <c r="AD194" s="149"/>
      <c r="AE194" s="437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6"/>
      <c r="AB195" s="332"/>
      <c r="AC195" s="332"/>
      <c r="AD195" s="149"/>
      <c r="AE195" s="437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6"/>
      <c r="AB196" s="332"/>
      <c r="AC196" s="332"/>
      <c r="AD196" s="149"/>
      <c r="AE196" s="437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6"/>
      <c r="AB197" s="332"/>
      <c r="AC197" s="332"/>
      <c r="AD197" s="149"/>
      <c r="AE197" s="437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7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7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7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7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7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7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7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7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7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7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7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7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7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7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7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7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7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7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7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7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7"/>
      <c r="AF218" s="457"/>
      <c r="AG218" s="457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7"/>
      <c r="AF219" s="457"/>
      <c r="AG219" s="457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7"/>
      <c r="AF220" s="457"/>
      <c r="AG220" s="457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7"/>
      <c r="AF221" s="130"/>
      <c r="AG221" s="457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7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7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7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7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7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7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7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7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7"/>
      <c r="AF230" s="245"/>
      <c r="AG230" s="457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7"/>
      <c r="AF231" s="245"/>
      <c r="AG231" s="457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7"/>
      <c r="AF232" s="245"/>
      <c r="AG232" s="457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7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7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7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7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7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7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7"/>
      <c r="AF239" s="245"/>
      <c r="AG239" s="458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7"/>
      <c r="AF240" s="245"/>
      <c r="AG240" s="458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7"/>
      <c r="AF241" s="245"/>
      <c r="AG241" s="458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7"/>
      <c r="AF242" s="245"/>
      <c r="AG242" s="457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7"/>
      <c r="AF243" s="245"/>
      <c r="AG243" s="458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7"/>
      <c r="AF244" s="245"/>
      <c r="AG244" s="457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7"/>
      <c r="AF245" s="245"/>
      <c r="AG245" s="457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7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7"/>
      <c r="AF247" s="459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7"/>
      <c r="AF248" s="459"/>
      <c r="AG248" s="459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7"/>
      <c r="AF249" s="458"/>
      <c r="AG249" s="458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7"/>
      <c r="AF250" s="458"/>
      <c r="AG250" s="458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7"/>
      <c r="AF251" s="459"/>
      <c r="AG251" s="459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7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7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7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7"/>
      <c r="AF255" s="459"/>
      <c r="AG255" s="457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7"/>
      <c r="AF256" s="459"/>
      <c r="AG256" s="459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7"/>
      <c r="AF257" s="458"/>
      <c r="AG257" s="458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7"/>
      <c r="AF258" s="459"/>
      <c r="AG258" s="459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7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7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7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7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7"/>
      <c r="AF263" s="458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7"/>
      <c r="AF264" s="459"/>
      <c r="AG264" s="459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7"/>
      <c r="AF265" s="459"/>
      <c r="AG265" s="459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7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7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7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7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7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7"/>
      <c r="AF271" s="458"/>
      <c r="AG271" s="457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7"/>
      <c r="AF272" s="458"/>
      <c r="AG272" s="459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7"/>
      <c r="AF273" s="459"/>
      <c r="AG273" s="459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7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7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7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7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7"/>
      <c r="AF278" s="458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7"/>
      <c r="AF279" s="458"/>
      <c r="AG279" s="458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7"/>
      <c r="AF280" s="458"/>
      <c r="AG280" s="458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7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7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7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7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7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7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7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7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7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7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7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7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7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7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7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7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7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7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7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7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7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7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7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7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7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7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7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7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7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7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7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7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7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7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7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7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7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7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7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7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7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7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7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7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7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7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7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7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7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7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7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7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7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7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7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7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7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7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7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7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7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7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7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7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7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7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7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7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7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7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7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7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7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7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7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5"/>
      <c r="AE356" s="437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7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7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7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7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7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7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7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7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7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7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7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7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7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7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7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7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7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7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5"/>
      <c r="AE375" s="437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7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7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7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7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7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7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7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7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7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7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7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7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7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7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7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7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6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6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6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6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6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6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6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6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6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6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6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6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6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6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6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6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6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6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6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6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6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6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6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6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6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6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6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6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6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6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6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6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6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6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6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6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6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6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6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6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6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6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6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6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6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6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6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6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6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6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6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6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6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6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6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6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6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6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6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6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6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6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6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6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6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6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6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6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6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6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6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6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6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6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6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6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6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6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6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6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6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6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6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6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6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6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6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6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6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6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6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6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6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6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6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6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6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6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6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6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6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6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6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6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6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6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6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6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6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6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6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6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6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6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6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6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6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6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6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6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6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6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6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6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6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6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6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6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6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6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6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6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6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6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6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6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6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6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6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6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6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6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6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6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6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6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6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6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6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6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6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6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6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6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6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6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6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6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6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6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6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6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6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6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6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6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6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6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6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6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6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6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6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6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6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6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6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6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6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6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6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6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6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6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6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6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6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6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6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6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6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6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6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6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6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6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6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6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6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6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6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6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6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6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6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6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6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6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6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6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6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6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6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6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6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6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6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6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6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6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6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6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6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6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6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6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6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6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6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6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6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6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6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6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6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6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6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6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3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4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315</v>
      </c>
      <c r="B1" s="9"/>
      <c r="C1" s="64"/>
      <c r="O1" s="5"/>
      <c r="AB1" s="169" t="s">
        <v>275</v>
      </c>
    </row>
    <row r="2" customFormat="false" ht="16.5" hidden="false" customHeight="true" outlineLevel="0" collapsed="false">
      <c r="A2" s="45" t="s">
        <v>316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8" t="s">
        <v>317</v>
      </c>
      <c r="D3" s="478" t="s">
        <v>318</v>
      </c>
      <c r="F3" s="478" t="s">
        <v>319</v>
      </c>
      <c r="G3" s="108"/>
      <c r="H3" s="478" t="s">
        <v>320</v>
      </c>
      <c r="I3" s="108"/>
      <c r="J3" s="478" t="s">
        <v>321</v>
      </c>
      <c r="K3" s="108"/>
      <c r="L3" s="478" t="s">
        <v>322</v>
      </c>
      <c r="M3" s="108"/>
      <c r="N3" s="478" t="s">
        <v>323</v>
      </c>
      <c r="O3" s="108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3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4"/>
      <c r="B4" s="130" t="s">
        <v>324</v>
      </c>
      <c r="C4" s="9"/>
      <c r="D4" s="398" t="s">
        <v>325</v>
      </c>
      <c r="E4" s="130"/>
      <c r="F4" s="398" t="s">
        <v>326</v>
      </c>
      <c r="G4" s="130"/>
      <c r="H4" s="398" t="s">
        <v>327</v>
      </c>
      <c r="I4" s="130"/>
      <c r="J4" s="398" t="s">
        <v>328</v>
      </c>
      <c r="K4" s="130"/>
      <c r="L4" s="398" t="s">
        <v>329</v>
      </c>
      <c r="M4" s="130"/>
      <c r="N4" s="398" t="s">
        <v>330</v>
      </c>
      <c r="O4" s="130"/>
      <c r="P4" s="130"/>
      <c r="U4" s="9"/>
      <c r="V4" s="35"/>
      <c r="Y4" s="35"/>
      <c r="AC4" s="9"/>
      <c r="AD4" s="435"/>
      <c r="AE4" s="9"/>
      <c r="AF4" s="9"/>
      <c r="AG4" s="27"/>
      <c r="AI4" s="9"/>
      <c r="AJ4" s="9"/>
      <c r="AK4" s="433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236" t="s">
        <v>180</v>
      </c>
      <c r="G5" s="236" t="s">
        <v>181</v>
      </c>
      <c r="H5" s="236" t="s">
        <v>180</v>
      </c>
      <c r="I5" s="236" t="s">
        <v>181</v>
      </c>
      <c r="J5" s="236" t="s">
        <v>180</v>
      </c>
      <c r="K5" s="236" t="s">
        <v>181</v>
      </c>
      <c r="L5" s="236" t="s">
        <v>180</v>
      </c>
      <c r="M5" s="236" t="s">
        <v>181</v>
      </c>
      <c r="N5" s="236" t="s">
        <v>180</v>
      </c>
      <c r="O5" s="236" t="s">
        <v>181</v>
      </c>
      <c r="P5" s="130"/>
      <c r="U5" s="212"/>
      <c r="V5" s="35"/>
      <c r="X5" s="32"/>
      <c r="Y5" s="35"/>
      <c r="AA5" s="32"/>
      <c r="AB5" s="32"/>
      <c r="AC5" s="108"/>
      <c r="AD5" s="91"/>
      <c r="AE5" s="9"/>
      <c r="AF5" s="9"/>
      <c r="AG5" s="27"/>
      <c r="AI5" s="9"/>
      <c r="AJ5" s="9"/>
      <c r="AK5" s="433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-2197</v>
      </c>
      <c r="C6" s="130" t="n">
        <v>-2135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37</v>
      </c>
      <c r="U6" s="212"/>
      <c r="V6" s="35"/>
      <c r="X6" s="32"/>
      <c r="Y6" s="35"/>
      <c r="AA6" s="32"/>
      <c r="AB6" s="387"/>
      <c r="AC6" s="108"/>
      <c r="AD6" s="91"/>
      <c r="AE6" s="91"/>
      <c r="AF6" s="9"/>
      <c r="AG6" s="27"/>
      <c r="AI6" s="9"/>
      <c r="AJ6" s="18"/>
      <c r="AK6" s="436"/>
      <c r="AL6" s="236"/>
      <c r="AM6" s="236"/>
      <c r="AN6" s="236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-2276</v>
      </c>
      <c r="C7" s="130" t="n">
        <v>-2135</v>
      </c>
      <c r="D7" s="130" t="n">
        <v>-4</v>
      </c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120</v>
      </c>
      <c r="Q7" s="212"/>
      <c r="R7" s="212"/>
      <c r="S7" s="212"/>
      <c r="T7" s="212"/>
      <c r="U7" s="212"/>
      <c r="V7" s="35"/>
      <c r="X7" s="32"/>
      <c r="Y7" s="35"/>
      <c r="AA7" s="32"/>
      <c r="AB7" s="32"/>
      <c r="AC7" s="108"/>
      <c r="AD7" s="91"/>
      <c r="AE7" s="91"/>
      <c r="AF7" s="9"/>
      <c r="AG7" s="27"/>
      <c r="AI7" s="9"/>
      <c r="AJ7" s="149"/>
      <c r="AK7" s="437"/>
      <c r="AL7" s="130"/>
      <c r="AM7" s="130"/>
      <c r="AN7" s="183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-2197</v>
      </c>
      <c r="C8" s="130" t="n">
        <v>-2135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37</v>
      </c>
      <c r="U8" s="212"/>
      <c r="V8" s="35"/>
      <c r="X8" s="32"/>
      <c r="Y8" s="35"/>
      <c r="AA8" s="32"/>
      <c r="AB8" s="32"/>
      <c r="AC8" s="108"/>
      <c r="AD8" s="91"/>
      <c r="AE8" s="91"/>
      <c r="AF8" s="9"/>
      <c r="AG8" s="27"/>
      <c r="AI8" s="9"/>
      <c r="AJ8" s="149"/>
      <c r="AK8" s="437"/>
      <c r="AL8" s="130"/>
      <c r="AM8" s="130"/>
      <c r="AN8" s="183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 t="n">
        <v>-2147</v>
      </c>
      <c r="C9" s="130" t="n">
        <v>-2135</v>
      </c>
      <c r="D9" s="130"/>
      <c r="E9" s="130" t="n">
        <v>-25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-13</v>
      </c>
      <c r="U9" s="212"/>
      <c r="V9" s="35"/>
      <c r="X9" s="32"/>
      <c r="Y9" s="35"/>
      <c r="AA9" s="32"/>
      <c r="AB9" s="32"/>
      <c r="AC9" s="108"/>
      <c r="AD9" s="91"/>
      <c r="AE9" s="91"/>
      <c r="AF9" s="9"/>
      <c r="AG9" s="27"/>
      <c r="AI9" s="9"/>
      <c r="AJ9" s="149"/>
      <c r="AK9" s="437"/>
      <c r="AL9" s="130"/>
      <c r="AM9" s="130"/>
      <c r="AN9" s="183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 t="n">
        <v>-2142</v>
      </c>
      <c r="C10" s="130" t="n">
        <v>-2135</v>
      </c>
      <c r="D10" s="130"/>
      <c r="E10" s="130" t="n">
        <v>-25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-18</v>
      </c>
      <c r="U10" s="212"/>
      <c r="V10" s="35"/>
      <c r="X10" s="32"/>
      <c r="Y10" s="35"/>
      <c r="AA10" s="32"/>
      <c r="AB10" s="32"/>
      <c r="AC10" s="108"/>
      <c r="AD10" s="91"/>
      <c r="AE10" s="91"/>
      <c r="AF10" s="9"/>
      <c r="AG10" s="27"/>
      <c r="AI10" s="9"/>
      <c r="AJ10" s="149"/>
      <c r="AK10" s="437"/>
      <c r="AL10" s="130"/>
      <c r="AM10" s="130"/>
      <c r="AN10" s="183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 t="n">
        <v>-2155</v>
      </c>
      <c r="C11" s="130" t="n">
        <v>-2135</v>
      </c>
      <c r="D11" s="130"/>
      <c r="E11" s="130" t="n">
        <v>-25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-5</v>
      </c>
      <c r="U11" s="212"/>
      <c r="V11" s="35"/>
      <c r="X11" s="32"/>
      <c r="Y11" s="35"/>
      <c r="AA11" s="32"/>
      <c r="AB11" s="32"/>
      <c r="AC11" s="108"/>
      <c r="AD11" s="91"/>
      <c r="AE11" s="91"/>
      <c r="AF11" s="9"/>
      <c r="AG11" s="27"/>
      <c r="AI11" s="9"/>
      <c r="AJ11" s="149"/>
      <c r="AK11" s="437"/>
      <c r="AL11" s="130"/>
      <c r="AM11" s="130"/>
      <c r="AN11" s="183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 t="n">
        <v>-2065</v>
      </c>
      <c r="C12" s="130" t="n">
        <v>-2135</v>
      </c>
      <c r="D12" s="130"/>
      <c r="E12" s="130" t="n">
        <v>-25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-95</v>
      </c>
      <c r="U12" s="212"/>
      <c r="V12" s="35"/>
      <c r="X12" s="32"/>
      <c r="Y12" s="35"/>
      <c r="AA12" s="32"/>
      <c r="AB12" s="32"/>
      <c r="AC12" s="108"/>
      <c r="AD12" s="91"/>
      <c r="AE12" s="91"/>
      <c r="AF12" s="9"/>
      <c r="AG12" s="27"/>
      <c r="AI12" s="9"/>
      <c r="AJ12" s="149"/>
      <c r="AK12" s="437"/>
      <c r="AL12" s="130"/>
      <c r="AM12" s="130"/>
      <c r="AN12" s="183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 t="n">
        <v>-2033</v>
      </c>
      <c r="C13" s="130" t="n">
        <v>-2135</v>
      </c>
      <c r="D13" s="130" t="n">
        <v>-2</v>
      </c>
      <c r="E13" s="130" t="n">
        <v>-25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-125</v>
      </c>
      <c r="U13" s="212"/>
      <c r="V13" s="35"/>
      <c r="X13" s="32"/>
      <c r="Y13" s="35"/>
      <c r="AA13" s="32"/>
      <c r="AB13" s="32"/>
      <c r="AC13" s="108"/>
      <c r="AD13" s="91"/>
      <c r="AE13" s="91"/>
      <c r="AF13" s="9"/>
      <c r="AG13" s="27"/>
      <c r="AI13" s="9"/>
      <c r="AJ13" s="149"/>
      <c r="AK13" s="437"/>
      <c r="AL13" s="130"/>
      <c r="AM13" s="130"/>
      <c r="AN13" s="183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 t="n">
        <v>-2041</v>
      </c>
      <c r="C14" s="130" t="n">
        <v>-2135</v>
      </c>
      <c r="D14" s="130" t="n">
        <v>-2</v>
      </c>
      <c r="E14" s="130" t="n">
        <v>-25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-117</v>
      </c>
      <c r="U14" s="212"/>
      <c r="V14" s="35"/>
      <c r="X14" s="32"/>
      <c r="Y14" s="35"/>
      <c r="AA14" s="32"/>
      <c r="AB14" s="32"/>
      <c r="AC14" s="108"/>
      <c r="AD14" s="91"/>
      <c r="AE14" s="91"/>
      <c r="AF14" s="9"/>
      <c r="AG14" s="27"/>
      <c r="AI14" s="9"/>
      <c r="AJ14" s="149"/>
      <c r="AK14" s="437"/>
      <c r="AL14" s="130"/>
      <c r="AM14" s="130"/>
      <c r="AN14" s="183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 t="n">
        <v>-2149</v>
      </c>
      <c r="C15" s="130" t="n">
        <v>-2135</v>
      </c>
      <c r="D15" s="130"/>
      <c r="E15" s="130" t="n">
        <v>-25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-11</v>
      </c>
      <c r="U15" s="212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37"/>
      <c r="AL15" s="130"/>
      <c r="AM15" s="130"/>
      <c r="AN15" s="183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 t="n">
        <v>-2104</v>
      </c>
      <c r="C16" s="130" t="n">
        <v>-2135</v>
      </c>
      <c r="D16" s="130"/>
      <c r="E16" s="130" t="n">
        <v>-25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-56</v>
      </c>
      <c r="U16" s="212"/>
      <c r="V16" s="35"/>
      <c r="X16" s="32"/>
      <c r="Y16" s="35"/>
      <c r="AA16" s="32"/>
      <c r="AB16" s="32"/>
      <c r="AC16" s="108"/>
      <c r="AD16" s="91"/>
      <c r="AE16" s="91"/>
      <c r="AF16" s="9"/>
      <c r="AG16" s="27"/>
      <c r="AI16" s="9"/>
      <c r="AJ16" s="149"/>
      <c r="AK16" s="437"/>
      <c r="AL16" s="130"/>
      <c r="AM16" s="130"/>
      <c r="AN16" s="183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 t="n">
        <v>-2098</v>
      </c>
      <c r="C17" s="130" t="n">
        <v>-2135</v>
      </c>
      <c r="D17" s="130"/>
      <c r="E17" s="130" t="n">
        <v>-25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-62</v>
      </c>
      <c r="U17" s="212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37"/>
      <c r="AL17" s="130"/>
      <c r="AM17" s="130"/>
      <c r="AN17" s="183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 t="n">
        <v>-2095</v>
      </c>
      <c r="C18" s="130" t="n">
        <v>-2135</v>
      </c>
      <c r="D18" s="130"/>
      <c r="E18" s="130" t="n">
        <v>-25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-65</v>
      </c>
      <c r="U18" s="212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37"/>
      <c r="AL18" s="130"/>
      <c r="AM18" s="130"/>
      <c r="AN18" s="183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 t="n">
        <v>-2107</v>
      </c>
      <c r="C19" s="130" t="n">
        <v>-2135</v>
      </c>
      <c r="D19" s="130"/>
      <c r="E19" s="130" t="n">
        <v>-25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-53</v>
      </c>
      <c r="U19" s="212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37"/>
      <c r="AL19" s="130"/>
      <c r="AM19" s="130"/>
      <c r="AN19" s="183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 t="n">
        <v>-2037</v>
      </c>
      <c r="C20" s="130" t="n">
        <v>-2135</v>
      </c>
      <c r="D20" s="130"/>
      <c r="E20" s="130" t="n">
        <v>-25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-123</v>
      </c>
      <c r="U20" s="212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37"/>
      <c r="AL20" s="130"/>
      <c r="AM20" s="130"/>
      <c r="AN20" s="183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 t="n">
        <v>-2142</v>
      </c>
      <c r="C21" s="130" t="n">
        <v>-2135</v>
      </c>
      <c r="D21" s="130"/>
      <c r="E21" s="130" t="n">
        <v>-25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-18</v>
      </c>
      <c r="U21" s="212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37"/>
      <c r="AL21" s="130"/>
      <c r="AM21" s="130"/>
      <c r="AN21" s="183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 t="n">
        <v>-2099</v>
      </c>
      <c r="C22" s="130" t="n">
        <v>-2135</v>
      </c>
      <c r="D22" s="130"/>
      <c r="E22" s="130" t="n">
        <v>-25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-61</v>
      </c>
      <c r="U22" s="212"/>
      <c r="V22" s="35"/>
      <c r="X22" s="32"/>
      <c r="Y22" s="35"/>
      <c r="AA22" s="32"/>
      <c r="AB22" s="32"/>
      <c r="AC22" s="108"/>
      <c r="AD22" s="91"/>
      <c r="AE22" s="91"/>
      <c r="AF22" s="9"/>
      <c r="AG22" s="27"/>
      <c r="AI22" s="9"/>
      <c r="AJ22" s="149"/>
      <c r="AK22" s="437"/>
      <c r="AL22" s="130"/>
      <c r="AM22" s="130"/>
      <c r="AN22" s="183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 t="n">
        <v>-2195</v>
      </c>
      <c r="C23" s="130" t="n">
        <v>-2135</v>
      </c>
      <c r="D23" s="130"/>
      <c r="E23" s="130" t="n">
        <v>-25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35</v>
      </c>
      <c r="U23" s="212"/>
      <c r="V23" s="35"/>
      <c r="X23" s="32"/>
      <c r="Y23" s="35"/>
      <c r="AA23" s="32"/>
      <c r="AB23" s="32"/>
      <c r="AC23" s="108"/>
      <c r="AD23" s="91"/>
      <c r="AE23" s="91"/>
      <c r="AF23" s="9"/>
      <c r="AG23" s="27"/>
      <c r="AI23" s="9"/>
      <c r="AJ23" s="149"/>
      <c r="AK23" s="437"/>
      <c r="AL23" s="130"/>
      <c r="AM23" s="130"/>
      <c r="AN23" s="183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 t="n">
        <v>-2128</v>
      </c>
      <c r="C24" s="130" t="n">
        <v>-2135</v>
      </c>
      <c r="D24" s="130"/>
      <c r="E24" s="130" t="n">
        <v>-25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-32</v>
      </c>
      <c r="U24" s="212"/>
      <c r="V24" s="35"/>
      <c r="X24" s="32"/>
      <c r="Y24" s="35"/>
      <c r="AA24" s="32"/>
      <c r="AB24" s="32"/>
      <c r="AC24" s="108"/>
      <c r="AD24" s="91"/>
      <c r="AE24" s="91"/>
      <c r="AF24" s="9"/>
      <c r="AG24" s="27"/>
      <c r="AI24" s="9"/>
      <c r="AJ24" s="149"/>
      <c r="AK24" s="437"/>
      <c r="AL24" s="130"/>
      <c r="AM24" s="130"/>
      <c r="AN24" s="183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 t="n">
        <v>-2170</v>
      </c>
      <c r="C25" s="130" t="n">
        <v>-2135</v>
      </c>
      <c r="D25" s="130"/>
      <c r="E25" s="130" t="n">
        <v>-25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10</v>
      </c>
      <c r="U25" s="212"/>
      <c r="V25" s="35"/>
      <c r="W25" s="134"/>
      <c r="X25" s="32"/>
      <c r="Y25" s="35"/>
      <c r="AA25" s="32"/>
      <c r="AB25" s="32"/>
      <c r="AC25" s="108"/>
      <c r="AD25" s="91"/>
      <c r="AE25" s="91"/>
      <c r="AF25" s="9"/>
      <c r="AG25" s="27"/>
      <c r="AI25" s="9"/>
      <c r="AJ25" s="149"/>
      <c r="AK25" s="437"/>
      <c r="AL25" s="130"/>
      <c r="AM25" s="130"/>
      <c r="AN25" s="183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 t="n">
        <v>-2072</v>
      </c>
      <c r="C26" s="130" t="n">
        <v>-2135</v>
      </c>
      <c r="D26" s="130"/>
      <c r="E26" s="130" t="n">
        <v>-25</v>
      </c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-88</v>
      </c>
      <c r="U26" s="212"/>
      <c r="V26" s="35"/>
      <c r="W26" s="212"/>
      <c r="X26" s="32"/>
      <c r="Y26" s="9"/>
      <c r="AA26" s="32"/>
      <c r="AB26" s="32"/>
      <c r="AC26" s="108"/>
      <c r="AD26" s="91"/>
      <c r="AE26" s="9"/>
      <c r="AF26" s="9"/>
      <c r="AG26" s="27"/>
      <c r="AI26" s="9"/>
      <c r="AJ26" s="149"/>
      <c r="AK26" s="437"/>
      <c r="AL26" s="130"/>
      <c r="AM26" s="130"/>
      <c r="AN26" s="183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 t="n">
        <v>-1958</v>
      </c>
      <c r="C27" s="130" t="n">
        <v>-2135</v>
      </c>
      <c r="D27" s="130"/>
      <c r="E27" s="130" t="n">
        <v>-25</v>
      </c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-202</v>
      </c>
      <c r="U27" s="212"/>
      <c r="V27" s="35"/>
      <c r="W27" s="212"/>
      <c r="X27" s="32"/>
      <c r="Y27" s="9"/>
      <c r="AA27" s="32"/>
      <c r="AB27" s="32"/>
      <c r="AC27" s="108"/>
      <c r="AD27" s="383"/>
      <c r="AE27" s="9"/>
      <c r="AF27" s="9"/>
      <c r="AG27" s="27"/>
      <c r="AI27" s="9"/>
      <c r="AJ27" s="149"/>
      <c r="AK27" s="437"/>
      <c r="AL27" s="130"/>
      <c r="AM27" s="130"/>
      <c r="AN27" s="183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0</v>
      </c>
      <c r="U28" s="212"/>
      <c r="V28" s="35"/>
      <c r="W28" s="212"/>
      <c r="X28" s="32"/>
      <c r="Y28" s="9"/>
      <c r="AA28" s="32"/>
      <c r="AB28" s="32"/>
      <c r="AC28" s="108"/>
      <c r="AD28" s="176"/>
      <c r="AE28" s="9"/>
      <c r="AF28" s="9"/>
      <c r="AG28" s="27"/>
      <c r="AI28" s="9"/>
      <c r="AJ28" s="149"/>
      <c r="AK28" s="437"/>
      <c r="AL28" s="130"/>
      <c r="AM28" s="130"/>
      <c r="AN28" s="183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0</v>
      </c>
      <c r="U29" s="9"/>
      <c r="V29" s="35"/>
      <c r="W29" s="212"/>
      <c r="X29" s="32"/>
      <c r="Y29" s="9"/>
      <c r="AA29" s="32"/>
      <c r="AB29" s="32"/>
      <c r="AC29" s="108"/>
      <c r="AD29" s="438"/>
      <c r="AE29" s="9"/>
      <c r="AF29" s="9"/>
      <c r="AG29" s="27"/>
      <c r="AI29" s="9"/>
      <c r="AJ29" s="149"/>
      <c r="AK29" s="437"/>
      <c r="AL29" s="130"/>
      <c r="AM29" s="130"/>
      <c r="AN29" s="183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0</v>
      </c>
      <c r="U30" s="9"/>
      <c r="Y30" s="9"/>
      <c r="AC30" s="141"/>
      <c r="AD30" s="9"/>
      <c r="AE30" s="9"/>
      <c r="AF30" s="9"/>
      <c r="AG30" s="27"/>
      <c r="AI30" s="9"/>
      <c r="AJ30" s="149"/>
      <c r="AK30" s="437"/>
      <c r="AL30" s="130"/>
      <c r="AM30" s="130"/>
      <c r="AN30" s="183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0</v>
      </c>
      <c r="U31" s="9"/>
      <c r="W31" s="212"/>
      <c r="X31" s="32"/>
      <c r="Y31" s="32"/>
      <c r="Z31" s="32"/>
      <c r="AA31" s="108"/>
      <c r="AB31" s="91"/>
      <c r="AC31" s="141"/>
      <c r="AD31" s="9"/>
      <c r="AE31" s="9"/>
      <c r="AF31" s="9"/>
      <c r="AG31" s="27"/>
      <c r="AI31" s="9"/>
      <c r="AJ31" s="149"/>
      <c r="AK31" s="437"/>
      <c r="AL31" s="130"/>
      <c r="AM31" s="130"/>
      <c r="AN31" s="183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0</v>
      </c>
      <c r="U32" s="9"/>
      <c r="W32" s="212"/>
      <c r="X32" s="32"/>
      <c r="Y32" s="32"/>
      <c r="Z32" s="32"/>
      <c r="AA32" s="108"/>
      <c r="AB32" s="91"/>
      <c r="AC32" s="141"/>
      <c r="AD32" s="9"/>
      <c r="AE32" s="9"/>
      <c r="AF32" s="9"/>
      <c r="AG32" s="27"/>
      <c r="AI32" s="9"/>
      <c r="AJ32" s="149"/>
      <c r="AK32" s="437"/>
      <c r="AL32" s="130"/>
      <c r="AM32" s="130"/>
      <c r="AN32" s="183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0</v>
      </c>
      <c r="U33" s="9"/>
      <c r="W33" s="212"/>
      <c r="X33" s="32"/>
      <c r="Y33" s="32"/>
      <c r="Z33" s="32"/>
      <c r="AA33" s="108"/>
      <c r="AB33" s="91"/>
      <c r="AC33" s="141"/>
      <c r="AD33" s="9"/>
      <c r="AE33" s="9"/>
      <c r="AF33" s="9"/>
      <c r="AG33" s="27"/>
      <c r="AI33" s="9"/>
      <c r="AJ33" s="149"/>
      <c r="AK33" s="437"/>
      <c r="AL33" s="130"/>
      <c r="AM33" s="130"/>
      <c r="AN33" s="183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0</v>
      </c>
      <c r="U34" s="9"/>
      <c r="W34" s="212"/>
      <c r="X34" s="32"/>
      <c r="Y34" s="32"/>
      <c r="Z34" s="32"/>
      <c r="AA34" s="108"/>
      <c r="AB34" s="91"/>
      <c r="AC34" s="141"/>
      <c r="AD34" s="9"/>
      <c r="AE34" s="9"/>
      <c r="AF34" s="9"/>
      <c r="AG34" s="27"/>
      <c r="AI34" s="9"/>
      <c r="AJ34" s="149"/>
      <c r="AK34" s="437"/>
      <c r="AL34" s="130"/>
      <c r="AM34" s="130"/>
      <c r="AN34" s="183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0</v>
      </c>
      <c r="U35" s="9"/>
      <c r="X35" s="32"/>
      <c r="Y35" s="32"/>
      <c r="Z35" s="32"/>
      <c r="AA35" s="108"/>
      <c r="AB35" s="91"/>
      <c r="AC35" s="141"/>
      <c r="AD35" s="9"/>
      <c r="AE35" s="9"/>
      <c r="AF35" s="9"/>
      <c r="AG35" s="27"/>
      <c r="AI35" s="9"/>
      <c r="AJ35" s="149"/>
      <c r="AK35" s="437"/>
      <c r="AL35" s="130"/>
      <c r="AM35" s="130"/>
      <c r="AN35" s="183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8"/>
      <c r="AB36" s="91"/>
      <c r="AC36" s="141"/>
      <c r="AD36" s="9"/>
      <c r="AE36" s="9"/>
      <c r="AF36" s="9"/>
      <c r="AG36" s="27"/>
      <c r="AI36" s="9"/>
      <c r="AJ36" s="149"/>
      <c r="AK36" s="437"/>
      <c r="AL36" s="130"/>
      <c r="AM36" s="130"/>
      <c r="AN36" s="183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-46607</v>
      </c>
      <c r="C37" s="130" t="n">
        <f aca="false">SUM(C6:C36)</f>
        <v>-46970</v>
      </c>
      <c r="D37" s="130" t="n">
        <f aca="false">SUM(D6:D36)</f>
        <v>-8</v>
      </c>
      <c r="E37" s="130" t="n">
        <f aca="false">SUM(E6:E36)</f>
        <v>-550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-905</v>
      </c>
      <c r="U37" s="9"/>
      <c r="X37" s="32"/>
      <c r="Y37" s="32"/>
      <c r="Z37" s="32"/>
      <c r="AA37" s="108"/>
      <c r="AB37" s="91"/>
      <c r="AC37" s="141"/>
      <c r="AD37" s="9"/>
      <c r="AE37" s="9"/>
      <c r="AF37" s="9"/>
      <c r="AG37" s="27"/>
      <c r="AI37" s="9"/>
      <c r="AJ37" s="149"/>
      <c r="AK37" s="437"/>
      <c r="AL37" s="130"/>
      <c r="AM37" s="130"/>
      <c r="AN37" s="183"/>
      <c r="AO37" s="126"/>
      <c r="AP37" s="91"/>
      <c r="AQ37" s="27"/>
    </row>
    <row r="38" customFormat="false" ht="18" hidden="false" customHeight="true" outlineLevel="1" collapsed="false">
      <c r="A38" s="239" t="s">
        <v>1</v>
      </c>
      <c r="E38" s="32"/>
      <c r="F38" s="32"/>
      <c r="J38" s="32"/>
      <c r="K38" s="32"/>
      <c r="O38" s="32"/>
      <c r="P38" s="125" t="n">
        <f aca="false">+summary!G4</f>
        <v>2.13</v>
      </c>
      <c r="U38" s="9"/>
      <c r="X38" s="32"/>
      <c r="Y38" s="32"/>
      <c r="Z38" s="32"/>
      <c r="AA38" s="108"/>
      <c r="AB38" s="91"/>
      <c r="AC38" s="141"/>
      <c r="AD38" s="9"/>
      <c r="AE38" s="9"/>
      <c r="AF38" s="9"/>
      <c r="AG38" s="27"/>
      <c r="AI38" s="9"/>
      <c r="AJ38" s="149"/>
      <c r="AK38" s="437"/>
      <c r="AL38" s="130"/>
      <c r="AM38" s="130"/>
      <c r="AN38" s="183"/>
      <c r="AO38" s="126"/>
      <c r="AP38" s="91"/>
      <c r="AQ38" s="27"/>
    </row>
    <row r="39" customFormat="false" ht="18" hidden="false" customHeight="true" outlineLevel="2" collapsed="false">
      <c r="A39" s="239"/>
      <c r="E39" s="32"/>
      <c r="O39" s="439"/>
      <c r="P39" s="125" t="n">
        <f aca="false">+P38*P37</f>
        <v>-1927.65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37"/>
      <c r="AL39" s="130"/>
      <c r="AM39" s="130"/>
      <c r="AN39" s="183"/>
      <c r="AO39" s="126"/>
      <c r="AP39" s="91"/>
      <c r="AQ39" s="27"/>
    </row>
    <row r="40" customFormat="false" ht="18" hidden="false" customHeight="true" outlineLevel="1" collapsed="false">
      <c r="A40" s="440" t="n">
        <v>37256</v>
      </c>
      <c r="E40" s="32"/>
      <c r="O40" s="439"/>
      <c r="P40" s="441" t="n">
        <v>93989.4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37"/>
      <c r="AL40" s="130"/>
      <c r="AM40" s="130"/>
      <c r="AN40" s="183"/>
      <c r="AO40" s="126"/>
      <c r="AP40" s="91"/>
      <c r="AQ40" s="27"/>
    </row>
    <row r="41" customFormat="false" ht="18" hidden="false" customHeight="true" outlineLevel="0" collapsed="false">
      <c r="A41" s="440" t="n">
        <v>37278</v>
      </c>
      <c r="E41" s="32"/>
      <c r="O41" s="439"/>
      <c r="P41" s="125" t="n">
        <f aca="false">+P40+P39</f>
        <v>92061.75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37"/>
      <c r="AL41" s="130"/>
      <c r="AM41" s="130"/>
      <c r="AN41" s="183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37"/>
      <c r="AL42" s="130"/>
      <c r="AM42" s="130"/>
      <c r="AN42" s="183"/>
      <c r="AO42" s="126"/>
      <c r="AP42" s="91"/>
      <c r="AQ42" s="27"/>
    </row>
    <row r="43" customFormat="false" ht="18" hidden="false" customHeight="true" outlineLevel="0" collapsed="false">
      <c r="C43" s="108"/>
      <c r="D43" s="442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37"/>
      <c r="AL43" s="130"/>
      <c r="AM43" s="130"/>
      <c r="AN43" s="183"/>
      <c r="AO43" s="126"/>
      <c r="AP43" s="91"/>
      <c r="AQ43" s="27"/>
    </row>
    <row r="44" customFormat="false" ht="18" hidden="false" customHeight="true" outlineLevel="0" collapsed="false">
      <c r="C44" s="108"/>
      <c r="D44" s="442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37"/>
      <c r="AL44" s="130"/>
      <c r="AM44" s="130"/>
      <c r="AN44" s="183"/>
      <c r="AO44" s="126"/>
      <c r="AP44" s="91"/>
      <c r="AQ44" s="27"/>
    </row>
    <row r="45" customFormat="false" ht="18" hidden="false" customHeight="true" outlineLevel="0" collapsed="false">
      <c r="A45" s="9" t="s">
        <v>192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37"/>
      <c r="AL45" s="130"/>
      <c r="AM45" s="130"/>
      <c r="AN45" s="183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39070</v>
      </c>
      <c r="F46" s="29"/>
      <c r="AB46" s="149"/>
      <c r="AC46" s="437"/>
      <c r="AD46" s="130"/>
      <c r="AE46" s="130"/>
      <c r="AF46" s="183"/>
      <c r="AG46" s="126"/>
      <c r="AH46" s="91"/>
    </row>
    <row r="47" customFormat="false" ht="18" hidden="false" customHeight="true" outlineLevel="0" collapsed="false">
      <c r="A47" s="150" t="n">
        <f aca="false">+A41</f>
        <v>37278</v>
      </c>
      <c r="B47" s="9"/>
      <c r="C47" s="9"/>
      <c r="D47" s="41" t="n">
        <f aca="false">+P37</f>
        <v>-905</v>
      </c>
      <c r="F47" s="29"/>
      <c r="AB47" s="149"/>
      <c r="AC47" s="437"/>
      <c r="AD47" s="130"/>
      <c r="AE47" s="130"/>
      <c r="AF47" s="183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38165</v>
      </c>
      <c r="F48" s="29"/>
      <c r="AB48" s="149"/>
      <c r="AC48" s="437"/>
      <c r="AD48" s="130"/>
      <c r="AE48" s="130"/>
      <c r="AF48" s="183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37"/>
      <c r="AD49" s="130"/>
      <c r="AE49" s="130"/>
      <c r="AF49" s="183"/>
      <c r="AG49" s="126"/>
      <c r="AH49" s="91"/>
    </row>
    <row r="50" customFormat="false" ht="18" hidden="false" customHeight="true" outlineLevel="0" collapsed="false">
      <c r="C50" s="176"/>
      <c r="F50" s="29"/>
      <c r="AB50" s="149"/>
      <c r="AC50" s="437"/>
      <c r="AD50" s="130"/>
      <c r="AE50" s="130"/>
      <c r="AF50" s="183"/>
      <c r="AG50" s="443"/>
      <c r="AH50" s="91"/>
    </row>
    <row r="51" customFormat="false" ht="21.95" hidden="false" customHeight="true" outlineLevel="0" collapsed="false">
      <c r="AB51" s="149"/>
      <c r="AC51" s="437"/>
      <c r="AD51" s="130"/>
      <c r="AE51" s="130"/>
      <c r="AF51" s="183"/>
      <c r="AG51" s="444"/>
    </row>
    <row r="52" customFormat="false" ht="18" hidden="false" customHeight="true" outlineLevel="0" collapsed="false">
      <c r="AB52" s="149"/>
      <c r="AC52" s="437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5"/>
    </row>
    <row r="55" customFormat="false" ht="17.1" hidden="false" customHeight="true" outlineLevel="0" collapsed="false">
      <c r="AB55" s="445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6"/>
      <c r="AD59" s="236"/>
      <c r="AE59" s="236"/>
      <c r="AF59" s="23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6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6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6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6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6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6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6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6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6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6"/>
      <c r="D69" s="130"/>
      <c r="P69" s="32"/>
      <c r="Q69" s="32"/>
      <c r="R69" s="32"/>
      <c r="S69" s="32"/>
      <c r="AB69" s="149"/>
      <c r="AC69" s="436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6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6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6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6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6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6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6"/>
      <c r="D76" s="130"/>
      <c r="P76" s="32"/>
      <c r="Q76" s="32"/>
      <c r="R76" s="32"/>
      <c r="S76" s="32"/>
      <c r="AB76" s="149"/>
      <c r="AC76" s="436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6"/>
      <c r="D77" s="130"/>
      <c r="P77" s="32"/>
      <c r="Q77" s="32"/>
      <c r="R77" s="32"/>
      <c r="S77" s="32"/>
      <c r="AB77" s="149"/>
      <c r="AC77" s="436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47"/>
      <c r="D78" s="130"/>
      <c r="P78" s="32"/>
      <c r="Q78" s="32"/>
      <c r="R78" s="32"/>
      <c r="S78" s="32"/>
      <c r="AB78" s="149"/>
      <c r="AC78" s="436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48"/>
      <c r="P79" s="32"/>
      <c r="Q79" s="32"/>
      <c r="R79" s="32"/>
      <c r="S79" s="32"/>
      <c r="AB79" s="149"/>
      <c r="AC79" s="436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6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6"/>
      <c r="D81" s="130"/>
      <c r="P81" s="32"/>
      <c r="Q81" s="32"/>
      <c r="R81" s="32"/>
      <c r="S81" s="32"/>
      <c r="AB81" s="149"/>
      <c r="AC81" s="436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6"/>
      <c r="D82" s="130"/>
      <c r="P82" s="32"/>
      <c r="Q82" s="32"/>
      <c r="R82" s="32"/>
      <c r="S82" s="32"/>
      <c r="AB82" s="149"/>
      <c r="AC82" s="436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6"/>
      <c r="D83" s="130"/>
      <c r="P83" s="32"/>
      <c r="Q83" s="32"/>
      <c r="R83" s="32"/>
      <c r="S83" s="32"/>
      <c r="AB83" s="149"/>
      <c r="AC83" s="436"/>
      <c r="AD83" s="130"/>
      <c r="AE83" s="130"/>
      <c r="AF83" s="130"/>
      <c r="AG83" s="126"/>
      <c r="AH83" s="282"/>
    </row>
    <row r="84" customFormat="false" ht="24.95" hidden="false" customHeight="true" outlineLevel="0" collapsed="false">
      <c r="C84" s="447"/>
      <c r="D84" s="130"/>
      <c r="P84" s="32"/>
      <c r="Q84" s="32"/>
      <c r="R84" s="32"/>
      <c r="S84" s="32"/>
      <c r="AB84" s="445"/>
      <c r="AC84" s="436"/>
      <c r="AD84" s="130"/>
      <c r="AE84" s="130"/>
      <c r="AF84" s="130"/>
      <c r="AG84" s="126"/>
      <c r="AH84" s="449"/>
    </row>
    <row r="85" customFormat="false" ht="15" hidden="false" customHeight="true" outlineLevel="0" collapsed="false">
      <c r="C85" s="448"/>
      <c r="P85" s="32"/>
      <c r="Q85" s="32"/>
      <c r="R85" s="32"/>
      <c r="S85" s="32"/>
      <c r="AB85" s="149"/>
      <c r="AC85" s="437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5"/>
      <c r="AC86" s="437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2"/>
      <c r="P87" s="32"/>
      <c r="Q87" s="32"/>
      <c r="R87" s="32"/>
      <c r="S87" s="32"/>
      <c r="AB87" s="450"/>
      <c r="AC87" s="437"/>
      <c r="AD87" s="130"/>
      <c r="AE87" s="130"/>
      <c r="AF87" s="130"/>
      <c r="AG87" s="451"/>
      <c r="AH87" s="176"/>
    </row>
    <row r="88" customFormat="false" ht="24.95" hidden="false" customHeight="true" outlineLevel="0" collapsed="false">
      <c r="C88" s="446"/>
      <c r="D88" s="130"/>
      <c r="P88" s="32"/>
      <c r="Q88" s="32"/>
      <c r="R88" s="32"/>
      <c r="S88" s="32"/>
      <c r="AB88" s="169"/>
      <c r="AH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130"/>
      <c r="Q89" s="149"/>
      <c r="R89" s="398"/>
      <c r="S89" s="130"/>
      <c r="T89" s="130"/>
      <c r="AB89" s="452"/>
      <c r="AH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2"/>
      <c r="AH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2"/>
      <c r="AH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89"/>
      <c r="AB92" s="452"/>
      <c r="AH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89"/>
      <c r="AB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89"/>
      <c r="AB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89"/>
      <c r="AB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89"/>
      <c r="AB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89"/>
      <c r="AB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3"/>
      <c r="AB101" s="18"/>
      <c r="AC101" s="436"/>
      <c r="AD101" s="236"/>
      <c r="AE101" s="236"/>
      <c r="AF101" s="236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89"/>
      <c r="AB102" s="149"/>
      <c r="AC102" s="437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4"/>
      <c r="AB103" s="149"/>
      <c r="AC103" s="437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3"/>
      <c r="AB104" s="149"/>
      <c r="AC104" s="437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3"/>
      <c r="AB105" s="149"/>
      <c r="AC105" s="437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3"/>
      <c r="AB106" s="149"/>
      <c r="AC106" s="437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89"/>
      <c r="AB107" s="149"/>
      <c r="AC107" s="437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89"/>
      <c r="AB108" s="149"/>
      <c r="AC108" s="437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89"/>
      <c r="AB109" s="149"/>
      <c r="AC109" s="437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37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37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37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37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37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37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37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37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37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37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37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37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37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Q123" s="32"/>
      <c r="R123" s="32"/>
      <c r="S123" s="32"/>
      <c r="AB123" s="149"/>
      <c r="AC123" s="437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P124" s="32"/>
      <c r="Q124" s="32"/>
      <c r="R124" s="32"/>
      <c r="S124" s="32"/>
      <c r="AB124" s="149"/>
      <c r="AC124" s="437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89"/>
      <c r="AB125" s="149"/>
      <c r="AC125" s="437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398"/>
      <c r="S126" s="130"/>
      <c r="T126" s="130"/>
      <c r="V126" s="189"/>
      <c r="AB126" s="149"/>
      <c r="AC126" s="437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89"/>
      <c r="AB127" s="149"/>
      <c r="AC127" s="437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89"/>
      <c r="AB128" s="149"/>
      <c r="AC128" s="437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89"/>
      <c r="AB129" s="149"/>
      <c r="AC129" s="437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89"/>
      <c r="AB130" s="149"/>
      <c r="AC130" s="437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3"/>
      <c r="AB131" s="149"/>
      <c r="AC131" s="437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3"/>
      <c r="AB132" s="149"/>
      <c r="AC132" s="437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89"/>
      <c r="AB133" s="149"/>
      <c r="AC133" s="437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P134" s="32"/>
      <c r="Q134" s="18"/>
      <c r="R134" s="130"/>
      <c r="S134" s="130"/>
      <c r="T134" s="130"/>
      <c r="V134" s="453"/>
      <c r="AB134" s="149"/>
      <c r="AC134" s="437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P135" s="32"/>
      <c r="Q135" s="18"/>
      <c r="R135" s="130"/>
      <c r="S135" s="130"/>
      <c r="T135" s="130"/>
      <c r="V135" s="453"/>
      <c r="AB135" s="149"/>
      <c r="AC135" s="437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89"/>
      <c r="AB136" s="149"/>
      <c r="AC136" s="437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3"/>
      <c r="AB137" s="149"/>
      <c r="AC137" s="437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89"/>
      <c r="AB138" s="149"/>
      <c r="AC138" s="437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89"/>
      <c r="AB139" s="149"/>
      <c r="AC139" s="437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3"/>
      <c r="AB140" s="149"/>
      <c r="AC140" s="437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3"/>
      <c r="AB141" s="149"/>
      <c r="AC141" s="437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89"/>
      <c r="AB142" s="149"/>
      <c r="AC142" s="437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37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37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37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37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37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37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37"/>
      <c r="AD149" s="130"/>
      <c r="AE149" s="230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37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37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37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37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37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37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37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37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37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37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37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37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37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37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37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37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37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398"/>
      <c r="R167" s="130"/>
      <c r="S167" s="130"/>
      <c r="AB167" s="149"/>
      <c r="AC167" s="437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37"/>
      <c r="AD168" s="230"/>
      <c r="AE168" s="230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2"/>
      <c r="W169" s="332"/>
      <c r="X169" s="332"/>
      <c r="Y169" s="456"/>
      <c r="Z169" s="332"/>
      <c r="AA169" s="332"/>
      <c r="AB169" s="149"/>
      <c r="AC169" s="437"/>
      <c r="AD169" s="230"/>
      <c r="AE169" s="230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2"/>
      <c r="W170" s="332"/>
      <c r="X170" s="332"/>
      <c r="Y170" s="456"/>
      <c r="Z170" s="332"/>
      <c r="AA170" s="332"/>
      <c r="AB170" s="149"/>
      <c r="AC170" s="437"/>
      <c r="AD170" s="230"/>
      <c r="AE170" s="230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2"/>
      <c r="W171" s="332"/>
      <c r="X171" s="332"/>
      <c r="Y171" s="456"/>
      <c r="Z171" s="332"/>
      <c r="AA171" s="332"/>
      <c r="AB171" s="149"/>
      <c r="AC171" s="437"/>
      <c r="AD171" s="230"/>
      <c r="AE171" s="230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2"/>
      <c r="W172" s="332"/>
      <c r="X172" s="332"/>
      <c r="Y172" s="456"/>
      <c r="Z172" s="332"/>
      <c r="AA172" s="332"/>
      <c r="AB172" s="149"/>
      <c r="AC172" s="437"/>
      <c r="AD172" s="130"/>
      <c r="AE172" s="230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2"/>
      <c r="W173" s="332"/>
      <c r="X173" s="332"/>
      <c r="Y173" s="456"/>
      <c r="Z173" s="332"/>
      <c r="AA173" s="332"/>
      <c r="AB173" s="149"/>
      <c r="AC173" s="437"/>
      <c r="AD173" s="230"/>
      <c r="AE173" s="230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2"/>
      <c r="W174" s="332"/>
      <c r="X174" s="332"/>
      <c r="Y174" s="456"/>
      <c r="Z174" s="332"/>
      <c r="AA174" s="332"/>
      <c r="AB174" s="149"/>
      <c r="AC174" s="437"/>
      <c r="AD174" s="230"/>
      <c r="AE174" s="230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2"/>
      <c r="W175" s="332"/>
      <c r="X175" s="332"/>
      <c r="Y175" s="456"/>
      <c r="Z175" s="332"/>
      <c r="AA175" s="332"/>
      <c r="AB175" s="149"/>
      <c r="AC175" s="437"/>
      <c r="AD175" s="130"/>
      <c r="AE175" s="230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2"/>
      <c r="W176" s="332"/>
      <c r="X176" s="332"/>
      <c r="Y176" s="456"/>
      <c r="Z176" s="332"/>
      <c r="AA176" s="332"/>
      <c r="AB176" s="149"/>
      <c r="AC176" s="437"/>
      <c r="AD176" s="130"/>
      <c r="AE176" s="230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2"/>
      <c r="W177" s="332"/>
      <c r="X177" s="332"/>
      <c r="Y177" s="456"/>
      <c r="Z177" s="332"/>
      <c r="AA177" s="332"/>
      <c r="AB177" s="149"/>
      <c r="AC177" s="437"/>
      <c r="AD177" s="130"/>
      <c r="AE177" s="230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2"/>
      <c r="W178" s="332"/>
      <c r="X178" s="332"/>
      <c r="Y178" s="456"/>
      <c r="Z178" s="332"/>
      <c r="AA178" s="332"/>
      <c r="AB178" s="149"/>
      <c r="AC178" s="437"/>
      <c r="AD178" s="130"/>
      <c r="AE178" s="230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2"/>
      <c r="W179" s="332"/>
      <c r="X179" s="332"/>
      <c r="Y179" s="456"/>
      <c r="Z179" s="332"/>
      <c r="AA179" s="332"/>
      <c r="AB179" s="149"/>
      <c r="AC179" s="437"/>
      <c r="AD179" s="130"/>
      <c r="AE179" s="230"/>
      <c r="AF179" s="130"/>
      <c r="AG179" s="126"/>
      <c r="AH179" s="125"/>
    </row>
    <row r="180" customFormat="false" ht="15" hidden="false" customHeight="true" outlineLevel="0" collapsed="false">
      <c r="C180" s="446"/>
      <c r="D180" s="245"/>
      <c r="E180" s="143"/>
      <c r="P180" s="18"/>
      <c r="Q180" s="130"/>
      <c r="R180" s="130"/>
      <c r="S180" s="130"/>
      <c r="V180" s="332"/>
      <c r="W180" s="332"/>
      <c r="X180" s="332"/>
      <c r="Y180" s="456"/>
      <c r="Z180" s="332"/>
      <c r="AA180" s="332"/>
      <c r="AB180" s="149"/>
      <c r="AC180" s="437"/>
      <c r="AD180" s="130"/>
      <c r="AE180" s="230"/>
      <c r="AF180" s="130"/>
      <c r="AG180" s="126"/>
      <c r="AH180" s="125"/>
    </row>
    <row r="181" customFormat="false" ht="15" hidden="false" customHeight="true" outlineLevel="0" collapsed="false">
      <c r="C181" s="446"/>
      <c r="D181" s="245"/>
      <c r="E181" s="143"/>
      <c r="P181" s="18"/>
      <c r="Q181" s="130"/>
      <c r="R181" s="130"/>
      <c r="S181" s="130"/>
      <c r="V181" s="332"/>
      <c r="W181" s="332"/>
      <c r="X181" s="332"/>
      <c r="Y181" s="456"/>
      <c r="Z181" s="332"/>
      <c r="AA181" s="332"/>
      <c r="AB181" s="149"/>
      <c r="AC181" s="437"/>
      <c r="AD181" s="130"/>
      <c r="AE181" s="230"/>
      <c r="AF181" s="130"/>
      <c r="AG181" s="126"/>
      <c r="AH181" s="125"/>
    </row>
    <row r="182" customFormat="false" ht="15" hidden="false" customHeight="true" outlineLevel="0" collapsed="false">
      <c r="C182" s="446"/>
      <c r="D182" s="245"/>
      <c r="E182" s="143"/>
      <c r="P182" s="18"/>
      <c r="Q182" s="130"/>
      <c r="R182" s="130"/>
      <c r="S182" s="130"/>
      <c r="V182" s="332"/>
      <c r="W182" s="332"/>
      <c r="X182" s="332"/>
      <c r="Y182" s="456"/>
      <c r="Z182" s="332"/>
      <c r="AA182" s="332"/>
      <c r="AB182" s="149"/>
      <c r="AC182" s="437"/>
      <c r="AD182" s="130"/>
      <c r="AE182" s="230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2"/>
      <c r="W183" s="332"/>
      <c r="X183" s="332"/>
      <c r="Y183" s="456"/>
      <c r="Z183" s="332"/>
      <c r="AA183" s="332"/>
      <c r="AB183" s="149"/>
      <c r="AC183" s="437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2"/>
      <c r="W184" s="332"/>
      <c r="X184" s="332"/>
      <c r="Y184" s="456"/>
      <c r="Z184" s="332"/>
      <c r="AA184" s="332"/>
      <c r="AB184" s="149"/>
      <c r="AC184" s="437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2"/>
      <c r="W185" s="332"/>
      <c r="X185" s="332"/>
      <c r="Y185" s="456"/>
      <c r="Z185" s="332"/>
      <c r="AA185" s="332"/>
      <c r="AB185" s="149"/>
      <c r="AC185" s="437"/>
      <c r="AD185" s="130"/>
      <c r="AE185" s="230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2"/>
      <c r="W186" s="332"/>
      <c r="X186" s="332"/>
      <c r="Y186" s="456"/>
      <c r="Z186" s="332"/>
      <c r="AA186" s="332"/>
      <c r="AB186" s="149"/>
      <c r="AC186" s="437"/>
      <c r="AD186" s="130"/>
      <c r="AE186" s="230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2"/>
      <c r="W187" s="332"/>
      <c r="X187" s="332"/>
      <c r="Y187" s="456"/>
      <c r="Z187" s="332"/>
      <c r="AA187" s="332"/>
      <c r="AB187" s="149"/>
      <c r="AC187" s="437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2"/>
      <c r="W188" s="332"/>
      <c r="X188" s="332"/>
      <c r="Y188" s="456"/>
      <c r="Z188" s="332"/>
      <c r="AA188" s="332"/>
      <c r="AB188" s="149"/>
      <c r="AC188" s="437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2"/>
      <c r="W189" s="332"/>
      <c r="X189" s="332"/>
      <c r="Y189" s="456"/>
      <c r="Z189" s="332"/>
      <c r="AA189" s="332"/>
      <c r="AB189" s="149"/>
      <c r="AC189" s="437"/>
      <c r="AD189" s="230"/>
      <c r="AE189" s="230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2"/>
      <c r="W190" s="332"/>
      <c r="X190" s="332"/>
      <c r="Y190" s="456"/>
      <c r="Z190" s="332"/>
      <c r="AA190" s="332"/>
      <c r="AB190" s="149"/>
      <c r="AC190" s="437"/>
      <c r="AD190" s="230"/>
      <c r="AE190" s="230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2"/>
      <c r="W191" s="332"/>
      <c r="X191" s="332"/>
      <c r="Y191" s="456"/>
      <c r="Z191" s="332"/>
      <c r="AA191" s="332"/>
      <c r="AB191" s="149"/>
      <c r="AC191" s="437"/>
      <c r="AD191" s="230"/>
      <c r="AE191" s="230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2"/>
      <c r="W192" s="332"/>
      <c r="X192" s="332"/>
      <c r="Y192" s="456"/>
      <c r="Z192" s="332"/>
      <c r="AA192" s="332"/>
      <c r="AB192" s="149"/>
      <c r="AC192" s="437"/>
      <c r="AD192" s="230"/>
      <c r="AE192" s="230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2"/>
      <c r="W193" s="332"/>
      <c r="X193" s="332"/>
      <c r="Y193" s="456"/>
      <c r="Z193" s="332"/>
      <c r="AA193" s="332"/>
      <c r="AB193" s="149"/>
      <c r="AC193" s="437"/>
      <c r="AD193" s="130"/>
      <c r="AE193" s="230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2"/>
      <c r="W194" s="332"/>
      <c r="X194" s="332"/>
      <c r="Y194" s="456"/>
      <c r="Z194" s="332"/>
      <c r="AA194" s="332"/>
      <c r="AB194" s="149"/>
      <c r="AC194" s="437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2"/>
      <c r="W195" s="332"/>
      <c r="X195" s="332"/>
      <c r="Y195" s="456"/>
      <c r="Z195" s="332"/>
      <c r="AA195" s="332"/>
      <c r="AB195" s="149"/>
      <c r="AC195" s="437"/>
      <c r="AD195" s="230"/>
      <c r="AE195" s="230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2"/>
      <c r="W196" s="332"/>
      <c r="X196" s="332"/>
      <c r="Y196" s="456"/>
      <c r="Z196" s="332"/>
      <c r="AA196" s="332"/>
      <c r="AB196" s="149"/>
      <c r="AC196" s="437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2"/>
      <c r="W197" s="332"/>
      <c r="X197" s="332"/>
      <c r="Y197" s="456"/>
      <c r="Z197" s="332"/>
      <c r="AA197" s="332"/>
      <c r="AB197" s="149"/>
      <c r="AC197" s="437"/>
      <c r="AD197" s="230"/>
      <c r="AE197" s="230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37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37"/>
      <c r="AD199" s="230"/>
      <c r="AE199" s="230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37"/>
      <c r="AD200" s="130"/>
      <c r="AE200" s="230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37"/>
      <c r="AD201" s="230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37"/>
      <c r="AD202" s="230"/>
      <c r="AE202" s="230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37"/>
      <c r="AD203" s="230"/>
      <c r="AE203" s="230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37"/>
      <c r="AD204" s="230"/>
      <c r="AE204" s="230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37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37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398"/>
      <c r="R207" s="130"/>
      <c r="S207" s="130"/>
      <c r="AB207" s="149"/>
      <c r="AC207" s="437"/>
      <c r="AD207" s="230"/>
      <c r="AE207" s="230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37"/>
      <c r="AD208" s="230"/>
      <c r="AE208" s="230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37"/>
      <c r="AD209" s="230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37"/>
      <c r="AD210" s="230"/>
      <c r="AE210" s="230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37"/>
      <c r="AD211" s="230"/>
      <c r="AE211" s="230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37"/>
      <c r="AD212" s="230"/>
      <c r="AE212" s="230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37"/>
      <c r="AD213" s="230"/>
      <c r="AE213" s="230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37"/>
      <c r="AD214" s="130"/>
      <c r="AE214" s="230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37"/>
      <c r="AD215" s="130"/>
      <c r="AE215" s="245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37"/>
      <c r="AD216" s="130"/>
      <c r="AE216" s="245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37"/>
      <c r="AD217" s="245"/>
      <c r="AE217" s="245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37"/>
      <c r="AD218" s="457"/>
      <c r="AE218" s="457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37"/>
      <c r="AD219" s="457"/>
      <c r="AE219" s="457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37"/>
      <c r="AD220" s="457"/>
      <c r="AE220" s="457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37"/>
      <c r="AD221" s="130"/>
      <c r="AE221" s="457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37"/>
      <c r="AD222" s="130"/>
      <c r="AE222" s="230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37"/>
      <c r="AD223" s="130"/>
      <c r="AE223" s="230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37"/>
      <c r="AD224" s="130"/>
      <c r="AE224" s="230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37"/>
      <c r="AD225" s="245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37"/>
      <c r="AD226" s="245"/>
      <c r="AE226" s="245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37"/>
      <c r="AD227" s="245"/>
      <c r="AE227" s="245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37"/>
      <c r="AD228" s="245"/>
      <c r="AE228" s="245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37"/>
      <c r="AD229" s="245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37"/>
      <c r="AD230" s="245"/>
      <c r="AE230" s="457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37"/>
      <c r="AD231" s="245"/>
      <c r="AE231" s="457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37"/>
      <c r="AD232" s="245"/>
      <c r="AE232" s="457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37"/>
      <c r="AD233" s="130"/>
      <c r="AE233" s="230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37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37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37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37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37"/>
      <c r="AD238" s="245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37"/>
      <c r="AD239" s="245"/>
      <c r="AE239" s="458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37"/>
      <c r="AD240" s="245"/>
      <c r="AE240" s="458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37"/>
      <c r="AD241" s="245"/>
      <c r="AE241" s="458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37"/>
      <c r="AD242" s="245"/>
      <c r="AE242" s="457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37"/>
      <c r="AD243" s="245"/>
      <c r="AE243" s="458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37"/>
      <c r="AD244" s="245"/>
      <c r="AE244" s="457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37"/>
      <c r="AD245" s="245"/>
      <c r="AE245" s="457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37"/>
      <c r="AD246" s="130"/>
      <c r="AE246" s="230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37"/>
      <c r="AD247" s="459"/>
      <c r="AE247" s="245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37"/>
      <c r="AD248" s="459"/>
      <c r="AE248" s="459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37"/>
      <c r="AD249" s="458"/>
      <c r="AE249" s="458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37"/>
      <c r="AD250" s="458"/>
      <c r="AE250" s="458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37"/>
      <c r="AD251" s="459"/>
      <c r="AE251" s="459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37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37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37"/>
      <c r="AD254" s="230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37"/>
      <c r="AD255" s="459"/>
      <c r="AE255" s="457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37"/>
      <c r="AD256" s="459"/>
      <c r="AE256" s="459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37"/>
      <c r="AD257" s="458"/>
      <c r="AE257" s="458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37"/>
      <c r="AD258" s="459"/>
      <c r="AE258" s="459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37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37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37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37"/>
      <c r="AD262" s="230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37"/>
      <c r="AD263" s="458"/>
      <c r="AE263" s="245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37"/>
      <c r="AD264" s="459"/>
      <c r="AE264" s="459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37"/>
      <c r="AD265" s="459"/>
      <c r="AE265" s="459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37"/>
      <c r="AD266" s="130"/>
      <c r="AE266" s="230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37"/>
      <c r="AD267" s="130"/>
      <c r="AE267" s="230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37"/>
      <c r="AD268" s="130"/>
      <c r="AE268" s="230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37"/>
      <c r="AD269" s="130"/>
      <c r="AE269" s="230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37"/>
      <c r="AD270" s="230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37"/>
      <c r="AD271" s="458"/>
      <c r="AE271" s="457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37"/>
      <c r="AD272" s="458"/>
      <c r="AE272" s="459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37"/>
      <c r="AD273" s="459"/>
      <c r="AE273" s="459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37"/>
      <c r="AD274" s="130"/>
      <c r="AE274" s="230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37"/>
      <c r="AD275" s="130"/>
      <c r="AE275" s="230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37"/>
      <c r="AD276" s="230"/>
      <c r="AE276" s="230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37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37"/>
      <c r="AD278" s="458"/>
      <c r="AE278" s="245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37"/>
      <c r="AD279" s="458"/>
      <c r="AE279" s="458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37"/>
      <c r="AD280" s="458"/>
      <c r="AE280" s="458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37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37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37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37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37"/>
      <c r="AD285" s="130"/>
      <c r="AE285" s="230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37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37"/>
      <c r="AD287" s="130"/>
      <c r="AE287" s="230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37"/>
      <c r="AD288" s="130"/>
      <c r="AE288" s="230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37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37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37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37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37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37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37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37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37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37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37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37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37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37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37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37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37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37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37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37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37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37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37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37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37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37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37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37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37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37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37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37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37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37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37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37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37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37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37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37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37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37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37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37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37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37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37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37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37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37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37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37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37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37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37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37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37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37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37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37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37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37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37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37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37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37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37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5"/>
      <c r="AC356" s="437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37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37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37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37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37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37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37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37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37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37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37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37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37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37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37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37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29"/>
      <c r="AC373" s="437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37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5"/>
      <c r="AC375" s="437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37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37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37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37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37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37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37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37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37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37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37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37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37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37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37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37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6"/>
      <c r="AD392" s="236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6"/>
      <c r="AD393" s="236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6"/>
      <c r="AD394" s="236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6"/>
      <c r="AD395" s="236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6"/>
      <c r="AD396" s="236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6"/>
      <c r="AD397" s="236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6"/>
      <c r="AD398" s="236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6"/>
      <c r="AD399" s="236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6"/>
      <c r="AD400" s="236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6"/>
      <c r="AD401" s="236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6"/>
      <c r="AD402" s="236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6"/>
      <c r="AD403" s="236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6"/>
      <c r="AD404" s="236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6"/>
      <c r="AD405" s="236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6"/>
      <c r="AD406" s="236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6"/>
      <c r="AD407" s="236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6"/>
      <c r="AD408" s="236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6"/>
      <c r="AD409" s="236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6"/>
      <c r="AD410" s="236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6"/>
      <c r="AD411" s="236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6"/>
      <c r="AD412" s="236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6"/>
      <c r="AD413" s="236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6"/>
      <c r="AD414" s="236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6"/>
      <c r="AD415" s="236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6"/>
      <c r="AD416" s="236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6"/>
      <c r="AD417" s="236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6"/>
      <c r="AD418" s="236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6"/>
      <c r="AD419" s="236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6"/>
      <c r="AD420" s="236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6"/>
      <c r="AD421" s="236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6"/>
      <c r="AD422" s="236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6"/>
      <c r="AD423" s="236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6"/>
      <c r="AD424" s="236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6"/>
      <c r="AD425" s="236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6"/>
      <c r="AD426" s="236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6"/>
      <c r="AD427" s="236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6"/>
      <c r="AD428" s="236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6"/>
      <c r="AD429" s="236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6"/>
      <c r="AD430" s="236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6"/>
      <c r="AD431" s="236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6"/>
      <c r="AD432" s="236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6"/>
      <c r="AD433" s="236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6"/>
      <c r="AD434" s="236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6"/>
      <c r="AD435" s="236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6"/>
      <c r="AD436" s="236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6"/>
      <c r="AD437" s="236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6"/>
      <c r="AD438" s="236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6"/>
      <c r="AD439" s="236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6"/>
      <c r="AD440" s="236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6"/>
      <c r="AD441" s="236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6"/>
      <c r="AD442" s="236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6"/>
      <c r="AD443" s="236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6"/>
      <c r="AD444" s="236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6"/>
      <c r="AD445" s="236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6"/>
      <c r="AD446" s="236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6"/>
      <c r="AD447" s="236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6"/>
      <c r="AD448" s="236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6"/>
      <c r="AD449" s="236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6"/>
      <c r="AD450" s="236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6"/>
      <c r="AD451" s="236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6"/>
      <c r="AD452" s="236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6"/>
      <c r="AD453" s="236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6"/>
      <c r="AD454" s="236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6"/>
      <c r="AD455" s="236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6"/>
      <c r="AD456" s="236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6"/>
      <c r="AD457" s="236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6"/>
      <c r="AD458" s="236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6"/>
      <c r="AD459" s="236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6"/>
      <c r="AD460" s="236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6"/>
      <c r="AD461" s="236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6"/>
      <c r="AD462" s="236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6"/>
      <c r="AD463" s="236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6"/>
      <c r="AD464" s="236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6"/>
      <c r="AD465" s="236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6"/>
      <c r="AD466" s="236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6"/>
      <c r="AD467" s="236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6"/>
      <c r="AD468" s="236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6"/>
      <c r="AD469" s="236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6"/>
      <c r="AD470" s="236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6"/>
      <c r="AD471" s="236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6"/>
      <c r="AD472" s="236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6"/>
      <c r="AD473" s="236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6"/>
      <c r="AD474" s="236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6"/>
      <c r="AD475" s="236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6"/>
      <c r="AD476" s="236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6"/>
      <c r="AD477" s="236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6"/>
      <c r="AD478" s="236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6"/>
      <c r="AD479" s="236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6"/>
      <c r="AD480" s="236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6"/>
      <c r="AD481" s="236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6"/>
      <c r="AD482" s="236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6"/>
      <c r="AD483" s="236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6"/>
      <c r="AD484" s="236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6"/>
      <c r="AD485" s="236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6"/>
      <c r="AD486" s="236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6"/>
      <c r="AD487" s="236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6"/>
      <c r="AD488" s="236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6"/>
      <c r="AD489" s="236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6"/>
      <c r="AD490" s="236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6"/>
      <c r="AD491" s="236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6"/>
      <c r="AD492" s="236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6"/>
      <c r="AD493" s="236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6"/>
      <c r="AD494" s="236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6"/>
      <c r="AD495" s="236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6"/>
      <c r="AD496" s="236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6"/>
      <c r="AD497" s="236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6"/>
      <c r="AD498" s="236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6"/>
      <c r="AD499" s="236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6"/>
      <c r="AD500" s="236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6"/>
      <c r="AD501" s="236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6"/>
      <c r="AD502" s="236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6"/>
      <c r="AD503" s="236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6"/>
      <c r="AD504" s="236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6"/>
      <c r="AD505" s="236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6"/>
      <c r="AD506" s="236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6"/>
      <c r="AD507" s="236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6"/>
      <c r="AD508" s="236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6"/>
      <c r="AD509" s="236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6"/>
      <c r="AD510" s="236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6"/>
      <c r="AD511" s="236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6"/>
      <c r="AD512" s="236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6"/>
      <c r="AD513" s="236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6"/>
      <c r="AD514" s="236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6"/>
      <c r="AD515" s="236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6"/>
      <c r="AD516" s="236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6"/>
      <c r="AD517" s="236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6"/>
      <c r="AD518" s="236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6"/>
      <c r="AD519" s="236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6"/>
      <c r="AD520" s="236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6"/>
      <c r="AD521" s="236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6"/>
      <c r="AD522" s="236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6"/>
      <c r="AD523" s="236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6"/>
      <c r="AD524" s="236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6"/>
      <c r="AD525" s="236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6"/>
      <c r="AD526" s="236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6"/>
      <c r="AD527" s="236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6"/>
      <c r="AD528" s="236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6"/>
      <c r="AD529" s="236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6"/>
      <c r="AD530" s="236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6"/>
      <c r="AD531" s="236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6"/>
      <c r="AD532" s="236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6"/>
      <c r="AD533" s="236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6"/>
      <c r="AD534" s="236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6"/>
      <c r="AD535" s="236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6"/>
      <c r="AD536" s="236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6"/>
      <c r="AD537" s="236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6"/>
      <c r="AD538" s="236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6"/>
      <c r="AD539" s="236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6"/>
      <c r="AD540" s="236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6"/>
      <c r="AD541" s="236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6"/>
      <c r="AD542" s="236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6"/>
      <c r="AD543" s="236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6"/>
      <c r="AD544" s="236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6"/>
      <c r="AD545" s="236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6"/>
      <c r="AD546" s="236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6"/>
      <c r="AD547" s="236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6"/>
      <c r="AD548" s="236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6"/>
      <c r="AD549" s="236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6"/>
      <c r="AD550" s="236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6"/>
      <c r="AD551" s="236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6"/>
      <c r="AD552" s="236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6"/>
      <c r="AD553" s="236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6"/>
      <c r="AD554" s="236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6"/>
      <c r="AD555" s="236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6"/>
      <c r="AD556" s="236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6"/>
      <c r="AD557" s="236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6"/>
      <c r="AD558" s="236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6"/>
      <c r="AD559" s="236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6"/>
      <c r="AD560" s="236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6"/>
      <c r="AD561" s="236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6"/>
      <c r="AD562" s="236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6"/>
      <c r="AD563" s="236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6"/>
      <c r="AD564" s="236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6"/>
      <c r="AD565" s="236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6"/>
      <c r="AD566" s="236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6"/>
      <c r="AD567" s="236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6"/>
      <c r="AD568" s="236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6"/>
      <c r="AD569" s="236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6"/>
      <c r="AD570" s="236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6"/>
      <c r="AD571" s="236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6"/>
      <c r="AD572" s="236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6"/>
      <c r="AD573" s="236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6"/>
      <c r="AD574" s="236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6"/>
      <c r="AD575" s="236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6"/>
      <c r="AD576" s="236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6"/>
      <c r="AD577" s="236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6"/>
      <c r="AD578" s="236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6"/>
      <c r="AD579" s="236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6"/>
      <c r="AD580" s="236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6"/>
      <c r="AD581" s="236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6"/>
      <c r="AD582" s="236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6"/>
      <c r="AD583" s="236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6"/>
      <c r="AD584" s="236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6"/>
      <c r="AD585" s="236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6"/>
      <c r="AD586" s="236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6"/>
      <c r="AD587" s="236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6"/>
      <c r="AD588" s="236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6"/>
      <c r="AD589" s="236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6"/>
      <c r="AD590" s="236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6"/>
      <c r="AD591" s="236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6"/>
      <c r="AD592" s="236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6"/>
      <c r="AD593" s="236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6"/>
      <c r="AD594" s="236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6"/>
      <c r="AD595" s="236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6"/>
      <c r="AD596" s="236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6"/>
      <c r="AD597" s="236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6"/>
      <c r="AD598" s="236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6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6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6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6"/>
      <c r="AD602" s="236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6"/>
      <c r="AD603" s="236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6"/>
      <c r="AD604" s="236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6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6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6"/>
      <c r="AD607" s="236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6"/>
      <c r="AD608" s="236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6"/>
      <c r="AD609" s="236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6"/>
      <c r="AD610" s="236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6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6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6"/>
      <c r="AD613" s="236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6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6"/>
      <c r="AD615" s="236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6"/>
      <c r="AD616" s="236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6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6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6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6"/>
      <c r="AD620" s="236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6"/>
      <c r="AD621" s="236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6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6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6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6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6"/>
      <c r="AD626" s="236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6"/>
      <c r="AD627" s="236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6"/>
      <c r="AD628" s="236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6"/>
      <c r="AD629" s="236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331</v>
      </c>
      <c r="C3" s="332"/>
      <c r="D3" s="332"/>
    </row>
    <row r="4" customFormat="false" ht="12.75" hidden="false" customHeight="false" outlineLevel="0" collapsed="false">
      <c r="A4" s="162"/>
      <c r="B4" s="470" t="s">
        <v>332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-13559</v>
      </c>
      <c r="C6" s="130" t="n">
        <v>-14000</v>
      </c>
      <c r="D6" s="146" t="n">
        <f aca="false">+C6-B6</f>
        <v>-441</v>
      </c>
    </row>
    <row r="7" customFormat="false" ht="12.75" hidden="false" customHeight="false" outlineLevel="0" collapsed="false">
      <c r="A7" s="129" t="n">
        <v>2</v>
      </c>
      <c r="B7" s="130" t="n">
        <v>-13675</v>
      </c>
      <c r="C7" s="130" t="n">
        <v>-14000</v>
      </c>
      <c r="D7" s="146" t="n">
        <f aca="false">+C7-B7</f>
        <v>-325</v>
      </c>
    </row>
    <row r="8" customFormat="false" ht="12.75" hidden="false" customHeight="false" outlineLevel="0" collapsed="false">
      <c r="A8" s="129" t="n">
        <v>3</v>
      </c>
      <c r="B8" s="130" t="n">
        <v>-13732</v>
      </c>
      <c r="C8" s="130" t="n">
        <v>-14000</v>
      </c>
      <c r="D8" s="146" t="n">
        <f aca="false">+C8-B8</f>
        <v>-268</v>
      </c>
    </row>
    <row r="9" customFormat="false" ht="12.75" hidden="false" customHeight="false" outlineLevel="0" collapsed="false">
      <c r="A9" s="129" t="n">
        <v>4</v>
      </c>
      <c r="B9" s="130" t="n">
        <v>-13318</v>
      </c>
      <c r="C9" s="130" t="n">
        <v>-14000</v>
      </c>
      <c r="D9" s="146" t="n">
        <f aca="false">+C9-B9</f>
        <v>-682</v>
      </c>
    </row>
    <row r="10" customFormat="false" ht="12.75" hidden="false" customHeight="false" outlineLevel="0" collapsed="false">
      <c r="A10" s="129" t="n">
        <v>5</v>
      </c>
      <c r="B10" s="130" t="n">
        <v>-14017</v>
      </c>
      <c r="C10" s="130" t="n">
        <v>-14000</v>
      </c>
      <c r="D10" s="146" t="n">
        <f aca="false">+C10-B10</f>
        <v>17</v>
      </c>
    </row>
    <row r="11" customFormat="false" ht="12.75" hidden="false" customHeight="false" outlineLevel="0" collapsed="false">
      <c r="A11" s="129" t="n">
        <v>6</v>
      </c>
      <c r="B11" s="130" t="n">
        <v>-13620</v>
      </c>
      <c r="C11" s="130" t="n">
        <v>-14000</v>
      </c>
      <c r="D11" s="146" t="n">
        <f aca="false">+C11-B11</f>
        <v>-380</v>
      </c>
    </row>
    <row r="12" customFormat="false" ht="12.75" hidden="false" customHeight="false" outlineLevel="0" collapsed="false">
      <c r="A12" s="129" t="n">
        <v>7</v>
      </c>
      <c r="B12" s="130" t="n">
        <v>-13282</v>
      </c>
      <c r="C12" s="130" t="n">
        <v>-14000</v>
      </c>
      <c r="D12" s="146" t="n">
        <f aca="false">+C12-B12</f>
        <v>-718</v>
      </c>
    </row>
    <row r="13" customFormat="false" ht="12.75" hidden="false" customHeight="false" outlineLevel="0" collapsed="false">
      <c r="A13" s="129" t="n">
        <v>8</v>
      </c>
      <c r="B13" s="130" t="n">
        <v>-13676</v>
      </c>
      <c r="C13" s="130" t="n">
        <v>-14000</v>
      </c>
      <c r="D13" s="146" t="n">
        <f aca="false">+C13-B13</f>
        <v>-324</v>
      </c>
    </row>
    <row r="14" customFormat="false" ht="12.75" hidden="false" customHeight="false" outlineLevel="0" collapsed="false">
      <c r="A14" s="129" t="n">
        <v>9</v>
      </c>
      <c r="B14" s="130" t="n">
        <v>-13585</v>
      </c>
      <c r="C14" s="130" t="n">
        <v>-14000</v>
      </c>
      <c r="D14" s="146" t="n">
        <f aca="false">+C14-B14</f>
        <v>-415</v>
      </c>
    </row>
    <row r="15" customFormat="false" ht="12.75" hidden="false" customHeight="false" outlineLevel="0" collapsed="false">
      <c r="A15" s="129" t="n">
        <v>10</v>
      </c>
      <c r="B15" s="130" t="n">
        <v>-13644</v>
      </c>
      <c r="C15" s="130" t="n">
        <v>-14000</v>
      </c>
      <c r="D15" s="146" t="n">
        <f aca="false">+C15-B15</f>
        <v>-356</v>
      </c>
    </row>
    <row r="16" customFormat="false" ht="12.75" hidden="false" customHeight="false" outlineLevel="0" collapsed="false">
      <c r="A16" s="129" t="n">
        <v>11</v>
      </c>
      <c r="B16" s="130" t="n">
        <v>-13501</v>
      </c>
      <c r="C16" s="130" t="n">
        <v>-14000</v>
      </c>
      <c r="D16" s="146" t="n">
        <f aca="false">+C16-B16</f>
        <v>-499</v>
      </c>
    </row>
    <row r="17" customFormat="false" ht="12.75" hidden="false" customHeight="false" outlineLevel="0" collapsed="false">
      <c r="A17" s="129" t="n">
        <v>12</v>
      </c>
      <c r="B17" s="130" t="n">
        <v>-15295</v>
      </c>
      <c r="C17" s="130" t="n">
        <v>-14000</v>
      </c>
      <c r="D17" s="146" t="n">
        <f aca="false">+C17-B17</f>
        <v>1295</v>
      </c>
    </row>
    <row r="18" customFormat="false" ht="12.75" hidden="false" customHeight="false" outlineLevel="0" collapsed="false">
      <c r="A18" s="129" t="n">
        <v>13</v>
      </c>
      <c r="B18" s="130" t="n">
        <v>-14142</v>
      </c>
      <c r="C18" s="130" t="n">
        <v>-14000</v>
      </c>
      <c r="D18" s="146" t="n">
        <f aca="false">+C18-B18</f>
        <v>142</v>
      </c>
    </row>
    <row r="19" customFormat="false" ht="12.75" hidden="false" customHeight="false" outlineLevel="0" collapsed="false">
      <c r="A19" s="129" t="n">
        <v>14</v>
      </c>
      <c r="B19" s="130" t="n">
        <v>-14021</v>
      </c>
      <c r="C19" s="130" t="n">
        <v>-14000</v>
      </c>
      <c r="D19" s="146" t="n">
        <f aca="false">+C19-B19</f>
        <v>21</v>
      </c>
    </row>
    <row r="20" customFormat="false" ht="12.75" hidden="false" customHeight="false" outlineLevel="0" collapsed="false">
      <c r="A20" s="129" t="n">
        <v>15</v>
      </c>
      <c r="B20" s="130" t="n">
        <v>-14016</v>
      </c>
      <c r="C20" s="130" t="n">
        <v>-14000</v>
      </c>
      <c r="D20" s="146" t="n">
        <f aca="false">+C20-B20</f>
        <v>16</v>
      </c>
    </row>
    <row r="21" customFormat="false" ht="12.75" hidden="false" customHeight="false" outlineLevel="0" collapsed="false">
      <c r="A21" s="129" t="n">
        <v>16</v>
      </c>
      <c r="B21" s="130" t="n">
        <v>-12589</v>
      </c>
      <c r="C21" s="130" t="n">
        <v>-14000</v>
      </c>
      <c r="D21" s="146" t="n">
        <f aca="false">+C21-B21</f>
        <v>-1411</v>
      </c>
    </row>
    <row r="22" customFormat="false" ht="12.75" hidden="false" customHeight="false" outlineLevel="0" collapsed="false">
      <c r="A22" s="129" t="n">
        <v>17</v>
      </c>
      <c r="B22" s="130" t="n">
        <v>-13832</v>
      </c>
      <c r="C22" s="130" t="n">
        <v>-14000</v>
      </c>
      <c r="D22" s="146" t="n">
        <f aca="false">+C22-B22</f>
        <v>-168</v>
      </c>
    </row>
    <row r="23" customFormat="false" ht="12.75" hidden="false" customHeight="false" outlineLevel="0" collapsed="false">
      <c r="A23" s="129" t="n">
        <v>18</v>
      </c>
      <c r="B23" s="130" t="n">
        <v>-25911</v>
      </c>
      <c r="C23" s="130" t="n">
        <v>-25928</v>
      </c>
      <c r="D23" s="146" t="n">
        <f aca="false">+C23-B23</f>
        <v>-17</v>
      </c>
    </row>
    <row r="24" customFormat="false" ht="12.75" hidden="false" customHeight="false" outlineLevel="0" collapsed="false">
      <c r="A24" s="129" t="n">
        <v>19</v>
      </c>
      <c r="B24" s="130" t="n">
        <v>-14237</v>
      </c>
      <c r="C24" s="130" t="n">
        <v>-14000</v>
      </c>
      <c r="D24" s="146" t="n">
        <f aca="false">+C24-B24</f>
        <v>237</v>
      </c>
    </row>
    <row r="25" customFormat="false" ht="12.75" hidden="false" customHeight="false" outlineLevel="0" collapsed="false">
      <c r="A25" s="129" t="n">
        <v>20</v>
      </c>
      <c r="B25" s="130" t="n">
        <v>-13946</v>
      </c>
      <c r="C25" s="130" t="n">
        <v>-14000</v>
      </c>
      <c r="D25" s="146" t="n">
        <f aca="false">+C25-B25</f>
        <v>-54</v>
      </c>
    </row>
    <row r="26" customFormat="false" ht="12.75" hidden="false" customHeight="false" outlineLevel="0" collapsed="false">
      <c r="A26" s="129" t="n">
        <v>21</v>
      </c>
      <c r="B26" s="130" t="n">
        <v>-14148</v>
      </c>
      <c r="C26" s="130" t="n">
        <v>-14000</v>
      </c>
      <c r="D26" s="146" t="n">
        <f aca="false">+C26-B26</f>
        <v>148</v>
      </c>
    </row>
    <row r="27" customFormat="false" ht="12.75" hidden="false" customHeight="false" outlineLevel="0" collapsed="false">
      <c r="A27" s="129" t="n">
        <v>22</v>
      </c>
      <c r="B27" s="130" t="n">
        <v>-14162</v>
      </c>
      <c r="C27" s="130" t="n">
        <v>-14000</v>
      </c>
      <c r="D27" s="146" t="n">
        <f aca="false">+C27-B27</f>
        <v>162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-315908</v>
      </c>
      <c r="C37" s="130" t="n">
        <f aca="false">SUM(C6:C36)</f>
        <v>-319928</v>
      </c>
      <c r="D37" s="146" t="n">
        <f aca="false">SUM(D6:D36)</f>
        <v>-4020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2.13</v>
      </c>
    </row>
    <row r="39" customFormat="false" ht="12.75" hidden="false" customHeight="false" outlineLevel="0" collapsed="false">
      <c r="D39" s="158" t="n">
        <f aca="false">+D38*D37</f>
        <v>-8562.6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-15514.53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-24077.13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5596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-4020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1576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74</v>
      </c>
      <c r="C3" s="332"/>
      <c r="D3" s="332"/>
    </row>
    <row r="4" customFormat="false" ht="12.75" hidden="false" customHeight="false" outlineLevel="0" collapsed="false">
      <c r="A4" s="162"/>
      <c r="B4" s="470" t="s">
        <v>333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3030</v>
      </c>
      <c r="C6" s="130" t="n">
        <v>2752</v>
      </c>
      <c r="D6" s="146" t="n">
        <f aca="false">+C6-B6</f>
        <v>-278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3030</v>
      </c>
      <c r="C37" s="130" t="n">
        <f aca="false">SUM(C6:C36)</f>
        <v>2752</v>
      </c>
      <c r="D37" s="146" t="n">
        <f aca="false">SUM(D6:D36)</f>
        <v>-278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-594.92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43180.07</v>
      </c>
    </row>
    <row r="41" customFormat="false" ht="12.75" hidden="false" customHeight="false" outlineLevel="0" collapsed="false">
      <c r="A41" s="181" t="n">
        <v>37257</v>
      </c>
      <c r="C41" s="178"/>
      <c r="D41" s="158" t="n">
        <f aca="false">+D40+D39</f>
        <v>42585.15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14850</v>
      </c>
    </row>
    <row r="47" customFormat="false" ht="12.75" hidden="false" customHeight="false" outlineLevel="0" collapsed="false">
      <c r="A47" s="150" t="n">
        <f aca="false">+A41</f>
        <v>37257</v>
      </c>
      <c r="B47" s="9"/>
      <c r="C47" s="9"/>
      <c r="D47" s="41" t="n">
        <f aca="false">+D37</f>
        <v>-278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14572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3" width="9.14"/>
    <col collapsed="false" customWidth="true" hidden="false" outlineLevel="0" max="5" min="4" style="193" width="9.85"/>
    <col collapsed="false" customWidth="false" hidden="false" outlineLevel="0" max="7" min="6" style="193" width="9.14"/>
    <col collapsed="false" customWidth="true" hidden="false" outlineLevel="0" max="8" min="8" style="193" width="9.85"/>
    <col collapsed="false" customWidth="true" hidden="false" outlineLevel="0" max="9" min="9" style="193" width="9.28"/>
    <col collapsed="false" customWidth="true" hidden="false" outlineLevel="0" max="10" min="10" style="193" width="9.85"/>
    <col collapsed="false" customWidth="true" hidden="false" outlineLevel="0" max="11" min="11" style="193" width="9.28"/>
    <col collapsed="false" customWidth="true" hidden="false" outlineLevel="0" max="12" min="12" style="193" width="9.85"/>
    <col collapsed="false" customWidth="true" hidden="false" outlineLevel="0" max="13" min="13" style="193" width="9.28"/>
    <col collapsed="false" customWidth="false" hidden="false" outlineLevel="0" max="257" min="14" style="193" width="9.14"/>
  </cols>
  <sheetData>
    <row r="2" customFormat="false" ht="12.75" hidden="false" customHeight="false" outlineLevel="0" collapsed="false">
      <c r="B2" s="479" t="s">
        <v>300</v>
      </c>
    </row>
    <row r="3" customFormat="false" ht="12.75" hidden="false" customHeight="false" outlineLevel="0" collapsed="false">
      <c r="B3" s="409" t="n">
        <v>10518</v>
      </c>
      <c r="D3" s="409" t="n">
        <v>13276</v>
      </c>
      <c r="F3" s="409" t="n">
        <v>13475</v>
      </c>
      <c r="H3" s="409" t="n">
        <v>500176</v>
      </c>
      <c r="J3" s="409" t="n">
        <v>500390</v>
      </c>
      <c r="L3" s="409" t="n">
        <v>500612</v>
      </c>
    </row>
    <row r="4" customFormat="false" ht="12.75" hidden="false" customHeight="false" outlineLevel="0" collapsed="false">
      <c r="B4" s="480" t="s">
        <v>301</v>
      </c>
      <c r="C4" s="481"/>
      <c r="D4" s="482" t="s">
        <v>302</v>
      </c>
      <c r="E4" s="481"/>
      <c r="F4" s="482" t="s">
        <v>303</v>
      </c>
      <c r="G4" s="481"/>
      <c r="H4" s="482" t="s">
        <v>304</v>
      </c>
      <c r="I4" s="481"/>
      <c r="J4" s="482" t="s">
        <v>305</v>
      </c>
      <c r="K4" s="481"/>
      <c r="L4" s="482" t="s">
        <v>306</v>
      </c>
      <c r="M4" s="481"/>
      <c r="N4" s="481"/>
    </row>
    <row r="5" customFormat="false" ht="12.75" hidden="false" customHeight="false" outlineLevel="0" collapsed="false">
      <c r="A5" s="483" t="s">
        <v>179</v>
      </c>
      <c r="B5" s="410" t="s">
        <v>180</v>
      </c>
      <c r="C5" s="410" t="s">
        <v>181</v>
      </c>
      <c r="D5" s="410" t="s">
        <v>180</v>
      </c>
      <c r="E5" s="410" t="s">
        <v>181</v>
      </c>
      <c r="F5" s="410" t="s">
        <v>180</v>
      </c>
      <c r="G5" s="410" t="s">
        <v>181</v>
      </c>
      <c r="H5" s="410" t="s">
        <v>180</v>
      </c>
      <c r="I5" s="410" t="s">
        <v>181</v>
      </c>
      <c r="J5" s="410" t="s">
        <v>180</v>
      </c>
      <c r="K5" s="410" t="s">
        <v>181</v>
      </c>
      <c r="L5" s="410" t="s">
        <v>180</v>
      </c>
      <c r="M5" s="410" t="s">
        <v>181</v>
      </c>
      <c r="N5" s="410"/>
      <c r="P5" s="484"/>
      <c r="Q5" s="484"/>
      <c r="R5" s="484"/>
      <c r="S5" s="484"/>
      <c r="T5" s="484"/>
      <c r="V5" s="485"/>
      <c r="AA5" s="486"/>
      <c r="AB5" s="484"/>
      <c r="AC5" s="484"/>
      <c r="AD5" s="484"/>
      <c r="AE5" s="484"/>
      <c r="AF5" s="484"/>
      <c r="AH5" s="485"/>
    </row>
    <row r="6" customFormat="false" ht="12.75" hidden="false" customHeight="false" outlineLevel="0" collapsed="false">
      <c r="A6" s="315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4"/>
      <c r="Q6" s="484"/>
      <c r="R6" s="484"/>
      <c r="S6" s="484"/>
      <c r="T6" s="484"/>
      <c r="U6" s="487"/>
      <c r="V6" s="485"/>
      <c r="Y6" s="133"/>
      <c r="AA6" s="486"/>
      <c r="AB6" s="484"/>
      <c r="AC6" s="484"/>
      <c r="AD6" s="484"/>
      <c r="AE6" s="484"/>
      <c r="AF6" s="484"/>
      <c r="AG6" s="487"/>
      <c r="AH6" s="485"/>
      <c r="AK6" s="133"/>
    </row>
    <row r="7" customFormat="false" ht="12.75" hidden="false" customHeight="false" outlineLevel="0" collapsed="false">
      <c r="A7" s="315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0"/>
      <c r="W7" s="246"/>
      <c r="AA7" s="488"/>
      <c r="AB7" s="136"/>
      <c r="AC7" s="136"/>
      <c r="AD7" s="136"/>
      <c r="AE7" s="136"/>
      <c r="AF7" s="136"/>
      <c r="AG7" s="137"/>
      <c r="AH7" s="489"/>
      <c r="AI7" s="246"/>
      <c r="AJ7" s="320"/>
      <c r="AK7" s="133"/>
    </row>
    <row r="8" customFormat="false" ht="12.75" hidden="false" customHeight="false" outlineLevel="0" collapsed="false">
      <c r="A8" s="315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89"/>
      <c r="W8" s="246"/>
      <c r="X8" s="320"/>
      <c r="Y8" s="133"/>
      <c r="AA8" s="488"/>
      <c r="AB8" s="136"/>
      <c r="AC8" s="136"/>
      <c r="AD8" s="136"/>
      <c r="AE8" s="136"/>
      <c r="AF8" s="136"/>
      <c r="AG8" s="137"/>
      <c r="AH8" s="489"/>
      <c r="AI8" s="246"/>
      <c r="AJ8" s="320"/>
      <c r="AK8" s="133"/>
    </row>
    <row r="9" customFormat="false" ht="12.75" hidden="false" customHeight="false" outlineLevel="0" collapsed="false">
      <c r="A9" s="315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3"/>
      <c r="T9" s="136"/>
      <c r="U9" s="137"/>
      <c r="V9" s="489"/>
      <c r="W9" s="246"/>
      <c r="X9" s="320"/>
      <c r="Y9" s="133"/>
      <c r="AA9" s="488"/>
      <c r="AB9" s="136"/>
      <c r="AC9" s="136"/>
      <c r="AD9" s="136"/>
      <c r="AE9" s="136"/>
      <c r="AF9" s="136"/>
      <c r="AG9" s="137"/>
      <c r="AH9" s="489"/>
      <c r="AI9" s="246"/>
      <c r="AJ9" s="320"/>
      <c r="AK9" s="133"/>
    </row>
    <row r="10" customFormat="false" ht="12.75" hidden="false" customHeight="false" outlineLevel="0" collapsed="false">
      <c r="A10" s="315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3"/>
      <c r="T10" s="136"/>
      <c r="U10" s="137"/>
      <c r="V10" s="489"/>
      <c r="W10" s="246"/>
      <c r="X10" s="320"/>
      <c r="Y10" s="133"/>
      <c r="AA10" s="488"/>
      <c r="AB10" s="136"/>
      <c r="AC10" s="136"/>
      <c r="AD10" s="136"/>
      <c r="AE10" s="136"/>
      <c r="AF10" s="136"/>
      <c r="AG10" s="137"/>
      <c r="AH10" s="489"/>
      <c r="AI10" s="246"/>
      <c r="AJ10" s="320"/>
      <c r="AK10" s="133"/>
    </row>
    <row r="11" customFormat="false" ht="12.75" hidden="false" customHeight="false" outlineLevel="0" collapsed="false">
      <c r="A11" s="315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3"/>
      <c r="T11" s="136"/>
      <c r="U11" s="137"/>
      <c r="V11" s="489"/>
      <c r="W11" s="246"/>
      <c r="X11" s="320"/>
      <c r="Y11" s="133"/>
      <c r="AA11" s="488"/>
      <c r="AB11" s="136"/>
      <c r="AC11" s="136"/>
      <c r="AD11" s="136"/>
      <c r="AE11" s="136"/>
      <c r="AF11" s="136"/>
      <c r="AG11" s="137"/>
      <c r="AH11" s="489"/>
      <c r="AI11" s="246"/>
      <c r="AJ11" s="320"/>
      <c r="AK11" s="133"/>
    </row>
    <row r="12" customFormat="false" ht="12.75" hidden="false" customHeight="false" outlineLevel="0" collapsed="false">
      <c r="A12" s="315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3"/>
      <c r="T12" s="136"/>
      <c r="U12" s="137"/>
      <c r="V12" s="489"/>
      <c r="W12" s="246"/>
      <c r="X12" s="320"/>
      <c r="Y12" s="133"/>
      <c r="AA12" s="488"/>
      <c r="AB12" s="136"/>
      <c r="AC12" s="136"/>
      <c r="AD12" s="136"/>
      <c r="AE12" s="136"/>
      <c r="AF12" s="136"/>
      <c r="AG12" s="137"/>
      <c r="AH12" s="489"/>
      <c r="AI12" s="246"/>
      <c r="AJ12" s="320"/>
      <c r="AK12" s="133"/>
    </row>
    <row r="13" customFormat="false" ht="12.75" hidden="false" customHeight="false" outlineLevel="0" collapsed="false">
      <c r="A13" s="315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0"/>
      <c r="T13" s="136"/>
      <c r="U13" s="137"/>
      <c r="V13" s="489"/>
      <c r="W13" s="246"/>
      <c r="X13" s="320"/>
      <c r="Y13" s="133"/>
      <c r="AA13" s="488"/>
      <c r="AB13" s="136"/>
      <c r="AC13" s="136"/>
      <c r="AD13" s="136"/>
      <c r="AE13" s="136"/>
      <c r="AF13" s="136"/>
      <c r="AG13" s="137"/>
      <c r="AH13" s="489"/>
      <c r="AI13" s="246"/>
      <c r="AJ13" s="320"/>
      <c r="AK13" s="133"/>
    </row>
    <row r="14" customFormat="false" ht="12.75" hidden="false" customHeight="false" outlineLevel="0" collapsed="false">
      <c r="A14" s="315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0"/>
      <c r="T14" s="136"/>
      <c r="U14" s="137"/>
      <c r="V14" s="489"/>
      <c r="W14" s="246"/>
      <c r="X14" s="320"/>
      <c r="Y14" s="133"/>
      <c r="AA14" s="488"/>
      <c r="AB14" s="136"/>
      <c r="AC14" s="136"/>
      <c r="AD14" s="136"/>
      <c r="AE14" s="136"/>
      <c r="AF14" s="136"/>
      <c r="AG14" s="137"/>
      <c r="AH14" s="489"/>
      <c r="AI14" s="246"/>
      <c r="AJ14" s="320"/>
      <c r="AK14" s="133"/>
    </row>
    <row r="15" customFormat="false" ht="12.75" hidden="false" customHeight="false" outlineLevel="0" collapsed="false">
      <c r="A15" s="315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0"/>
      <c r="T15" s="136"/>
      <c r="U15" s="137"/>
      <c r="V15" s="489"/>
      <c r="W15" s="246"/>
      <c r="X15" s="320"/>
      <c r="Y15" s="133"/>
      <c r="AA15" s="488"/>
      <c r="AB15" s="136"/>
      <c r="AC15" s="136"/>
      <c r="AD15" s="136"/>
      <c r="AE15" s="136"/>
      <c r="AF15" s="136"/>
      <c r="AG15" s="137"/>
      <c r="AH15" s="489"/>
      <c r="AI15" s="246"/>
      <c r="AJ15" s="320"/>
      <c r="AK15" s="133"/>
    </row>
    <row r="16" customFormat="false" ht="12.75" hidden="false" customHeight="false" outlineLevel="0" collapsed="false">
      <c r="A16" s="315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0"/>
      <c r="T16" s="136"/>
      <c r="U16" s="137"/>
      <c r="V16" s="489"/>
      <c r="W16" s="246"/>
      <c r="X16" s="320"/>
      <c r="Y16" s="133"/>
      <c r="AA16" s="488"/>
      <c r="AB16" s="136"/>
      <c r="AC16" s="136"/>
      <c r="AD16" s="136"/>
      <c r="AE16" s="136"/>
      <c r="AF16" s="136"/>
      <c r="AG16" s="137"/>
      <c r="AH16" s="489"/>
      <c r="AI16" s="246"/>
      <c r="AJ16" s="320"/>
      <c r="AK16" s="133"/>
    </row>
    <row r="17" customFormat="false" ht="12.75" hidden="false" customHeight="false" outlineLevel="0" collapsed="false">
      <c r="A17" s="315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0"/>
      <c r="T17" s="136"/>
      <c r="U17" s="137"/>
      <c r="V17" s="489"/>
      <c r="W17" s="246"/>
      <c r="X17" s="320"/>
      <c r="Y17" s="133"/>
      <c r="AA17" s="488"/>
      <c r="AB17" s="136"/>
      <c r="AC17" s="136"/>
      <c r="AD17" s="136"/>
      <c r="AE17" s="136"/>
      <c r="AF17" s="136"/>
      <c r="AG17" s="137"/>
      <c r="AH17" s="489"/>
      <c r="AI17" s="246"/>
      <c r="AJ17" s="320"/>
      <c r="AK17" s="133"/>
    </row>
    <row r="18" customFormat="false" ht="12.75" hidden="false" customHeight="false" outlineLevel="0" collapsed="false">
      <c r="A18" s="315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0"/>
      <c r="T18" s="136"/>
      <c r="U18" s="137"/>
      <c r="V18" s="489"/>
      <c r="W18" s="246"/>
      <c r="X18" s="320"/>
      <c r="Y18" s="133"/>
      <c r="AA18" s="488"/>
      <c r="AB18" s="136"/>
      <c r="AF18" s="136"/>
      <c r="AG18" s="137"/>
      <c r="AH18" s="489"/>
      <c r="AI18" s="246"/>
      <c r="AJ18" s="320"/>
      <c r="AK18" s="133"/>
    </row>
    <row r="19" customFormat="false" ht="12.75" hidden="false" customHeight="false" outlineLevel="0" collapsed="false">
      <c r="A19" s="315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89"/>
      <c r="W19" s="246"/>
      <c r="X19" s="320"/>
      <c r="Y19" s="133"/>
      <c r="AA19" s="488"/>
      <c r="AB19" s="136"/>
      <c r="AF19" s="136"/>
      <c r="AG19" s="137"/>
      <c r="AH19" s="489"/>
      <c r="AI19" s="246"/>
      <c r="AJ19" s="320"/>
      <c r="AK19" s="133"/>
    </row>
    <row r="20" customFormat="false" ht="12.75" hidden="false" customHeight="false" outlineLevel="0" collapsed="false">
      <c r="A20" s="315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89"/>
      <c r="W20" s="246"/>
      <c r="X20" s="320"/>
      <c r="Y20" s="133"/>
      <c r="AA20" s="488"/>
      <c r="AB20" s="136"/>
      <c r="AF20" s="136"/>
      <c r="AG20" s="137"/>
      <c r="AH20" s="489"/>
      <c r="AI20" s="246"/>
      <c r="AJ20" s="320"/>
      <c r="AK20" s="133"/>
    </row>
    <row r="21" customFormat="false" ht="12.75" hidden="false" customHeight="false" outlineLevel="0" collapsed="false">
      <c r="A21" s="315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88"/>
      <c r="AB21" s="136"/>
      <c r="AF21" s="136"/>
      <c r="AG21" s="137"/>
      <c r="AH21" s="489"/>
      <c r="AI21" s="246"/>
      <c r="AJ21" s="320"/>
      <c r="AK21" s="133"/>
    </row>
    <row r="22" customFormat="false" ht="12.75" hidden="false" customHeight="false" outlineLevel="0" collapsed="false">
      <c r="A22" s="315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88"/>
      <c r="AB22" s="130"/>
      <c r="AF22" s="136"/>
      <c r="AG22" s="137"/>
      <c r="AH22" s="489"/>
      <c r="AI22" s="246"/>
      <c r="AJ22" s="320"/>
      <c r="AK22" s="133"/>
    </row>
    <row r="23" customFormat="false" ht="12.75" hidden="false" customHeight="false" outlineLevel="0" collapsed="false">
      <c r="A23" s="315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89"/>
      <c r="W23" s="246"/>
      <c r="X23" s="320"/>
      <c r="Y23" s="133"/>
      <c r="AA23" s="488"/>
      <c r="AB23" s="130"/>
      <c r="AF23" s="136"/>
      <c r="AG23" s="137"/>
      <c r="AH23" s="489"/>
      <c r="AI23" s="246"/>
      <c r="AJ23" s="320"/>
      <c r="AK23" s="133"/>
    </row>
    <row r="24" customFormat="false" ht="12.75" hidden="false" customHeight="false" outlineLevel="0" collapsed="false">
      <c r="A24" s="315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89"/>
      <c r="W24" s="246"/>
      <c r="X24" s="320"/>
      <c r="Y24" s="133"/>
    </row>
    <row r="25" customFormat="false" ht="12.75" hidden="false" customHeight="false" outlineLevel="0" collapsed="false">
      <c r="A25" s="315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89"/>
      <c r="W25" s="246"/>
      <c r="X25" s="320"/>
      <c r="Y25" s="133"/>
    </row>
    <row r="26" customFormat="false" ht="12.75" hidden="false" customHeight="false" outlineLevel="0" collapsed="false">
      <c r="A26" s="315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89"/>
      <c r="W26" s="246"/>
      <c r="X26" s="320"/>
      <c r="Y26" s="133"/>
    </row>
    <row r="27" customFormat="false" ht="12.75" hidden="false" customHeight="false" outlineLevel="0" collapsed="false">
      <c r="A27" s="315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89"/>
      <c r="W27" s="246"/>
      <c r="X27" s="320"/>
      <c r="Y27" s="133"/>
    </row>
    <row r="28" customFormat="false" ht="12.75" hidden="false" customHeight="false" outlineLevel="0" collapsed="false">
      <c r="A28" s="315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89"/>
      <c r="W28" s="246"/>
      <c r="X28" s="320"/>
      <c r="Y28" s="133"/>
    </row>
    <row r="29" customFormat="false" ht="12.75" hidden="false" customHeight="false" outlineLevel="0" collapsed="false">
      <c r="A29" s="315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89"/>
      <c r="W29" s="246"/>
      <c r="X29" s="320"/>
      <c r="Y29" s="133"/>
    </row>
    <row r="30" customFormat="false" ht="12.75" hidden="false" customHeight="false" outlineLevel="0" collapsed="false">
      <c r="A30" s="315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89"/>
      <c r="W30" s="246"/>
      <c r="X30" s="320"/>
      <c r="Y30" s="133"/>
    </row>
    <row r="31" customFormat="false" ht="12.75" hidden="false" customHeight="false" outlineLevel="0" collapsed="false">
      <c r="A31" s="315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89"/>
      <c r="W31" s="246"/>
      <c r="X31" s="320"/>
      <c r="Y31" s="133"/>
    </row>
    <row r="32" customFormat="false" ht="12.75" hidden="false" customHeight="false" outlineLevel="0" collapsed="false">
      <c r="A32" s="315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89"/>
      <c r="W32" s="246"/>
      <c r="X32" s="320"/>
      <c r="Y32" s="133"/>
    </row>
    <row r="33" customFormat="false" ht="12.75" hidden="false" customHeight="false" outlineLevel="0" collapsed="false">
      <c r="A33" s="315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89"/>
      <c r="W33" s="246"/>
      <c r="X33" s="320"/>
      <c r="Y33" s="133"/>
    </row>
    <row r="34" customFormat="false" ht="12.75" hidden="false" customHeight="false" outlineLevel="0" collapsed="false">
      <c r="A34" s="315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89"/>
      <c r="W34" s="246"/>
      <c r="X34" s="320"/>
      <c r="Y34" s="133"/>
    </row>
    <row r="35" customFormat="false" ht="12.75" hidden="false" customHeight="false" outlineLevel="0" collapsed="false">
      <c r="A35" s="315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89"/>
      <c r="W35" s="246"/>
      <c r="X35" s="320"/>
      <c r="Y35" s="133"/>
    </row>
    <row r="36" customFormat="false" ht="12.75" hidden="false" customHeight="false" outlineLevel="0" collapsed="false">
      <c r="A36" s="315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89"/>
      <c r="W36" s="246"/>
      <c r="X36" s="320"/>
      <c r="Y36" s="133"/>
    </row>
    <row r="37" customFormat="false" ht="12.75" hidden="false" customHeight="false" outlineLevel="0" collapsed="false">
      <c r="A37" s="315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89"/>
      <c r="W37" s="246"/>
      <c r="X37" s="320"/>
      <c r="Y37" s="133"/>
    </row>
    <row r="38" customFormat="false" ht="12.75" hidden="false" customHeight="false" outlineLevel="0" collapsed="false">
      <c r="N38" s="320" t="n">
        <f aca="false">+summary!G4</f>
        <v>2.13</v>
      </c>
      <c r="P38" s="130"/>
      <c r="T38" s="136"/>
      <c r="U38" s="137"/>
      <c r="V38" s="489"/>
      <c r="W38" s="246"/>
      <c r="X38" s="320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4" t="n">
        <f aca="false">+N38*N37</f>
        <v>0</v>
      </c>
      <c r="P39" s="130"/>
      <c r="T39" s="136"/>
      <c r="U39" s="137"/>
      <c r="V39" s="489"/>
      <c r="W39" s="246"/>
      <c r="X39" s="320"/>
      <c r="Y39" s="133"/>
    </row>
    <row r="40" customFormat="false" ht="12.75" hidden="false" customHeight="false" outlineLevel="0" collapsed="false">
      <c r="N40" s="402"/>
      <c r="P40" s="136"/>
      <c r="T40" s="136"/>
      <c r="U40" s="137"/>
      <c r="V40" s="489"/>
      <c r="W40" s="246"/>
      <c r="X40" s="320"/>
      <c r="Y40" s="133"/>
    </row>
    <row r="41" customFormat="false" ht="12.75" hidden="false" customHeight="false" outlineLevel="0" collapsed="false">
      <c r="A41" s="223" t="n">
        <v>37256</v>
      </c>
      <c r="C41" s="205"/>
      <c r="E41" s="205"/>
      <c r="G41" s="205"/>
      <c r="I41" s="205"/>
      <c r="K41" s="205"/>
      <c r="M41" s="205"/>
      <c r="N41" s="491" t="n">
        <v>107948.28</v>
      </c>
      <c r="P41" s="136"/>
      <c r="T41" s="136"/>
      <c r="U41" s="137"/>
      <c r="V41" s="489"/>
      <c r="W41" s="246"/>
      <c r="X41" s="320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89"/>
      <c r="W42" s="246"/>
      <c r="X42" s="320"/>
      <c r="Y42" s="133"/>
    </row>
    <row r="43" customFormat="false" ht="12.75" hidden="false" customHeight="false" outlineLevel="0" collapsed="false">
      <c r="A43" s="223" t="n">
        <v>37256</v>
      </c>
      <c r="N43" s="142" t="n">
        <f aca="false">+N41+N39</f>
        <v>107948.28</v>
      </c>
      <c r="P43" s="136"/>
      <c r="T43" s="136"/>
      <c r="U43" s="137"/>
      <c r="V43" s="489"/>
      <c r="W43" s="246"/>
      <c r="X43" s="320"/>
      <c r="Y43" s="133"/>
    </row>
    <row r="44" customFormat="false" ht="12.75" hidden="false" customHeight="false" outlineLevel="0" collapsed="false">
      <c r="N44" s="402"/>
      <c r="P44" s="136"/>
      <c r="T44" s="136"/>
      <c r="U44" s="137"/>
      <c r="V44" s="489"/>
      <c r="W44" s="246"/>
      <c r="X44" s="320"/>
      <c r="Y44" s="133"/>
    </row>
    <row r="45" customFormat="false" ht="12.75" hidden="false" customHeight="false" outlineLevel="0" collapsed="false">
      <c r="P45" s="136"/>
      <c r="T45" s="136"/>
      <c r="U45" s="137"/>
      <c r="V45" s="489"/>
      <c r="W45" s="246"/>
      <c r="X45" s="320"/>
      <c r="Y45" s="133"/>
    </row>
    <row r="46" customFormat="false" ht="12.75" hidden="false" customHeight="false" outlineLevel="0" collapsed="false">
      <c r="B46" s="409"/>
      <c r="D46" s="409"/>
      <c r="F46" s="409"/>
      <c r="H46" s="409"/>
      <c r="J46" s="409"/>
      <c r="L46" s="409"/>
      <c r="O46" s="488"/>
      <c r="P46" s="130"/>
      <c r="T46" s="136"/>
      <c r="U46" s="137"/>
      <c r="V46" s="489"/>
      <c r="W46" s="246"/>
      <c r="X46" s="320"/>
      <c r="Y46" s="133"/>
    </row>
    <row r="47" customFormat="false" ht="12.75" hidden="false" customHeight="false" outlineLevel="0" collapsed="false">
      <c r="A47" s="101" t="s">
        <v>192</v>
      </c>
      <c r="B47" s="101"/>
      <c r="C47" s="101"/>
      <c r="D47" s="101"/>
      <c r="E47" s="481"/>
      <c r="F47" s="481"/>
      <c r="G47" s="481"/>
      <c r="H47" s="481"/>
      <c r="I47" s="481"/>
      <c r="J47" s="481"/>
      <c r="K47" s="481"/>
      <c r="L47" s="481"/>
      <c r="M47" s="481"/>
      <c r="N47" s="481"/>
      <c r="O47" s="488"/>
      <c r="P47" s="130"/>
      <c r="T47" s="136"/>
      <c r="U47" s="137"/>
      <c r="V47" s="489"/>
      <c r="W47" s="246"/>
      <c r="X47" s="320"/>
      <c r="Y47" s="133"/>
    </row>
    <row r="48" customFormat="false" ht="12.75" hidden="false" customHeight="false" outlineLevel="0" collapsed="false">
      <c r="A48" s="492" t="n">
        <f aca="false">+A41</f>
        <v>37256</v>
      </c>
      <c r="B48" s="101"/>
      <c r="C48" s="101"/>
      <c r="D48" s="387" t="n">
        <v>36315</v>
      </c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88"/>
      <c r="T48" s="136"/>
      <c r="U48" s="137"/>
      <c r="V48" s="489"/>
      <c r="W48" s="246"/>
      <c r="X48" s="320"/>
      <c r="Y48" s="133"/>
    </row>
    <row r="49" customFormat="false" ht="12.75" hidden="false" customHeight="false" outlineLevel="0" collapsed="false">
      <c r="A49" s="492" t="n">
        <f aca="false">+A43</f>
        <v>37256</v>
      </c>
      <c r="B49" s="101"/>
      <c r="C49" s="101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88"/>
      <c r="T49" s="136"/>
      <c r="U49" s="137"/>
      <c r="V49" s="489"/>
      <c r="W49" s="246"/>
      <c r="X49" s="320"/>
      <c r="Y49" s="133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88"/>
      <c r="U50" s="137"/>
    </row>
    <row r="51" customFormat="false" ht="12.75" hidden="false" customHeight="false" outlineLevel="0" collapsed="false">
      <c r="A51" s="493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88"/>
    </row>
    <row r="52" customFormat="false" ht="12.75" hidden="false" customHeight="false" outlineLevel="0" collapsed="false">
      <c r="A52" s="315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88"/>
    </row>
    <row r="53" customFormat="false" ht="12.75" hidden="false" customHeight="false" outlineLevel="0" collapsed="false">
      <c r="A53" s="315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88"/>
    </row>
    <row r="54" customFormat="false" ht="12.75" hidden="false" customHeight="false" outlineLevel="0" collapsed="false">
      <c r="A54" s="315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88"/>
    </row>
    <row r="55" customFormat="false" ht="12.75" hidden="false" customHeight="false" outlineLevel="0" collapsed="false">
      <c r="A55" s="31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88"/>
    </row>
    <row r="56" customFormat="false" ht="12.75" hidden="false" customHeight="false" outlineLevel="0" collapsed="false">
      <c r="A56" s="31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88"/>
    </row>
    <row r="57" customFormat="false" ht="12.75" hidden="false" customHeight="false" outlineLevel="0" collapsed="false">
      <c r="A57" s="315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88"/>
    </row>
    <row r="58" customFormat="false" ht="12.75" hidden="false" customHeight="false" outlineLevel="0" collapsed="false">
      <c r="A58" s="315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88"/>
    </row>
    <row r="59" customFormat="false" ht="12.75" hidden="false" customHeight="false" outlineLevel="0" collapsed="false">
      <c r="A59" s="315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88"/>
    </row>
    <row r="60" customFormat="false" ht="12.75" hidden="false" customHeight="false" outlineLevel="0" collapsed="false">
      <c r="A60" s="315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88"/>
    </row>
    <row r="61" customFormat="false" ht="12.75" hidden="false" customHeight="false" outlineLevel="0" collapsed="false">
      <c r="A61" s="315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88"/>
    </row>
    <row r="62" customFormat="false" ht="12.75" hidden="false" customHeight="false" outlineLevel="0" collapsed="false">
      <c r="A62" s="315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88"/>
    </row>
    <row r="63" customFormat="false" ht="12.75" hidden="false" customHeight="false" outlineLevel="0" collapsed="false">
      <c r="A63" s="315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88"/>
    </row>
    <row r="64" customFormat="false" ht="12.75" hidden="false" customHeight="false" outlineLevel="0" collapsed="false">
      <c r="A64" s="315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88"/>
    </row>
    <row r="65" customFormat="false" ht="12.75" hidden="false" customHeight="false" outlineLevel="0" collapsed="false">
      <c r="A65" s="315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88"/>
    </row>
    <row r="66" customFormat="false" ht="12.75" hidden="false" customHeight="false" outlineLevel="0" collapsed="false">
      <c r="A66" s="315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88"/>
    </row>
    <row r="67" customFormat="false" ht="12.75" hidden="false" customHeight="false" outlineLevel="0" collapsed="false">
      <c r="A67" s="315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88"/>
    </row>
    <row r="68" customFormat="false" ht="12.75" hidden="false" customHeight="false" outlineLevel="0" collapsed="false">
      <c r="A68" s="315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88"/>
    </row>
    <row r="69" customFormat="false" ht="12.75" hidden="false" customHeight="false" outlineLevel="0" collapsed="false">
      <c r="A69" s="315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5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88"/>
      <c r="P70" s="136"/>
      <c r="Q70" s="136"/>
      <c r="R70" s="136"/>
      <c r="S70" s="136"/>
      <c r="T70" s="136"/>
      <c r="U70" s="253"/>
      <c r="V70" s="494"/>
    </row>
    <row r="71" customFormat="false" ht="12.75" hidden="false" customHeight="false" outlineLevel="0" collapsed="false">
      <c r="A71" s="315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88"/>
      <c r="P71" s="136"/>
      <c r="Q71" s="136"/>
      <c r="R71" s="136"/>
      <c r="S71" s="136"/>
      <c r="T71" s="136"/>
      <c r="U71" s="253"/>
      <c r="V71" s="494"/>
    </row>
    <row r="72" customFormat="false" ht="12.75" hidden="false" customHeight="false" outlineLevel="0" collapsed="false">
      <c r="A72" s="315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88"/>
      <c r="P72" s="136"/>
      <c r="Q72" s="136"/>
      <c r="R72" s="136"/>
      <c r="S72" s="136"/>
      <c r="T72" s="136"/>
      <c r="U72" s="253"/>
      <c r="V72" s="494"/>
    </row>
    <row r="73" customFormat="false" ht="12.75" hidden="false" customHeight="false" outlineLevel="0" collapsed="false">
      <c r="A73" s="315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88"/>
      <c r="P73" s="136"/>
      <c r="Q73" s="136"/>
      <c r="R73" s="136"/>
      <c r="S73" s="136"/>
      <c r="T73" s="136"/>
      <c r="U73" s="253"/>
      <c r="V73" s="494"/>
    </row>
    <row r="74" customFormat="false" ht="12.75" hidden="false" customHeight="false" outlineLevel="0" collapsed="false">
      <c r="A74" s="315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88"/>
      <c r="P74" s="136"/>
      <c r="Q74" s="136"/>
      <c r="R74" s="136"/>
      <c r="S74" s="136"/>
      <c r="T74" s="136"/>
      <c r="U74" s="253"/>
      <c r="V74" s="494"/>
    </row>
    <row r="75" customFormat="false" ht="12.75" hidden="false" customHeight="false" outlineLevel="0" collapsed="false">
      <c r="A75" s="315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88"/>
      <c r="P75" s="136"/>
      <c r="Q75" s="136"/>
      <c r="R75" s="136"/>
      <c r="S75" s="136"/>
      <c r="T75" s="136"/>
      <c r="U75" s="253"/>
      <c r="V75" s="494"/>
    </row>
    <row r="76" customFormat="false" ht="12.75" hidden="false" customHeight="false" outlineLevel="0" collapsed="false">
      <c r="A76" s="315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88"/>
      <c r="P76" s="136"/>
      <c r="Q76" s="136"/>
      <c r="R76" s="136"/>
      <c r="S76" s="136"/>
      <c r="T76" s="136"/>
      <c r="U76" s="253"/>
      <c r="V76" s="494"/>
    </row>
    <row r="77" customFormat="false" ht="12.75" hidden="false" customHeight="false" outlineLevel="0" collapsed="false">
      <c r="A77" s="315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88"/>
      <c r="P77" s="136"/>
      <c r="Q77" s="136"/>
      <c r="R77" s="136"/>
      <c r="S77" s="136"/>
      <c r="T77" s="136"/>
      <c r="U77" s="253"/>
      <c r="V77" s="494"/>
    </row>
    <row r="78" customFormat="false" ht="12.75" hidden="false" customHeight="false" outlineLevel="0" collapsed="false">
      <c r="A78" s="315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88"/>
      <c r="P78" s="136"/>
      <c r="Q78" s="136"/>
      <c r="R78" s="136"/>
      <c r="S78" s="136"/>
      <c r="T78" s="136"/>
      <c r="U78" s="253"/>
      <c r="V78" s="494"/>
    </row>
    <row r="79" customFormat="false" ht="12.75" hidden="false" customHeight="false" outlineLevel="0" collapsed="false">
      <c r="A79" s="315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88"/>
      <c r="P79" s="136"/>
      <c r="Q79" s="136"/>
      <c r="R79" s="136"/>
      <c r="S79" s="136"/>
      <c r="T79" s="136"/>
      <c r="U79" s="253"/>
      <c r="V79" s="494"/>
    </row>
    <row r="80" customFormat="false" ht="12.75" hidden="false" customHeight="false" outlineLevel="0" collapsed="false">
      <c r="A80" s="315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88"/>
      <c r="P80" s="136"/>
      <c r="Q80" s="136"/>
      <c r="R80" s="136"/>
      <c r="S80" s="136"/>
      <c r="T80" s="136"/>
      <c r="U80" s="253"/>
      <c r="V80" s="494"/>
    </row>
    <row r="81" customFormat="false" ht="12.75" hidden="false" customHeight="false" outlineLevel="0" collapsed="false">
      <c r="A81" s="318"/>
      <c r="C81" s="205"/>
      <c r="E81" s="205"/>
      <c r="G81" s="205"/>
      <c r="I81" s="205"/>
      <c r="K81" s="205"/>
      <c r="M81" s="205"/>
      <c r="O81" s="488"/>
      <c r="P81" s="136"/>
      <c r="Q81" s="136"/>
      <c r="R81" s="136"/>
      <c r="S81" s="136"/>
      <c r="T81" s="136"/>
      <c r="U81" s="253"/>
      <c r="V81" s="494"/>
    </row>
    <row r="82" customFormat="false" ht="12.75" hidden="false" customHeight="false" outlineLevel="0" collapsed="false">
      <c r="A82" s="31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88"/>
      <c r="P82" s="136"/>
      <c r="Q82" s="136"/>
      <c r="R82" s="136"/>
      <c r="S82" s="136"/>
      <c r="T82" s="136"/>
      <c r="U82" s="253"/>
      <c r="V82" s="494"/>
    </row>
    <row r="83" customFormat="false" ht="12.75" hidden="false" customHeight="false" outlineLevel="0" collapsed="false">
      <c r="A83" s="318"/>
      <c r="C83" s="205"/>
      <c r="E83" s="205"/>
      <c r="H83" s="495"/>
      <c r="I83" s="495"/>
      <c r="J83" s="495"/>
      <c r="K83" s="495"/>
      <c r="L83" s="495"/>
      <c r="M83" s="495"/>
      <c r="N83" s="205"/>
      <c r="O83" s="488"/>
      <c r="P83" s="136"/>
      <c r="Q83" s="136"/>
      <c r="R83" s="136"/>
      <c r="S83" s="136"/>
      <c r="T83" s="136"/>
      <c r="V83" s="494"/>
    </row>
    <row r="84" customFormat="false" ht="12.75" hidden="false" customHeight="false" outlineLevel="0" collapsed="false">
      <c r="A84" s="318"/>
      <c r="O84" s="488"/>
      <c r="P84" s="136"/>
      <c r="Q84" s="136"/>
      <c r="R84" s="136"/>
      <c r="S84" s="136"/>
      <c r="T84" s="136"/>
      <c r="V84" s="494"/>
    </row>
    <row r="85" customFormat="false" ht="12.75" hidden="false" customHeight="false" outlineLevel="0" collapsed="false">
      <c r="A85" s="318"/>
      <c r="O85" s="488"/>
      <c r="P85" s="136"/>
      <c r="Q85" s="136"/>
      <c r="R85" s="136"/>
      <c r="S85" s="136"/>
      <c r="T85" s="136"/>
      <c r="V85" s="494"/>
    </row>
    <row r="86" customFormat="false" ht="12.75" hidden="false" customHeight="false" outlineLevel="0" collapsed="false">
      <c r="A86" s="318"/>
      <c r="O86" s="488"/>
      <c r="P86" s="136"/>
      <c r="Q86" s="136"/>
      <c r="R86" s="136"/>
      <c r="S86" s="136"/>
      <c r="T86" s="136"/>
      <c r="V86" s="494"/>
    </row>
    <row r="87" customFormat="false" ht="12.75" hidden="false" customHeight="false" outlineLevel="0" collapsed="false">
      <c r="A87" s="318"/>
      <c r="O87" s="488"/>
      <c r="P87" s="136"/>
      <c r="Q87" s="136"/>
      <c r="R87" s="136"/>
      <c r="S87" s="136"/>
      <c r="T87" s="136"/>
      <c r="V87" s="494"/>
    </row>
    <row r="88" customFormat="false" ht="12.75" hidden="false" customHeight="false" outlineLevel="0" collapsed="false">
      <c r="A88" s="318"/>
      <c r="O88" s="488"/>
      <c r="P88" s="136"/>
      <c r="Q88" s="136"/>
      <c r="R88" s="136"/>
      <c r="S88" s="136"/>
      <c r="T88" s="136"/>
      <c r="V88" s="494"/>
    </row>
    <row r="89" customFormat="false" ht="12.75" hidden="false" customHeight="false" outlineLevel="0" collapsed="false">
      <c r="A89" s="318"/>
      <c r="O89" s="488"/>
      <c r="P89" s="136"/>
      <c r="Q89" s="136"/>
      <c r="R89" s="136"/>
      <c r="S89" s="136"/>
      <c r="T89" s="136"/>
      <c r="V89" s="494"/>
    </row>
    <row r="90" customFormat="false" ht="12.75" hidden="false" customHeight="false" outlineLevel="0" collapsed="false">
      <c r="B90" s="409"/>
      <c r="D90" s="409"/>
      <c r="F90" s="409"/>
      <c r="H90" s="409"/>
      <c r="J90" s="409"/>
      <c r="L90" s="409"/>
      <c r="O90" s="488"/>
      <c r="P90" s="136"/>
      <c r="Q90" s="136"/>
      <c r="R90" s="136"/>
      <c r="S90" s="136"/>
      <c r="T90" s="136"/>
      <c r="V90" s="494"/>
    </row>
    <row r="91" customFormat="false" ht="12.75" hidden="false" customHeight="false" outlineLevel="0" collapsed="false">
      <c r="A91" s="496"/>
      <c r="B91" s="481"/>
      <c r="C91" s="481"/>
      <c r="D91" s="481"/>
      <c r="E91" s="481"/>
      <c r="F91" s="481"/>
      <c r="G91" s="481"/>
      <c r="H91" s="481"/>
      <c r="I91" s="481"/>
      <c r="J91" s="481"/>
      <c r="K91" s="481"/>
      <c r="L91" s="481"/>
      <c r="M91" s="481"/>
      <c r="N91" s="481"/>
      <c r="O91" s="488"/>
      <c r="P91" s="136"/>
      <c r="Q91" s="136"/>
      <c r="R91" s="136"/>
      <c r="S91" s="136"/>
      <c r="T91" s="136"/>
      <c r="V91" s="494"/>
    </row>
    <row r="92" customFormat="false" ht="12.75" hidden="false" customHeight="false" outlineLevel="0" collapsed="false">
      <c r="A92" s="483"/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88"/>
      <c r="P92" s="495"/>
      <c r="Q92" s="495"/>
      <c r="R92" s="495"/>
      <c r="S92" s="495"/>
      <c r="T92" s="495"/>
      <c r="V92" s="484"/>
    </row>
    <row r="93" customFormat="false" ht="12.75" hidden="false" customHeight="false" outlineLevel="0" collapsed="false">
      <c r="A93" s="315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5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5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5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5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5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5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5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5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5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5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5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5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5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5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5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5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5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5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5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5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5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5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5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5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5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5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5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5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5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5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5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8"/>
      <c r="B125" s="130"/>
      <c r="C125" s="205"/>
      <c r="D125" s="130"/>
      <c r="E125" s="205"/>
      <c r="F125" s="130"/>
      <c r="G125" s="205"/>
      <c r="H125" s="130"/>
      <c r="I125" s="205"/>
      <c r="J125" s="130"/>
      <c r="K125" s="205"/>
      <c r="L125" s="130"/>
      <c r="M125" s="205"/>
    </row>
    <row r="126" customFormat="false" ht="12.75" hidden="false" customHeight="false" outlineLevel="0" collapsed="false">
      <c r="A126" s="318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8"/>
      <c r="C127" s="205"/>
      <c r="E127" s="205"/>
      <c r="H127" s="495"/>
      <c r="I127" s="495"/>
      <c r="J127" s="495"/>
      <c r="K127" s="495"/>
      <c r="L127" s="495"/>
      <c r="M127" s="495"/>
      <c r="N127" s="205"/>
    </row>
    <row r="128" customFormat="false" ht="12.75" hidden="false" customHeight="false" outlineLevel="0" collapsed="false">
      <c r="A128" s="318"/>
    </row>
    <row r="129" customFormat="false" ht="12.75" hidden="false" customHeight="false" outlineLevel="0" collapsed="false">
      <c r="B129" s="409"/>
      <c r="D129" s="409"/>
      <c r="F129" s="409"/>
      <c r="H129" s="409"/>
      <c r="J129" s="409"/>
      <c r="L129" s="409"/>
    </row>
    <row r="130" customFormat="false" ht="12.75" hidden="false" customHeight="false" outlineLevel="0" collapsed="false">
      <c r="B130" s="480"/>
      <c r="C130" s="481"/>
      <c r="D130" s="481"/>
      <c r="E130" s="481"/>
      <c r="F130" s="481"/>
      <c r="G130" s="481"/>
      <c r="H130" s="481"/>
      <c r="I130" s="481"/>
      <c r="J130" s="481"/>
      <c r="K130" s="481"/>
      <c r="L130" s="481"/>
      <c r="M130" s="481"/>
      <c r="N130" s="481"/>
    </row>
    <row r="131" customFormat="false" ht="12.75" hidden="false" customHeight="false" outlineLevel="0" collapsed="false">
      <c r="A131" s="483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  <c r="L131" s="410"/>
      <c r="M131" s="410"/>
      <c r="N131" s="410"/>
    </row>
    <row r="132" customFormat="false" ht="12.75" hidden="false" customHeight="false" outlineLevel="0" collapsed="false">
      <c r="A132" s="315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5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5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5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5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5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5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5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5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5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5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5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5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5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5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5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5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5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5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5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5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5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5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5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5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5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5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5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5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5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5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5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497"/>
      <c r="K166" s="497"/>
      <c r="M166" s="497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09"/>
      <c r="D171" s="409"/>
      <c r="F171" s="409"/>
      <c r="H171" s="409"/>
      <c r="J171" s="409"/>
      <c r="L171" s="409"/>
    </row>
    <row r="172" customFormat="false" ht="12.75" hidden="false" customHeight="false" outlineLevel="0" collapsed="false">
      <c r="B172" s="480"/>
      <c r="C172" s="481"/>
      <c r="D172" s="481"/>
      <c r="E172" s="481"/>
      <c r="F172" s="481"/>
      <c r="G172" s="481"/>
      <c r="H172" s="481"/>
      <c r="I172" s="481"/>
      <c r="J172" s="481"/>
      <c r="K172" s="481"/>
      <c r="L172" s="481"/>
      <c r="M172" s="481"/>
    </row>
    <row r="173" customFormat="false" ht="12.75" hidden="false" customHeight="false" outlineLevel="0" collapsed="false">
      <c r="A173" s="483"/>
      <c r="B173" s="410"/>
      <c r="C173" s="410"/>
      <c r="D173" s="410"/>
      <c r="E173" s="410"/>
      <c r="F173" s="410"/>
      <c r="G173" s="410"/>
      <c r="H173" s="410"/>
      <c r="I173" s="410"/>
      <c r="J173" s="410"/>
      <c r="K173" s="410"/>
      <c r="L173" s="410"/>
      <c r="M173" s="410"/>
    </row>
    <row r="174" customFormat="false" ht="12.75" hidden="false" customHeight="false" outlineLevel="0" collapsed="false">
      <c r="A174" s="315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5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5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5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5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5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5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5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5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5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5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5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5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5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5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5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5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5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5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5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5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5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5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5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5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5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5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5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5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5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5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5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497"/>
      <c r="K208" s="497"/>
      <c r="M208" s="497"/>
    </row>
    <row r="214" customFormat="false" ht="12.75" hidden="false" customHeight="false" outlineLevel="0" collapsed="false">
      <c r="B214" s="409"/>
      <c r="D214" s="409"/>
      <c r="F214" s="409"/>
      <c r="H214" s="409"/>
      <c r="J214" s="409"/>
      <c r="L214" s="409"/>
    </row>
    <row r="215" customFormat="false" ht="12.75" hidden="false" customHeight="false" outlineLevel="0" collapsed="false">
      <c r="B215" s="480"/>
      <c r="C215" s="481"/>
      <c r="D215" s="481"/>
      <c r="E215" s="481"/>
      <c r="F215" s="481"/>
      <c r="G215" s="481"/>
      <c r="H215" s="481"/>
      <c r="I215" s="481"/>
      <c r="J215" s="481"/>
      <c r="K215" s="481"/>
      <c r="L215" s="481"/>
      <c r="M215" s="481"/>
    </row>
    <row r="216" customFormat="false" ht="12.75" hidden="false" customHeight="false" outlineLevel="0" collapsed="false">
      <c r="A216" s="483"/>
      <c r="B216" s="410"/>
      <c r="C216" s="410"/>
      <c r="D216" s="410"/>
      <c r="E216" s="410"/>
      <c r="F216" s="410"/>
      <c r="G216" s="410"/>
      <c r="H216" s="410"/>
      <c r="I216" s="410"/>
      <c r="J216" s="410"/>
      <c r="K216" s="410"/>
      <c r="L216" s="410"/>
      <c r="M216" s="410"/>
    </row>
    <row r="217" customFormat="false" ht="12.75" hidden="false" customHeight="false" outlineLevel="0" collapsed="false">
      <c r="A217" s="3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497"/>
      <c r="K251" s="497"/>
      <c r="M251" s="497"/>
    </row>
    <row r="256" customFormat="false" ht="12.75" hidden="false" customHeight="false" outlineLevel="0" collapsed="false">
      <c r="B256" s="409"/>
      <c r="D256" s="409"/>
      <c r="F256" s="409"/>
      <c r="H256" s="409"/>
      <c r="J256" s="409"/>
      <c r="L256" s="409"/>
      <c r="O256" s="409"/>
      <c r="Q256" s="409"/>
      <c r="S256" s="409"/>
      <c r="U256" s="409"/>
    </row>
    <row r="257" customFormat="false" ht="12.75" hidden="false" customHeight="false" outlineLevel="0" collapsed="false">
      <c r="B257" s="480"/>
      <c r="C257" s="481"/>
      <c r="D257" s="481"/>
      <c r="E257" s="481"/>
      <c r="F257" s="481"/>
      <c r="G257" s="481"/>
      <c r="H257" s="481"/>
      <c r="I257" s="481"/>
      <c r="J257" s="481"/>
      <c r="K257" s="481"/>
      <c r="L257" s="481"/>
      <c r="M257" s="481"/>
      <c r="O257" s="480"/>
      <c r="P257" s="481"/>
      <c r="Q257" s="481"/>
      <c r="R257" s="481"/>
      <c r="S257" s="481"/>
      <c r="T257" s="481"/>
      <c r="U257" s="481"/>
      <c r="V257" s="481"/>
      <c r="W257" s="481"/>
    </row>
    <row r="258" customFormat="false" ht="12.75" hidden="false" customHeight="false" outlineLevel="0" collapsed="false">
      <c r="A258" s="483"/>
      <c r="B258" s="410"/>
      <c r="C258" s="410"/>
      <c r="D258" s="410"/>
      <c r="E258" s="410"/>
      <c r="F258" s="410"/>
      <c r="G258" s="410"/>
      <c r="H258" s="410"/>
      <c r="I258" s="410"/>
      <c r="J258" s="410"/>
      <c r="K258" s="410"/>
      <c r="L258" s="410"/>
      <c r="M258" s="410"/>
      <c r="N258" s="483"/>
      <c r="O258" s="410"/>
      <c r="P258" s="410"/>
      <c r="Q258" s="410"/>
      <c r="R258" s="410"/>
      <c r="S258" s="410"/>
      <c r="T258" s="410"/>
      <c r="U258" s="410"/>
      <c r="V258" s="410"/>
      <c r="W258" s="410"/>
    </row>
    <row r="259" customFormat="false" ht="12.75" hidden="false" customHeight="false" outlineLevel="0" collapsed="false">
      <c r="A259" s="3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5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5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5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5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5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5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5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5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5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5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5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5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5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5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5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5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5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5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5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5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5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5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5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5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5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5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5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5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5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5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5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5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497"/>
      <c r="K293" s="497"/>
      <c r="M293" s="497"/>
      <c r="V293" s="497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09"/>
      <c r="Q297" s="409"/>
      <c r="S297" s="409"/>
      <c r="U297" s="409"/>
    </row>
    <row r="298" customFormat="false" ht="12.75" hidden="false" customHeight="false" outlineLevel="0" collapsed="false">
      <c r="O298" s="480"/>
      <c r="P298" s="481"/>
      <c r="Q298" s="481"/>
      <c r="R298" s="481"/>
      <c r="S298" s="481"/>
      <c r="T298" s="481"/>
      <c r="U298" s="481"/>
      <c r="V298" s="481"/>
      <c r="W298" s="481"/>
    </row>
    <row r="299" customFormat="false" ht="12.75" hidden="false" customHeight="false" outlineLevel="0" collapsed="false">
      <c r="N299" s="483"/>
      <c r="O299" s="410"/>
      <c r="P299" s="410"/>
      <c r="Q299" s="410"/>
      <c r="R299" s="410"/>
      <c r="S299" s="410"/>
      <c r="T299" s="410"/>
      <c r="U299" s="410"/>
      <c r="V299" s="410"/>
      <c r="W299" s="410"/>
    </row>
    <row r="300" customFormat="false" ht="12.75" hidden="false" customHeight="false" outlineLevel="0" collapsed="false">
      <c r="N300" s="315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5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5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5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5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5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5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5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5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5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5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5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5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5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5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5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5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5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5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5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5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5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5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5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5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5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5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5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5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5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5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5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5"/>
      <c r="R334" s="205"/>
      <c r="T334" s="205"/>
      <c r="V334" s="205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498"/>
      <c r="W336" s="130"/>
    </row>
    <row r="339" customFormat="false" ht="12.75" hidden="false" customHeight="false" outlineLevel="0" collapsed="false">
      <c r="O339" s="409"/>
      <c r="Q339" s="409"/>
      <c r="S339" s="409"/>
      <c r="U339" s="409"/>
    </row>
    <row r="340" customFormat="false" ht="12.75" hidden="false" customHeight="false" outlineLevel="0" collapsed="false">
      <c r="O340" s="480"/>
      <c r="P340" s="481"/>
      <c r="Q340" s="481"/>
      <c r="R340" s="481"/>
      <c r="S340" s="481"/>
      <c r="T340" s="481"/>
      <c r="U340" s="481"/>
      <c r="V340" s="481"/>
      <c r="W340" s="481"/>
    </row>
    <row r="341" customFormat="false" ht="12.75" hidden="false" customHeight="false" outlineLevel="0" collapsed="false">
      <c r="N341" s="483"/>
      <c r="O341" s="410"/>
      <c r="P341" s="410"/>
      <c r="Q341" s="410"/>
      <c r="R341" s="410"/>
      <c r="S341" s="410"/>
      <c r="T341" s="410"/>
      <c r="U341" s="410"/>
      <c r="V341" s="410"/>
      <c r="W341" s="410"/>
    </row>
    <row r="342" customFormat="false" ht="12.75" hidden="false" customHeight="false" outlineLevel="0" collapsed="false">
      <c r="N342" s="315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5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5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5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5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5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5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5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5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5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5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5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5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5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5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5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5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5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5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5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5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5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5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5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5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5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5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5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5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5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5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5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79"/>
      <c r="P376" s="205"/>
      <c r="R376" s="205"/>
      <c r="T376" s="205"/>
      <c r="V376" s="205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498"/>
      <c r="W378" s="290"/>
    </row>
    <row r="381" customFormat="false" ht="12.75" hidden="false" customHeight="false" outlineLevel="0" collapsed="false">
      <c r="O381" s="409"/>
      <c r="Q381" s="409"/>
      <c r="S381" s="409"/>
      <c r="U381" s="409"/>
    </row>
    <row r="382" customFormat="false" ht="12.75" hidden="false" customHeight="false" outlineLevel="0" collapsed="false">
      <c r="O382" s="480"/>
      <c r="P382" s="481"/>
      <c r="Q382" s="481"/>
      <c r="R382" s="481"/>
      <c r="S382" s="481"/>
      <c r="T382" s="481"/>
      <c r="U382" s="481"/>
      <c r="V382" s="481"/>
      <c r="W382" s="481"/>
    </row>
    <row r="383" customFormat="false" ht="12.75" hidden="false" customHeight="false" outlineLevel="0" collapsed="false">
      <c r="N383" s="483"/>
      <c r="O383" s="410"/>
      <c r="P383" s="410"/>
      <c r="Q383" s="410"/>
      <c r="R383" s="410"/>
      <c r="S383" s="410"/>
      <c r="T383" s="410"/>
      <c r="U383" s="410"/>
      <c r="V383" s="410"/>
      <c r="W383" s="410"/>
    </row>
    <row r="384" customFormat="false" ht="12.75" hidden="false" customHeight="false" outlineLevel="0" collapsed="false">
      <c r="N384" s="315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5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5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5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5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5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5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5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5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5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5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5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5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5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5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5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5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5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5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5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5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5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5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5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5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5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5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5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5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5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5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5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79"/>
      <c r="P418" s="205"/>
      <c r="R418" s="205"/>
      <c r="T418" s="205"/>
      <c r="V418" s="205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498"/>
      <c r="W420" s="290"/>
    </row>
    <row r="425" customFormat="false" ht="12.75" hidden="false" customHeight="false" outlineLevel="0" collapsed="false">
      <c r="O425" s="409"/>
      <c r="Q425" s="409"/>
      <c r="S425" s="409"/>
      <c r="U425" s="409"/>
    </row>
    <row r="426" customFormat="false" ht="12.75" hidden="false" customHeight="false" outlineLevel="0" collapsed="false">
      <c r="O426" s="480"/>
      <c r="P426" s="481"/>
      <c r="Q426" s="481"/>
      <c r="R426" s="481"/>
      <c r="S426" s="481"/>
      <c r="T426" s="481"/>
      <c r="U426" s="481"/>
      <c r="V426" s="481"/>
      <c r="W426" s="481"/>
    </row>
    <row r="427" customFormat="false" ht="12.75" hidden="false" customHeight="false" outlineLevel="0" collapsed="false">
      <c r="N427" s="483"/>
      <c r="O427" s="410"/>
      <c r="P427" s="410"/>
      <c r="Q427" s="410"/>
      <c r="R427" s="410"/>
      <c r="S427" s="410"/>
      <c r="T427" s="410"/>
      <c r="U427" s="410"/>
      <c r="V427" s="410"/>
      <c r="W427" s="410"/>
    </row>
    <row r="428" customFormat="false" ht="12.75" hidden="false" customHeight="false" outlineLevel="0" collapsed="false">
      <c r="N428" s="315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5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5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5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5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5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5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5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5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5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5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5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5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5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5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5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5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5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5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5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5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5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5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5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5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5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5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5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5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5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5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5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79"/>
      <c r="P462" s="205"/>
      <c r="R462" s="205"/>
      <c r="T462" s="205"/>
      <c r="V462" s="205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498"/>
      <c r="W464" s="130"/>
    </row>
    <row r="467" customFormat="false" ht="12.75" hidden="false" customHeight="false" outlineLevel="0" collapsed="false">
      <c r="O467" s="409"/>
      <c r="Q467" s="409"/>
      <c r="S467" s="409"/>
      <c r="U467" s="409"/>
      <c r="Y467" s="409"/>
      <c r="AA467" s="409"/>
      <c r="AC467" s="409"/>
      <c r="AE467" s="409"/>
    </row>
    <row r="468" customFormat="false" ht="12.75" hidden="false" customHeight="false" outlineLevel="0" collapsed="false">
      <c r="O468" s="480"/>
      <c r="P468" s="481"/>
      <c r="Q468" s="481"/>
      <c r="R468" s="481"/>
      <c r="S468" s="481"/>
      <c r="T468" s="481"/>
      <c r="U468" s="481"/>
      <c r="V468" s="481"/>
      <c r="W468" s="481"/>
      <c r="Y468" s="480"/>
      <c r="Z468" s="481"/>
      <c r="AA468" s="481"/>
      <c r="AB468" s="481"/>
      <c r="AC468" s="481"/>
      <c r="AD468" s="481"/>
      <c r="AE468" s="481"/>
      <c r="AF468" s="481"/>
      <c r="AG468" s="481"/>
    </row>
    <row r="469" customFormat="false" ht="12.75" hidden="false" customHeight="false" outlineLevel="0" collapsed="false">
      <c r="N469" s="483"/>
      <c r="O469" s="410"/>
      <c r="P469" s="410"/>
      <c r="Q469" s="410"/>
      <c r="R469" s="410"/>
      <c r="S469" s="410"/>
      <c r="T469" s="410"/>
      <c r="U469" s="410"/>
      <c r="V469" s="410"/>
      <c r="W469" s="410"/>
      <c r="X469" s="483"/>
      <c r="Y469" s="410"/>
      <c r="Z469" s="410"/>
      <c r="AA469" s="410"/>
      <c r="AB469" s="410"/>
      <c r="AC469" s="410"/>
      <c r="AD469" s="410"/>
      <c r="AE469" s="410"/>
      <c r="AF469" s="410"/>
      <c r="AG469" s="410"/>
    </row>
    <row r="470" customFormat="false" ht="12.75" hidden="false" customHeight="false" outlineLevel="0" collapsed="false">
      <c r="N470" s="315"/>
      <c r="O470" s="130"/>
      <c r="P470" s="130"/>
      <c r="Q470" s="130"/>
      <c r="R470" s="130"/>
      <c r="S470" s="130"/>
      <c r="T470" s="130"/>
      <c r="U470" s="130"/>
      <c r="V470" s="130"/>
      <c r="W470" s="130"/>
      <c r="X470" s="315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5"/>
      <c r="O471" s="130"/>
      <c r="P471" s="130"/>
      <c r="Q471" s="130"/>
      <c r="R471" s="130"/>
      <c r="S471" s="130"/>
      <c r="T471" s="130"/>
      <c r="U471" s="130"/>
      <c r="V471" s="130"/>
      <c r="W471" s="130"/>
      <c r="X471" s="315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5"/>
      <c r="O472" s="130"/>
      <c r="P472" s="130"/>
      <c r="Q472" s="130"/>
      <c r="R472" s="130"/>
      <c r="S472" s="130"/>
      <c r="T472" s="130"/>
      <c r="U472" s="130"/>
      <c r="V472" s="130"/>
      <c r="W472" s="130"/>
      <c r="X472" s="315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5"/>
      <c r="O473" s="130"/>
      <c r="P473" s="130"/>
      <c r="Q473" s="130"/>
      <c r="R473" s="130"/>
      <c r="S473" s="130"/>
      <c r="T473" s="130"/>
      <c r="U473" s="130"/>
      <c r="V473" s="130"/>
      <c r="W473" s="130"/>
      <c r="X473" s="315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5"/>
      <c r="O474" s="130"/>
      <c r="P474" s="130"/>
      <c r="Q474" s="130"/>
      <c r="R474" s="130"/>
      <c r="S474" s="130"/>
      <c r="T474" s="130"/>
      <c r="U474" s="130"/>
      <c r="V474" s="130"/>
      <c r="W474" s="130"/>
      <c r="X474" s="315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5"/>
      <c r="O475" s="130"/>
      <c r="P475" s="130"/>
      <c r="Q475" s="130"/>
      <c r="R475" s="130"/>
      <c r="S475" s="130"/>
      <c r="T475" s="130"/>
      <c r="U475" s="130"/>
      <c r="V475" s="130"/>
      <c r="W475" s="130"/>
      <c r="X475" s="315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5"/>
      <c r="O476" s="130"/>
      <c r="P476" s="130"/>
      <c r="Q476" s="130"/>
      <c r="R476" s="130"/>
      <c r="S476" s="130"/>
      <c r="T476" s="130"/>
      <c r="U476" s="130"/>
      <c r="V476" s="130"/>
      <c r="W476" s="130"/>
      <c r="X476" s="315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5"/>
      <c r="O477" s="130"/>
      <c r="P477" s="130"/>
      <c r="Q477" s="130"/>
      <c r="R477" s="130"/>
      <c r="S477" s="130"/>
      <c r="T477" s="130"/>
      <c r="U477" s="130"/>
      <c r="V477" s="130"/>
      <c r="W477" s="130"/>
      <c r="X477" s="315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5"/>
      <c r="O478" s="130"/>
      <c r="P478" s="130"/>
      <c r="Q478" s="130"/>
      <c r="R478" s="130"/>
      <c r="S478" s="130"/>
      <c r="T478" s="130"/>
      <c r="U478" s="130"/>
      <c r="V478" s="130"/>
      <c r="W478" s="130"/>
      <c r="X478" s="315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5"/>
      <c r="O479" s="130"/>
      <c r="P479" s="130"/>
      <c r="Q479" s="130"/>
      <c r="R479" s="130"/>
      <c r="S479" s="130"/>
      <c r="T479" s="130"/>
      <c r="U479" s="130"/>
      <c r="V479" s="130"/>
      <c r="W479" s="130"/>
      <c r="X479" s="315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5"/>
      <c r="O480" s="130"/>
      <c r="P480" s="130"/>
      <c r="Q480" s="130"/>
      <c r="R480" s="130"/>
      <c r="S480" s="130"/>
      <c r="T480" s="130"/>
      <c r="U480" s="130"/>
      <c r="V480" s="130"/>
      <c r="W480" s="130"/>
      <c r="X480" s="315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5"/>
      <c r="O481" s="130"/>
      <c r="P481" s="130"/>
      <c r="Q481" s="130"/>
      <c r="R481" s="130"/>
      <c r="S481" s="130"/>
      <c r="T481" s="130"/>
      <c r="U481" s="130"/>
      <c r="V481" s="130"/>
      <c r="W481" s="130"/>
      <c r="X481" s="315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5"/>
      <c r="O482" s="130"/>
      <c r="P482" s="130"/>
      <c r="Q482" s="130"/>
      <c r="R482" s="130"/>
      <c r="S482" s="130"/>
      <c r="T482" s="130"/>
      <c r="U482" s="130"/>
      <c r="V482" s="130"/>
      <c r="W482" s="130"/>
      <c r="X482" s="315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5"/>
      <c r="O483" s="130"/>
      <c r="P483" s="130"/>
      <c r="Q483" s="130"/>
      <c r="R483" s="130"/>
      <c r="S483" s="130"/>
      <c r="T483" s="130"/>
      <c r="U483" s="130"/>
      <c r="V483" s="130"/>
      <c r="W483" s="130"/>
      <c r="X483" s="315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5"/>
      <c r="O484" s="130"/>
      <c r="P484" s="130"/>
      <c r="Q484" s="130"/>
      <c r="R484" s="130"/>
      <c r="S484" s="130"/>
      <c r="T484" s="130"/>
      <c r="U484" s="130"/>
      <c r="V484" s="130"/>
      <c r="W484" s="130"/>
      <c r="X484" s="315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5"/>
      <c r="O485" s="130"/>
      <c r="P485" s="130"/>
      <c r="Q485" s="130"/>
      <c r="R485" s="130"/>
      <c r="S485" s="130"/>
      <c r="T485" s="130"/>
      <c r="U485" s="130"/>
      <c r="V485" s="130"/>
      <c r="W485" s="130"/>
      <c r="X485" s="315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5"/>
      <c r="O486" s="130"/>
      <c r="P486" s="130"/>
      <c r="Q486" s="130"/>
      <c r="R486" s="130"/>
      <c r="S486" s="130"/>
      <c r="T486" s="130"/>
      <c r="U486" s="130"/>
      <c r="V486" s="130"/>
      <c r="W486" s="130"/>
      <c r="X486" s="315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5"/>
      <c r="O487" s="130"/>
      <c r="P487" s="130"/>
      <c r="Q487" s="130"/>
      <c r="R487" s="130"/>
      <c r="S487" s="130"/>
      <c r="T487" s="130"/>
      <c r="U487" s="130"/>
      <c r="V487" s="130"/>
      <c r="W487" s="130"/>
      <c r="X487" s="315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5"/>
      <c r="O488" s="130"/>
      <c r="P488" s="130"/>
      <c r="Q488" s="130"/>
      <c r="R488" s="130"/>
      <c r="S488" s="130"/>
      <c r="T488" s="130"/>
      <c r="U488" s="130"/>
      <c r="V488" s="130"/>
      <c r="W488" s="130"/>
      <c r="X488" s="315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5"/>
      <c r="O489" s="130"/>
      <c r="P489" s="130"/>
      <c r="Q489" s="130"/>
      <c r="R489" s="130"/>
      <c r="S489" s="130"/>
      <c r="T489" s="130"/>
      <c r="U489" s="130"/>
      <c r="V489" s="130"/>
      <c r="W489" s="130"/>
      <c r="X489" s="315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5"/>
      <c r="O490" s="130"/>
      <c r="P490" s="130"/>
      <c r="Q490" s="130"/>
      <c r="R490" s="130"/>
      <c r="S490" s="130"/>
      <c r="T490" s="130"/>
      <c r="U490" s="130"/>
      <c r="V490" s="130"/>
      <c r="W490" s="130"/>
      <c r="X490" s="315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5"/>
      <c r="O491" s="130"/>
      <c r="P491" s="130"/>
      <c r="Q491" s="130"/>
      <c r="R491" s="130"/>
      <c r="S491" s="130"/>
      <c r="T491" s="130"/>
      <c r="U491" s="130"/>
      <c r="V491" s="130"/>
      <c r="W491" s="130"/>
      <c r="X491" s="315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5"/>
      <c r="O492" s="130"/>
      <c r="P492" s="130"/>
      <c r="Q492" s="130"/>
      <c r="R492" s="130"/>
      <c r="S492" s="130"/>
      <c r="T492" s="130"/>
      <c r="U492" s="130"/>
      <c r="V492" s="130"/>
      <c r="W492" s="130"/>
      <c r="X492" s="315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5"/>
      <c r="O493" s="130"/>
      <c r="P493" s="130"/>
      <c r="Q493" s="130"/>
      <c r="R493" s="130"/>
      <c r="S493" s="130"/>
      <c r="T493" s="130"/>
      <c r="U493" s="130"/>
      <c r="V493" s="130"/>
      <c r="W493" s="130"/>
      <c r="X493" s="315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5"/>
      <c r="O494" s="130"/>
      <c r="P494" s="130"/>
      <c r="Q494" s="130"/>
      <c r="R494" s="130"/>
      <c r="S494" s="130"/>
      <c r="T494" s="130"/>
      <c r="U494" s="130"/>
      <c r="V494" s="130"/>
      <c r="W494" s="130"/>
      <c r="X494" s="315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5"/>
      <c r="O495" s="130"/>
      <c r="P495" s="130"/>
      <c r="Q495" s="130"/>
      <c r="R495" s="130"/>
      <c r="S495" s="130"/>
      <c r="T495" s="130"/>
      <c r="U495" s="130"/>
      <c r="V495" s="130"/>
      <c r="W495" s="130"/>
      <c r="X495" s="315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5"/>
      <c r="O496" s="130"/>
      <c r="P496" s="130"/>
      <c r="Q496" s="130"/>
      <c r="R496" s="130"/>
      <c r="S496" s="130"/>
      <c r="T496" s="130"/>
      <c r="U496" s="130"/>
      <c r="V496" s="130"/>
      <c r="W496" s="130"/>
      <c r="X496" s="315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5"/>
      <c r="O497" s="130"/>
      <c r="P497" s="130"/>
      <c r="Q497" s="130"/>
      <c r="R497" s="130"/>
      <c r="S497" s="130"/>
      <c r="T497" s="130"/>
      <c r="U497" s="130"/>
      <c r="V497" s="130"/>
      <c r="W497" s="130"/>
      <c r="X497" s="315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5"/>
      <c r="O498" s="130"/>
      <c r="P498" s="130"/>
      <c r="Q498" s="130"/>
      <c r="R498" s="130"/>
      <c r="S498" s="130"/>
      <c r="T498" s="130"/>
      <c r="U498" s="130"/>
      <c r="V498" s="130"/>
      <c r="W498" s="130"/>
      <c r="X498" s="315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5"/>
      <c r="O499" s="130"/>
      <c r="P499" s="130"/>
      <c r="Q499" s="130"/>
      <c r="R499" s="130"/>
      <c r="S499" s="130"/>
      <c r="T499" s="130"/>
      <c r="U499" s="130"/>
      <c r="V499" s="130"/>
      <c r="W499" s="130"/>
      <c r="X499" s="315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5"/>
      <c r="O500" s="130"/>
      <c r="P500" s="130"/>
      <c r="Q500" s="130"/>
      <c r="R500" s="130"/>
      <c r="S500" s="130"/>
      <c r="T500" s="130"/>
      <c r="U500" s="130"/>
      <c r="V500" s="130"/>
      <c r="W500" s="130"/>
      <c r="X500" s="315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5"/>
      <c r="O501" s="130"/>
      <c r="P501" s="130"/>
      <c r="Q501" s="130"/>
      <c r="R501" s="130"/>
      <c r="S501" s="130"/>
      <c r="T501" s="130"/>
      <c r="U501" s="130"/>
      <c r="V501" s="130"/>
      <c r="W501" s="130"/>
      <c r="X501" s="315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79"/>
      <c r="P504" s="205"/>
      <c r="R504" s="205"/>
      <c r="T504" s="205"/>
      <c r="V504" s="205"/>
      <c r="W504" s="130"/>
      <c r="X504" s="479"/>
      <c r="Z504" s="205"/>
      <c r="AB504" s="205"/>
      <c r="AD504" s="205"/>
      <c r="AF504" s="205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498"/>
      <c r="W506" s="130"/>
      <c r="X506" s="498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9" t="n">
        <v>56423</v>
      </c>
      <c r="B4" s="190"/>
    </row>
    <row r="6" customFormat="false" ht="12.75" hidden="false" customHeight="false" outlineLevel="0" collapsed="false">
      <c r="A6" s="88" t="s">
        <v>179</v>
      </c>
      <c r="B6" s="123" t="s">
        <v>180</v>
      </c>
      <c r="C6" s="123" t="s">
        <v>181</v>
      </c>
      <c r="D6" s="123" t="s">
        <v>200</v>
      </c>
    </row>
    <row r="7" customFormat="false" ht="12.75" hidden="false" customHeight="false" outlineLevel="0" collapsed="false">
      <c r="A7" s="129" t="n">
        <v>1</v>
      </c>
      <c r="B7" s="130" t="n">
        <v>165610</v>
      </c>
      <c r="C7" s="130" t="n">
        <v>167344</v>
      </c>
      <c r="D7" s="146" t="n">
        <f aca="false">+C7-B7</f>
        <v>1734</v>
      </c>
    </row>
    <row r="8" customFormat="false" ht="12.75" hidden="false" customHeight="false" outlineLevel="0" collapsed="false">
      <c r="A8" s="129" t="n">
        <v>2</v>
      </c>
      <c r="B8" s="130" t="n">
        <v>166480</v>
      </c>
      <c r="C8" s="130" t="n">
        <v>167796</v>
      </c>
      <c r="D8" s="146" t="n">
        <f aca="false">+C8-B8</f>
        <v>1316</v>
      </c>
    </row>
    <row r="9" customFormat="false" ht="12.75" hidden="false" customHeight="false" outlineLevel="0" collapsed="false">
      <c r="A9" s="129" t="n">
        <v>3</v>
      </c>
      <c r="B9" s="130" t="n">
        <v>137938</v>
      </c>
      <c r="C9" s="130" t="n">
        <v>137645</v>
      </c>
      <c r="D9" s="146" t="n">
        <f aca="false">+C9-B9</f>
        <v>-293</v>
      </c>
    </row>
    <row r="10" customFormat="false" ht="12.75" hidden="false" customHeight="false" outlineLevel="0" collapsed="false">
      <c r="A10" s="129" t="n">
        <v>4</v>
      </c>
      <c r="B10" s="130" t="n">
        <v>125026</v>
      </c>
      <c r="C10" s="130" t="n">
        <v>124963</v>
      </c>
      <c r="D10" s="146" t="n">
        <f aca="false">+C10-B10</f>
        <v>-63</v>
      </c>
    </row>
    <row r="11" customFormat="false" ht="12.75" hidden="false" customHeight="false" outlineLevel="0" collapsed="false">
      <c r="A11" s="129" t="n">
        <v>5</v>
      </c>
      <c r="B11" s="130" t="n">
        <v>146499</v>
      </c>
      <c r="C11" s="130" t="n">
        <v>137011</v>
      </c>
      <c r="D11" s="146" t="n">
        <f aca="false">+C11-B11</f>
        <v>-9488</v>
      </c>
    </row>
    <row r="12" customFormat="false" ht="12.75" hidden="false" customHeight="false" outlineLevel="0" collapsed="false">
      <c r="A12" s="129" t="n">
        <v>6</v>
      </c>
      <c r="B12" s="130" t="n">
        <v>145029</v>
      </c>
      <c r="C12" s="130" t="n">
        <v>145160</v>
      </c>
      <c r="D12" s="146" t="n">
        <f aca="false">+C12-B12</f>
        <v>131</v>
      </c>
    </row>
    <row r="13" customFormat="false" ht="12.75" hidden="false" customHeight="false" outlineLevel="0" collapsed="false">
      <c r="A13" s="129" t="n">
        <v>7</v>
      </c>
      <c r="B13" s="130" t="n">
        <v>142059</v>
      </c>
      <c r="C13" s="130" t="n">
        <v>140564</v>
      </c>
      <c r="D13" s="146" t="n">
        <f aca="false">+C13-B13</f>
        <v>-1495</v>
      </c>
    </row>
    <row r="14" customFormat="false" ht="12.75" hidden="false" customHeight="false" outlineLevel="0" collapsed="false">
      <c r="A14" s="129" t="n">
        <v>8</v>
      </c>
      <c r="B14" s="130" t="n">
        <v>158164</v>
      </c>
      <c r="C14" s="130" t="n">
        <v>152788</v>
      </c>
      <c r="D14" s="146" t="n">
        <f aca="false">+C14-B14</f>
        <v>-5376</v>
      </c>
    </row>
    <row r="15" customFormat="false" ht="12.75" hidden="false" customHeight="false" outlineLevel="0" collapsed="false">
      <c r="A15" s="129" t="n">
        <v>9</v>
      </c>
      <c r="B15" s="130" t="n">
        <v>146091</v>
      </c>
      <c r="C15" s="130" t="n">
        <v>145561</v>
      </c>
      <c r="D15" s="146" t="n">
        <f aca="false">+C15-B15</f>
        <v>-530</v>
      </c>
    </row>
    <row r="16" customFormat="false" ht="12.75" hidden="false" customHeight="false" outlineLevel="0" collapsed="false">
      <c r="A16" s="129" t="n">
        <v>10</v>
      </c>
      <c r="B16" s="130" t="n">
        <v>170217</v>
      </c>
      <c r="C16" s="130" t="n">
        <v>161989</v>
      </c>
      <c r="D16" s="146" t="n">
        <f aca="false">+C16-B16</f>
        <v>-8228</v>
      </c>
    </row>
    <row r="17" customFormat="false" ht="12.75" hidden="false" customHeight="false" outlineLevel="0" collapsed="false">
      <c r="A17" s="129" t="n">
        <v>11</v>
      </c>
      <c r="B17" s="130" t="n">
        <v>155187</v>
      </c>
      <c r="C17" s="130" t="n">
        <v>155406</v>
      </c>
      <c r="D17" s="146" t="n">
        <f aca="false">+C17-B17</f>
        <v>219</v>
      </c>
    </row>
    <row r="18" customFormat="false" ht="12.75" hidden="false" customHeight="false" outlineLevel="0" collapsed="false">
      <c r="A18" s="129" t="n">
        <v>12</v>
      </c>
      <c r="B18" s="130" t="n">
        <v>142391</v>
      </c>
      <c r="C18" s="130" t="n">
        <v>140202</v>
      </c>
      <c r="D18" s="146" t="n">
        <f aca="false">+C18-B18</f>
        <v>-2189</v>
      </c>
    </row>
    <row r="19" customFormat="false" ht="12.75" hidden="false" customHeight="false" outlineLevel="0" collapsed="false">
      <c r="A19" s="129" t="n">
        <v>13</v>
      </c>
      <c r="B19" s="130" t="n">
        <v>133550</v>
      </c>
      <c r="C19" s="130" t="n">
        <v>132844</v>
      </c>
      <c r="D19" s="146" t="n">
        <f aca="false">+C19-B19</f>
        <v>-706</v>
      </c>
    </row>
    <row r="20" customFormat="false" ht="12.75" hidden="false" customHeight="false" outlineLevel="0" collapsed="false">
      <c r="A20" s="129" t="n">
        <v>14</v>
      </c>
      <c r="B20" s="130" t="n">
        <v>132177</v>
      </c>
      <c r="C20" s="130" t="n">
        <v>132427</v>
      </c>
      <c r="D20" s="146" t="n">
        <f aca="false">+C20-B20</f>
        <v>250</v>
      </c>
    </row>
    <row r="21" customFormat="false" ht="12.75" hidden="false" customHeight="false" outlineLevel="0" collapsed="false">
      <c r="A21" s="129" t="n">
        <v>15</v>
      </c>
      <c r="B21" s="130" t="n">
        <v>129024</v>
      </c>
      <c r="C21" s="130" t="n">
        <v>129066</v>
      </c>
      <c r="D21" s="146" t="n">
        <f aca="false">+C21-B21</f>
        <v>42</v>
      </c>
    </row>
    <row r="22" customFormat="false" ht="12.75" hidden="false" customHeight="false" outlineLevel="0" collapsed="false">
      <c r="A22" s="129" t="n">
        <v>16</v>
      </c>
      <c r="B22" s="130" t="n">
        <v>119611</v>
      </c>
      <c r="C22" s="130" t="n">
        <v>118469</v>
      </c>
      <c r="D22" s="146" t="n">
        <f aca="false">+C22-B22</f>
        <v>-1142</v>
      </c>
    </row>
    <row r="23" customFormat="false" ht="12.75" hidden="false" customHeight="false" outlineLevel="0" collapsed="false">
      <c r="A23" s="129" t="n">
        <v>17</v>
      </c>
      <c r="B23" s="130" t="n">
        <v>128131</v>
      </c>
      <c r="C23" s="130" t="n">
        <v>126618</v>
      </c>
      <c r="D23" s="146" t="n">
        <f aca="false">+C23-B23</f>
        <v>-1513</v>
      </c>
    </row>
    <row r="24" customFormat="false" ht="12.75" hidden="false" customHeight="false" outlineLevel="0" collapsed="false">
      <c r="A24" s="129" t="n">
        <v>18</v>
      </c>
      <c r="B24" s="130" t="n">
        <v>122429</v>
      </c>
      <c r="C24" s="130" t="n">
        <v>121479</v>
      </c>
      <c r="D24" s="146" t="n">
        <f aca="false">+C24-B24</f>
        <v>-950</v>
      </c>
    </row>
    <row r="25" customFormat="false" ht="12.75" hidden="false" customHeight="false" outlineLevel="0" collapsed="false">
      <c r="A25" s="129" t="n">
        <v>19</v>
      </c>
      <c r="B25" s="130" t="n">
        <v>118760</v>
      </c>
      <c r="C25" s="130" t="n">
        <v>118536</v>
      </c>
      <c r="D25" s="146" t="n">
        <f aca="false">+C25-B25</f>
        <v>-224</v>
      </c>
    </row>
    <row r="26" customFormat="false" ht="12.75" hidden="false" customHeight="false" outlineLevel="0" collapsed="false">
      <c r="A26" s="129" t="n">
        <v>20</v>
      </c>
      <c r="B26" s="130" t="n">
        <v>125436</v>
      </c>
      <c r="C26" s="130" t="n">
        <v>125694</v>
      </c>
      <c r="D26" s="146" t="n">
        <f aca="false">+C26-B26</f>
        <v>258</v>
      </c>
    </row>
    <row r="27" customFormat="false" ht="12.75" hidden="false" customHeight="false" outlineLevel="0" collapsed="false">
      <c r="A27" s="129" t="n">
        <v>21</v>
      </c>
      <c r="B27" s="130" t="n">
        <v>125668</v>
      </c>
      <c r="C27" s="130" t="n">
        <v>125294</v>
      </c>
      <c r="D27" s="146" t="n">
        <f aca="false">+C27-B27</f>
        <v>-374</v>
      </c>
    </row>
    <row r="28" customFormat="false" ht="12.75" hidden="false" customHeight="false" outlineLevel="0" collapsed="false">
      <c r="A28" s="129" t="n">
        <v>22</v>
      </c>
      <c r="B28" s="130" t="n">
        <v>125226</v>
      </c>
      <c r="C28" s="130" t="n">
        <v>125294</v>
      </c>
      <c r="D28" s="146" t="n">
        <f aca="false">+C28-B28</f>
        <v>68</v>
      </c>
    </row>
    <row r="29" customFormat="false" ht="12.75" hidden="false" customHeight="false" outlineLevel="0" collapsed="false">
      <c r="A29" s="129" t="n">
        <v>23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24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25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26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27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28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29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30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3060703</v>
      </c>
      <c r="C38" s="130" t="n">
        <f aca="false">SUM(C7:C37)</f>
        <v>3032150</v>
      </c>
      <c r="D38" s="130" t="n">
        <f aca="false">SUM(D7:D37)</f>
        <v>-28553</v>
      </c>
    </row>
    <row r="39" customFormat="false" ht="12.75" hidden="false" customHeight="false" outlineLevel="0" collapsed="false">
      <c r="A39" s="160"/>
      <c r="C39" s="32"/>
      <c r="D39" s="183" t="n">
        <f aca="false">+summary!G3</f>
        <v>2.1</v>
      </c>
    </row>
    <row r="40" customFormat="false" ht="12.75" hidden="false" customHeight="false" outlineLevel="0" collapsed="false">
      <c r="D40" s="158" t="n">
        <f aca="false">+D39*D38</f>
        <v>-59961.3</v>
      </c>
      <c r="H40" s="0" t="n">
        <v>20</v>
      </c>
    </row>
    <row r="41" customFormat="false" ht="12.75" hidden="false" customHeight="false" outlineLevel="0" collapsed="false">
      <c r="A41" s="181" t="n">
        <v>37256</v>
      </c>
      <c r="C41" s="91"/>
      <c r="D41" s="499" t="n">
        <v>47594.94</v>
      </c>
      <c r="H41" s="0" t="n">
        <v>530</v>
      </c>
    </row>
    <row r="42" customFormat="false" ht="12.75" hidden="false" customHeight="false" outlineLevel="0" collapsed="false">
      <c r="A42" s="181" t="n">
        <v>37278</v>
      </c>
      <c r="D42" s="142" t="n">
        <f aca="false">+D41+D40</f>
        <v>-12366.36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192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328" t="n">
        <v>20411</v>
      </c>
    </row>
    <row r="48" customFormat="false" ht="12.75" hidden="false" customHeight="false" outlineLevel="0" collapsed="false">
      <c r="A48" s="150" t="n">
        <f aca="false">+A42</f>
        <v>37278</v>
      </c>
      <c r="B48" s="9"/>
      <c r="C48" s="9"/>
      <c r="D48" s="41" t="n">
        <f aca="false">+D38</f>
        <v>-28553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-8142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9" t="n">
        <v>56698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-248536</v>
      </c>
      <c r="C4" s="130" t="n">
        <v>-247815</v>
      </c>
      <c r="D4" s="146" t="n">
        <f aca="false">+C4-B4</f>
        <v>721</v>
      </c>
    </row>
    <row r="5" customFormat="false" ht="12.75" hidden="false" customHeight="false" outlineLevel="0" collapsed="false">
      <c r="A5" s="129" t="n">
        <v>2</v>
      </c>
      <c r="B5" s="130" t="n">
        <v>-256988</v>
      </c>
      <c r="C5" s="130" t="n">
        <v>-257667</v>
      </c>
      <c r="D5" s="146" t="n">
        <f aca="false">+C5-B5</f>
        <v>-679</v>
      </c>
    </row>
    <row r="6" customFormat="false" ht="12.75" hidden="false" customHeight="false" outlineLevel="0" collapsed="false">
      <c r="A6" s="129" t="n">
        <v>3</v>
      </c>
      <c r="B6" s="130" t="n">
        <v>-177704</v>
      </c>
      <c r="C6" s="130" t="n">
        <v>-177700</v>
      </c>
      <c r="D6" s="146" t="n">
        <f aca="false">+C6-B6</f>
        <v>4</v>
      </c>
    </row>
    <row r="7" customFormat="false" ht="12.75" hidden="false" customHeight="false" outlineLevel="0" collapsed="false">
      <c r="A7" s="129" t="n">
        <v>4</v>
      </c>
      <c r="B7" s="130" t="n">
        <v>-184043</v>
      </c>
      <c r="C7" s="130" t="n">
        <v>-182700</v>
      </c>
      <c r="D7" s="146" t="n">
        <f aca="false">+C7-B7</f>
        <v>1343</v>
      </c>
    </row>
    <row r="8" customFormat="false" ht="12.75" hidden="false" customHeight="false" outlineLevel="0" collapsed="false">
      <c r="A8" s="129" t="n">
        <v>5</v>
      </c>
      <c r="B8" s="130" t="n">
        <v>-102760</v>
      </c>
      <c r="C8" s="130" t="n">
        <v>-120064</v>
      </c>
      <c r="D8" s="146" t="n">
        <f aca="false">+C8-B8</f>
        <v>-17304</v>
      </c>
    </row>
    <row r="9" customFormat="false" ht="12.75" hidden="false" customHeight="false" outlineLevel="0" collapsed="false">
      <c r="A9" s="129" t="n">
        <v>6</v>
      </c>
      <c r="B9" s="130" t="n">
        <v>-159504</v>
      </c>
      <c r="C9" s="130" t="n">
        <v>-157450</v>
      </c>
      <c r="D9" s="146" t="n">
        <f aca="false">+C9-B9</f>
        <v>2054</v>
      </c>
    </row>
    <row r="10" customFormat="false" ht="12.75" hidden="false" customHeight="false" outlineLevel="0" collapsed="false">
      <c r="A10" s="129" t="n">
        <v>7</v>
      </c>
      <c r="B10" s="130" t="n">
        <v>-146645</v>
      </c>
      <c r="C10" s="130" t="n">
        <v>-155851</v>
      </c>
      <c r="D10" s="146" t="n">
        <f aca="false">+C10-B10</f>
        <v>-9206</v>
      </c>
    </row>
    <row r="11" customFormat="false" ht="12.75" hidden="false" customHeight="false" outlineLevel="0" collapsed="false">
      <c r="A11" s="129" t="n">
        <v>8</v>
      </c>
      <c r="B11" s="130" t="n">
        <v>-147570</v>
      </c>
      <c r="C11" s="130" t="n">
        <v>-155884</v>
      </c>
      <c r="D11" s="146" t="n">
        <f aca="false">+C11-B11</f>
        <v>-8314</v>
      </c>
    </row>
    <row r="12" customFormat="false" ht="12.75" hidden="false" customHeight="false" outlineLevel="0" collapsed="false">
      <c r="A12" s="129" t="n">
        <v>9</v>
      </c>
      <c r="B12" s="130" t="n">
        <v>-67555</v>
      </c>
      <c r="C12" s="130" t="n">
        <v>-76928</v>
      </c>
      <c r="D12" s="146" t="n">
        <f aca="false">+C12-B12</f>
        <v>-9373</v>
      </c>
    </row>
    <row r="13" customFormat="false" ht="12.75" hidden="false" customHeight="false" outlineLevel="0" collapsed="false">
      <c r="A13" s="129" t="n">
        <v>10</v>
      </c>
      <c r="B13" s="130" t="n">
        <v>-98016</v>
      </c>
      <c r="C13" s="130" t="n">
        <v>-106532</v>
      </c>
      <c r="D13" s="146" t="n">
        <f aca="false">+C13-B13</f>
        <v>-8516</v>
      </c>
    </row>
    <row r="14" customFormat="false" ht="12.75" hidden="false" customHeight="false" outlineLevel="0" collapsed="false">
      <c r="A14" s="129" t="n">
        <v>11</v>
      </c>
      <c r="B14" s="130" t="n">
        <v>-99217</v>
      </c>
      <c r="C14" s="130" t="n">
        <v>-97700</v>
      </c>
      <c r="D14" s="146" t="n">
        <f aca="false">+C14-B14</f>
        <v>1517</v>
      </c>
    </row>
    <row r="15" customFormat="false" ht="12.75" hidden="false" customHeight="false" outlineLevel="0" collapsed="false">
      <c r="A15" s="129" t="n">
        <v>12</v>
      </c>
      <c r="B15" s="130" t="n">
        <v>-157690</v>
      </c>
      <c r="C15" s="130" t="n">
        <v>-156351</v>
      </c>
      <c r="D15" s="146" t="n">
        <f aca="false">+C15-B15</f>
        <v>1339</v>
      </c>
    </row>
    <row r="16" customFormat="false" ht="12.75" hidden="false" customHeight="false" outlineLevel="0" collapsed="false">
      <c r="A16" s="129" t="n">
        <v>13</v>
      </c>
      <c r="B16" s="130" t="n">
        <v>-159519</v>
      </c>
      <c r="C16" s="130" t="n">
        <v>-157722</v>
      </c>
      <c r="D16" s="146" t="n">
        <f aca="false">+C16-B16</f>
        <v>1797</v>
      </c>
    </row>
    <row r="17" customFormat="false" ht="12.75" hidden="false" customHeight="false" outlineLevel="0" collapsed="false">
      <c r="A17" s="129" t="n">
        <v>14</v>
      </c>
      <c r="B17" s="130" t="n">
        <v>-161298</v>
      </c>
      <c r="C17" s="130" t="n">
        <v>-157663</v>
      </c>
      <c r="D17" s="146" t="n">
        <f aca="false">+C17-B17</f>
        <v>3635</v>
      </c>
    </row>
    <row r="18" customFormat="false" ht="12.75" hidden="false" customHeight="false" outlineLevel="0" collapsed="false">
      <c r="A18" s="129" t="n">
        <v>15</v>
      </c>
      <c r="B18" s="130" t="n">
        <v>-199783</v>
      </c>
      <c r="C18" s="130" t="n">
        <v>-198440</v>
      </c>
      <c r="D18" s="146" t="n">
        <f aca="false">+C18-B18</f>
        <v>1343</v>
      </c>
    </row>
    <row r="19" customFormat="false" ht="12.75" hidden="false" customHeight="false" outlineLevel="0" collapsed="false">
      <c r="A19" s="129" t="n">
        <v>16</v>
      </c>
      <c r="B19" s="130" t="n">
        <v>-183992</v>
      </c>
      <c r="C19" s="130" t="n">
        <v>-183889</v>
      </c>
      <c r="D19" s="146" t="n">
        <f aca="false">+C19-B19</f>
        <v>103</v>
      </c>
    </row>
    <row r="20" customFormat="false" ht="12.75" hidden="false" customHeight="false" outlineLevel="0" collapsed="false">
      <c r="A20" s="129" t="n">
        <v>17</v>
      </c>
      <c r="B20" s="130" t="n">
        <v>-190001</v>
      </c>
      <c r="C20" s="130" t="n">
        <v>-177700</v>
      </c>
      <c r="D20" s="146" t="n">
        <f aca="false">+C20-B20</f>
        <v>12301</v>
      </c>
    </row>
    <row r="21" customFormat="false" ht="12.75" hidden="false" customHeight="false" outlineLevel="0" collapsed="false">
      <c r="A21" s="129" t="n">
        <v>18</v>
      </c>
      <c r="B21" s="130" t="n">
        <v>-175992</v>
      </c>
      <c r="C21" s="130" t="n">
        <v>-180170</v>
      </c>
      <c r="D21" s="146" t="n">
        <f aca="false">+C21-B21</f>
        <v>-4178</v>
      </c>
    </row>
    <row r="22" customFormat="false" ht="12.75" hidden="false" customHeight="false" outlineLevel="0" collapsed="false">
      <c r="A22" s="129" t="n">
        <v>19</v>
      </c>
      <c r="B22" s="130" t="n">
        <v>-205510</v>
      </c>
      <c r="C22" s="130" t="n">
        <v>-207782</v>
      </c>
      <c r="D22" s="146" t="n">
        <f aca="false">+C22-B22</f>
        <v>-2272</v>
      </c>
    </row>
    <row r="23" customFormat="false" ht="12.75" hidden="false" customHeight="false" outlineLevel="0" collapsed="false">
      <c r="A23" s="129" t="n">
        <v>20</v>
      </c>
      <c r="B23" s="130" t="n">
        <v>-208295</v>
      </c>
      <c r="C23" s="130" t="n">
        <v>-208000</v>
      </c>
      <c r="D23" s="146" t="n">
        <f aca="false">+C23-B23</f>
        <v>295</v>
      </c>
    </row>
    <row r="24" customFormat="false" ht="12.75" hidden="false" customHeight="false" outlineLevel="0" collapsed="false">
      <c r="A24" s="129" t="n">
        <v>21</v>
      </c>
      <c r="B24" s="130" t="n">
        <v>-205676</v>
      </c>
      <c r="C24" s="130" t="n">
        <v>-208000</v>
      </c>
      <c r="D24" s="146" t="n">
        <f aca="false">+C24-B24</f>
        <v>-2324</v>
      </c>
    </row>
    <row r="25" customFormat="false" ht="12.75" hidden="false" customHeight="false" outlineLevel="0" collapsed="false">
      <c r="A25" s="129" t="n">
        <v>22</v>
      </c>
      <c r="B25" s="130" t="n">
        <v>-208617</v>
      </c>
      <c r="C25" s="130" t="n">
        <v>-208000</v>
      </c>
      <c r="D25" s="146" t="n">
        <f aca="false">+C25-B25</f>
        <v>617</v>
      </c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-3744911</v>
      </c>
      <c r="C35" s="130" t="n">
        <f aca="false">SUM(C4:C34)</f>
        <v>-3780008</v>
      </c>
      <c r="D35" s="130" t="n">
        <f aca="false">SUM(D4:D34)</f>
        <v>-35097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1" t="n">
        <v>37256</v>
      </c>
      <c r="D38" s="192" t="n">
        <v>59071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1" t="n">
        <v>37278</v>
      </c>
      <c r="D40" s="130" t="n">
        <f aca="false">+D38+D35</f>
        <v>23974</v>
      </c>
    </row>
    <row r="41" customFormat="false" ht="12.75" hidden="false" customHeight="false" outlineLevel="0" collapsed="false">
      <c r="D41" s="193"/>
    </row>
    <row r="42" customFormat="false" ht="12.75" hidden="false" customHeight="false" outlineLevel="0" collapsed="false">
      <c r="D42" s="193"/>
    </row>
    <row r="43" customFormat="false" ht="15.75" hidden="false" customHeight="false" outlineLevel="0" collapsed="false">
      <c r="B43" s="189"/>
      <c r="C43" s="190"/>
      <c r="D43" s="193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K44" s="0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-80543.15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37278</v>
      </c>
      <c r="B46" s="9"/>
      <c r="C46" s="9"/>
      <c r="D46" s="152" t="n">
        <f aca="false">+D35*'by type_area'!G4</f>
        <v>-74756.61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-155299.76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6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9"/>
      <c r="B1" s="190"/>
      <c r="F1" s="19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-492632</v>
      </c>
      <c r="C4" s="130" t="n">
        <v>-494656</v>
      </c>
      <c r="D4" s="130"/>
      <c r="E4" s="130"/>
      <c r="F4" s="146" t="n">
        <f aca="false">+E4+C4-D4-B4</f>
        <v>-2024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-501900</v>
      </c>
      <c r="C5" s="130" t="n">
        <v>-485325</v>
      </c>
      <c r="D5" s="130"/>
      <c r="E5" s="130"/>
      <c r="F5" s="146" t="n">
        <f aca="false">+C5-B5+E5-D5</f>
        <v>16575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-540213</v>
      </c>
      <c r="C6" s="130" t="n">
        <v>-539549</v>
      </c>
      <c r="D6" s="130"/>
      <c r="E6" s="130"/>
      <c r="F6" s="146" t="n">
        <f aca="false">+C6-B6+E6-D6</f>
        <v>664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 t="n">
        <v>-472917</v>
      </c>
      <c r="C7" s="130" t="n">
        <v>-473220</v>
      </c>
      <c r="D7" s="130"/>
      <c r="E7" s="130"/>
      <c r="F7" s="146" t="n">
        <f aca="false">+C7-B7+E7-D7</f>
        <v>-303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 t="n">
        <v>-501953</v>
      </c>
      <c r="C8" s="130" t="n">
        <v>-499242</v>
      </c>
      <c r="D8" s="130"/>
      <c r="E8" s="130"/>
      <c r="F8" s="146" t="n">
        <f aca="false">+C8-B8+E8-D8</f>
        <v>2711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 t="n">
        <v>-549512</v>
      </c>
      <c r="C9" s="130" t="n">
        <v>-560014</v>
      </c>
      <c r="D9" s="130"/>
      <c r="E9" s="130"/>
      <c r="F9" s="146" t="n">
        <f aca="false">+C9-B9+E9-D9</f>
        <v>-10502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 t="n">
        <v>-525598</v>
      </c>
      <c r="C10" s="130" t="n">
        <v>-521371</v>
      </c>
      <c r="D10" s="130"/>
      <c r="E10" s="130"/>
      <c r="F10" s="146" t="n">
        <f aca="false">+C10-B10+E10-D10</f>
        <v>4227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 t="n">
        <v>-534270</v>
      </c>
      <c r="C11" s="130" t="n">
        <v>-531085</v>
      </c>
      <c r="D11" s="130"/>
      <c r="E11" s="130"/>
      <c r="F11" s="146" t="n">
        <f aca="false">+C11-B11+E11-D11</f>
        <v>3185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 t="n">
        <v>-607985</v>
      </c>
      <c r="C12" s="130" t="n">
        <v>-606773</v>
      </c>
      <c r="D12" s="130"/>
      <c r="E12" s="130"/>
      <c r="F12" s="146" t="n">
        <f aca="false">+C12-B12+E12-D12</f>
        <v>1212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 t="n">
        <v>-588011</v>
      </c>
      <c r="C13" s="130" t="n">
        <v>-634161</v>
      </c>
      <c r="D13" s="130"/>
      <c r="E13" s="130"/>
      <c r="F13" s="146" t="n">
        <f aca="false">+C13-B13+E13-D13</f>
        <v>-46150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 t="n">
        <v>-603183</v>
      </c>
      <c r="C14" s="130" t="n">
        <v>-611815</v>
      </c>
      <c r="D14" s="130"/>
      <c r="E14" s="130"/>
      <c r="F14" s="146" t="n">
        <f aca="false">+C14-B14+E14-D14</f>
        <v>-8632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 t="n">
        <v>-599978</v>
      </c>
      <c r="C15" s="130" t="n">
        <v>-580516</v>
      </c>
      <c r="D15" s="130"/>
      <c r="E15" s="130"/>
      <c r="F15" s="146" t="n">
        <f aca="false">+C15-B15+E15-D15</f>
        <v>19462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 t="n">
        <v>-586866</v>
      </c>
      <c r="C16" s="130" t="n">
        <v>-580516</v>
      </c>
      <c r="D16" s="130"/>
      <c r="E16" s="130"/>
      <c r="F16" s="146" t="n">
        <f aca="false">+C16-B16+E16-D16</f>
        <v>6350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 t="n">
        <v>-573809</v>
      </c>
      <c r="C17" s="130" t="n">
        <v>-573034</v>
      </c>
      <c r="D17" s="130"/>
      <c r="E17" s="130"/>
      <c r="F17" s="146" t="n">
        <f aca="false">+C17-B17+E17-D17</f>
        <v>775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 t="n">
        <v>-541773</v>
      </c>
      <c r="C18" s="130" t="n">
        <v>-542075</v>
      </c>
      <c r="D18" s="130"/>
      <c r="E18" s="130"/>
      <c r="F18" s="146" t="n">
        <f aca="false">+C18-B18+E18-D18</f>
        <v>-302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 t="n">
        <v>-554650</v>
      </c>
      <c r="C19" s="130" t="n">
        <v>-567930</v>
      </c>
      <c r="D19" s="130"/>
      <c r="E19" s="130"/>
      <c r="F19" s="146" t="n">
        <f aca="false">+C19-B19+E19-D19</f>
        <v>-13280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 t="n">
        <v>-534042</v>
      </c>
      <c r="C20" s="130" t="n">
        <v>-533662</v>
      </c>
      <c r="D20" s="130"/>
      <c r="E20" s="130"/>
      <c r="F20" s="146" t="n">
        <f aca="false">+C20-B20+E20-D20</f>
        <v>380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 t="n">
        <v>-560683</v>
      </c>
      <c r="C21" s="130" t="n">
        <v>-561288</v>
      </c>
      <c r="D21" s="130"/>
      <c r="E21" s="130"/>
      <c r="F21" s="146" t="n">
        <f aca="false">+C21-B21+E21-D21</f>
        <v>-605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 t="n">
        <v>-565794</v>
      </c>
      <c r="C22" s="130" t="n">
        <v>-575734</v>
      </c>
      <c r="D22" s="130"/>
      <c r="E22" s="130"/>
      <c r="F22" s="146" t="n">
        <f aca="false">+C22-B22+E22-D22</f>
        <v>-9940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 t="n">
        <v>-566988</v>
      </c>
      <c r="C23" s="130" t="n">
        <v>-568953</v>
      </c>
      <c r="D23" s="130"/>
      <c r="E23" s="130"/>
      <c r="F23" s="146" t="n">
        <f aca="false">+C23-B23+E23-D23</f>
        <v>-1965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 t="n">
        <v>-539935</v>
      </c>
      <c r="C24" s="130" t="n">
        <v>-542926</v>
      </c>
      <c r="D24" s="130"/>
      <c r="E24" s="130"/>
      <c r="F24" s="146" t="n">
        <f aca="false">+C24-B24+E24-D24</f>
        <v>-2991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 t="n">
        <v>-554211</v>
      </c>
      <c r="C25" s="130" t="n">
        <v>-535626</v>
      </c>
      <c r="D25" s="130"/>
      <c r="E25" s="130"/>
      <c r="F25" s="146" t="n">
        <f aca="false">+C25-B25+E25-D25</f>
        <v>18585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46" t="n">
        <f aca="false">+C26-B26+E26-D26</f>
        <v>0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46" t="n">
        <f aca="false">+C27-B27+E27-D27</f>
        <v>0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46" t="n">
        <f aca="false">+C28-B28+E28-D28</f>
        <v>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46" t="n">
        <f aca="false">+C29-B29+E29-D29</f>
        <v>0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46" t="n">
        <f aca="false">+C30-B30+E30-D30</f>
        <v>0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46" t="n">
        <f aca="false">+C31-B31+E31-D31</f>
        <v>0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46" t="n">
        <f aca="false">+C32-B32+E32-D32</f>
        <v>0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46" t="n">
        <f aca="false">+C33-B33+E33-D33</f>
        <v>0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-12096903</v>
      </c>
      <c r="C35" s="130" t="n">
        <f aca="false">SUM(C4:C34)</f>
        <v>-12119471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-22568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1" t="n">
        <v>37256</v>
      </c>
      <c r="D38" s="193"/>
      <c r="E38" s="193"/>
      <c r="F38" s="198" t="n">
        <v>104420</v>
      </c>
      <c r="G38" s="193"/>
    </row>
    <row r="39" customFormat="false" ht="12.75" hidden="false" customHeight="false" outlineLevel="0" collapsed="false">
      <c r="A39" s="19"/>
      <c r="D39" s="193"/>
      <c r="E39" s="193"/>
      <c r="F39" s="130"/>
      <c r="G39" s="193"/>
    </row>
    <row r="40" customFormat="false" ht="12.75" hidden="false" customHeight="false" outlineLevel="0" collapsed="false">
      <c r="A40" s="181" t="n">
        <v>37278</v>
      </c>
      <c r="D40" s="193"/>
      <c r="E40" s="193"/>
      <c r="F40" s="130" t="n">
        <f aca="false">+F38+F35</f>
        <v>81852</v>
      </c>
      <c r="G40" s="193"/>
    </row>
    <row r="41" customFormat="false" ht="12.75" hidden="false" customHeight="false" outlineLevel="0" collapsed="false">
      <c r="D41" s="193"/>
      <c r="E41" s="193"/>
      <c r="F41" s="193"/>
      <c r="G41" s="193"/>
    </row>
    <row r="42" customFormat="false" ht="12.75" hidden="false" customHeight="false" outlineLevel="0" collapsed="false">
      <c r="D42" s="193"/>
      <c r="E42" s="193"/>
      <c r="F42" s="193"/>
      <c r="G42" s="193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</row>
    <row r="43" customFormat="false" ht="15.75" hidden="false" customHeight="false" outlineLevel="0" collapsed="false">
      <c r="A43" s="189"/>
      <c r="B43" s="130"/>
      <c r="C43" s="130"/>
      <c r="D43" s="193"/>
      <c r="E43" s="193"/>
      <c r="F43" s="200"/>
      <c r="G43" s="193"/>
      <c r="H43" s="189"/>
      <c r="I43" s="190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  <c r="AE43" s="189"/>
      <c r="AF43" s="201"/>
      <c r="AG43" s="199"/>
      <c r="AH43" s="199"/>
      <c r="AI43" s="202"/>
      <c r="AJ43" s="201"/>
      <c r="AK43" s="199"/>
      <c r="AL43" s="199"/>
      <c r="AM43" s="202"/>
      <c r="AN43" s="201"/>
      <c r="AO43" s="199"/>
      <c r="AP43" s="199"/>
      <c r="AQ43" s="199"/>
      <c r="AR43" s="199"/>
      <c r="AS43" s="199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E44" s="193"/>
      <c r="F44" s="193"/>
      <c r="G44" s="193"/>
      <c r="K44" s="0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331917</v>
      </c>
      <c r="E45" s="193"/>
      <c r="F45" s="193"/>
      <c r="G45" s="193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3"/>
      <c r="AG45" s="203"/>
      <c r="AH45" s="199"/>
      <c r="AI45" s="204"/>
      <c r="AJ45" s="203"/>
      <c r="AK45" s="203"/>
      <c r="AL45" s="199"/>
      <c r="AM45" s="204"/>
      <c r="AN45" s="203"/>
      <c r="AO45" s="203"/>
      <c r="AP45" s="199"/>
      <c r="AQ45" s="199"/>
      <c r="AR45" s="199"/>
      <c r="AS45" s="199"/>
    </row>
    <row r="46" customFormat="false" ht="12.75" hidden="false" customHeight="false" outlineLevel="0" collapsed="false">
      <c r="A46" s="150" t="n">
        <f aca="false">+A40</f>
        <v>37278</v>
      </c>
      <c r="B46" s="9"/>
      <c r="C46" s="9"/>
      <c r="D46" s="152" t="n">
        <f aca="false">+F35*'by type_area'!G4</f>
        <v>-48069.84</v>
      </c>
      <c r="E46" s="193"/>
      <c r="F46" s="205"/>
      <c r="G46" s="193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6"/>
      <c r="AI46" s="207"/>
      <c r="AJ46" s="130"/>
      <c r="AK46" s="130"/>
      <c r="AL46" s="206"/>
      <c r="AM46" s="207"/>
      <c r="AN46" s="130"/>
      <c r="AO46" s="130"/>
      <c r="AP46" s="206"/>
      <c r="AQ46" s="199"/>
      <c r="AR46" s="199"/>
      <c r="AS46" s="199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283847.16</v>
      </c>
      <c r="E47" s="193"/>
      <c r="F47" s="208"/>
      <c r="G47" s="193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6"/>
      <c r="AI47" s="207"/>
      <c r="AJ47" s="130"/>
      <c r="AK47" s="130"/>
      <c r="AL47" s="206"/>
      <c r="AM47" s="207"/>
      <c r="AN47" s="130"/>
      <c r="AO47" s="130"/>
      <c r="AP47" s="206"/>
      <c r="AQ47" s="199"/>
      <c r="AR47" s="199"/>
      <c r="AS47" s="199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6"/>
      <c r="AI48" s="207"/>
      <c r="AJ48" s="130"/>
      <c r="AK48" s="130"/>
      <c r="AL48" s="206"/>
      <c r="AM48" s="207"/>
      <c r="AN48" s="130"/>
      <c r="AO48" s="130"/>
      <c r="AP48" s="206"/>
      <c r="AQ48" s="199"/>
      <c r="AR48" s="199"/>
      <c r="AS48" s="199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6"/>
      <c r="AI49" s="207"/>
      <c r="AJ49" s="130"/>
      <c r="AK49" s="130"/>
      <c r="AL49" s="206"/>
      <c r="AM49" s="207"/>
      <c r="AN49" s="130"/>
      <c r="AO49" s="130"/>
      <c r="AP49" s="206"/>
      <c r="AQ49" s="199"/>
      <c r="AR49" s="199"/>
      <c r="AS49" s="199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6"/>
      <c r="AI50" s="207"/>
      <c r="AJ50" s="130"/>
      <c r="AK50" s="130"/>
      <c r="AL50" s="206"/>
      <c r="AM50" s="207"/>
      <c r="AN50" s="130"/>
      <c r="AO50" s="130"/>
      <c r="AP50" s="206"/>
      <c r="AQ50" s="199"/>
      <c r="AR50" s="199"/>
      <c r="AS50" s="199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6"/>
      <c r="AI51" s="207"/>
      <c r="AJ51" s="130"/>
      <c r="AK51" s="130"/>
      <c r="AL51" s="206"/>
      <c r="AM51" s="207"/>
      <c r="AN51" s="130"/>
      <c r="AO51" s="130"/>
      <c r="AP51" s="206"/>
      <c r="AQ51" s="199"/>
      <c r="AR51" s="199"/>
      <c r="AS51" s="199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6"/>
      <c r="AI52" s="207"/>
      <c r="AJ52" s="130"/>
      <c r="AK52" s="130"/>
      <c r="AL52" s="206"/>
      <c r="AM52" s="207"/>
      <c r="AN52" s="130"/>
      <c r="AO52" s="130"/>
      <c r="AP52" s="206"/>
      <c r="AQ52" s="199"/>
      <c r="AR52" s="199"/>
      <c r="AS52" s="199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6"/>
      <c r="AI53" s="207"/>
      <c r="AJ53" s="130"/>
      <c r="AK53" s="130"/>
      <c r="AL53" s="206"/>
      <c r="AM53" s="207"/>
      <c r="AN53" s="130"/>
      <c r="AO53" s="130"/>
      <c r="AP53" s="206"/>
      <c r="AQ53" s="199"/>
      <c r="AR53" s="199"/>
      <c r="AS53" s="199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6"/>
      <c r="AI54" s="207"/>
      <c r="AJ54" s="130"/>
      <c r="AK54" s="130"/>
      <c r="AL54" s="206"/>
      <c r="AM54" s="207"/>
      <c r="AN54" s="130"/>
      <c r="AO54" s="130"/>
      <c r="AP54" s="206"/>
      <c r="AQ54" s="199"/>
      <c r="AR54" s="199"/>
      <c r="AS54" s="199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6"/>
      <c r="AI55" s="207"/>
      <c r="AJ55" s="130"/>
      <c r="AK55" s="130"/>
      <c r="AL55" s="206"/>
      <c r="AM55" s="207"/>
      <c r="AN55" s="130"/>
      <c r="AO55" s="130"/>
      <c r="AP55" s="206"/>
      <c r="AQ55" s="199"/>
      <c r="AR55" s="199"/>
      <c r="AS55" s="199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6"/>
      <c r="AI56" s="207"/>
      <c r="AJ56" s="130"/>
      <c r="AK56" s="130"/>
      <c r="AL56" s="206"/>
      <c r="AM56" s="207"/>
      <c r="AN56" s="130"/>
      <c r="AO56" s="130"/>
      <c r="AP56" s="206"/>
      <c r="AQ56" s="199"/>
      <c r="AR56" s="199"/>
      <c r="AS56" s="199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6"/>
      <c r="AI57" s="207"/>
      <c r="AJ57" s="130"/>
      <c r="AK57" s="130"/>
      <c r="AL57" s="206"/>
      <c r="AM57" s="207"/>
      <c r="AN57" s="130"/>
      <c r="AO57" s="130"/>
      <c r="AP57" s="206"/>
      <c r="AQ57" s="199"/>
      <c r="AR57" s="199"/>
      <c r="AS57" s="199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6"/>
      <c r="AI58" s="207"/>
      <c r="AJ58" s="130"/>
      <c r="AK58" s="130"/>
      <c r="AL58" s="206"/>
      <c r="AM58" s="207"/>
      <c r="AN58" s="130"/>
      <c r="AO58" s="130"/>
      <c r="AP58" s="206"/>
      <c r="AQ58" s="199"/>
      <c r="AR58" s="199"/>
      <c r="AS58" s="199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6"/>
      <c r="AI59" s="207"/>
      <c r="AJ59" s="130"/>
      <c r="AK59" s="130"/>
      <c r="AL59" s="206"/>
      <c r="AM59" s="207"/>
      <c r="AN59" s="130"/>
      <c r="AO59" s="130"/>
      <c r="AP59" s="206"/>
      <c r="AQ59" s="199"/>
      <c r="AR59" s="199"/>
      <c r="AS59" s="199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6"/>
      <c r="AI60" s="207"/>
      <c r="AJ60" s="130"/>
      <c r="AK60" s="130"/>
      <c r="AL60" s="206"/>
      <c r="AM60" s="207"/>
      <c r="AN60" s="130"/>
      <c r="AO60" s="130"/>
      <c r="AP60" s="206"/>
      <c r="AQ60" s="199"/>
      <c r="AR60" s="199"/>
      <c r="AS60" s="199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6"/>
      <c r="AI61" s="207"/>
      <c r="AJ61" s="130"/>
      <c r="AK61" s="130"/>
      <c r="AL61" s="206"/>
      <c r="AM61" s="207"/>
      <c r="AN61" s="130"/>
      <c r="AO61" s="130"/>
      <c r="AP61" s="206"/>
      <c r="AQ61" s="199"/>
      <c r="AR61" s="199"/>
      <c r="AS61" s="199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6"/>
      <c r="AI62" s="207"/>
      <c r="AJ62" s="130"/>
      <c r="AK62" s="130"/>
      <c r="AL62" s="206"/>
      <c r="AM62" s="207"/>
      <c r="AN62" s="130"/>
      <c r="AO62" s="130"/>
      <c r="AP62" s="206"/>
      <c r="AQ62" s="199"/>
      <c r="AR62" s="199"/>
      <c r="AS62" s="199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6"/>
      <c r="AI63" s="207"/>
      <c r="AJ63" s="130"/>
      <c r="AK63" s="130"/>
      <c r="AL63" s="206"/>
      <c r="AM63" s="207"/>
      <c r="AN63" s="130"/>
      <c r="AO63" s="130"/>
      <c r="AP63" s="206"/>
      <c r="AQ63" s="199"/>
      <c r="AR63" s="199"/>
      <c r="AS63" s="199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6"/>
      <c r="AI64" s="207"/>
      <c r="AJ64" s="130"/>
      <c r="AK64" s="130"/>
      <c r="AL64" s="206"/>
      <c r="AM64" s="207"/>
      <c r="AN64" s="130"/>
      <c r="AO64" s="130"/>
      <c r="AP64" s="206"/>
      <c r="AQ64" s="199"/>
      <c r="AR64" s="199"/>
      <c r="AS64" s="199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6"/>
      <c r="AI65" s="207"/>
      <c r="AJ65" s="130"/>
      <c r="AK65" s="130"/>
      <c r="AL65" s="206"/>
      <c r="AM65" s="207"/>
      <c r="AN65" s="130"/>
      <c r="AO65" s="130"/>
      <c r="AP65" s="206"/>
      <c r="AQ65" s="199"/>
      <c r="AR65" s="199"/>
      <c r="AS65" s="199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6"/>
      <c r="AI66" s="207"/>
      <c r="AJ66" s="130"/>
      <c r="AK66" s="130"/>
      <c r="AL66" s="206"/>
      <c r="AM66" s="207"/>
      <c r="AN66" s="130"/>
      <c r="AO66" s="130"/>
      <c r="AP66" s="206"/>
      <c r="AQ66" s="199"/>
      <c r="AR66" s="199"/>
      <c r="AS66" s="199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6"/>
      <c r="AI67" s="207"/>
      <c r="AJ67" s="130"/>
      <c r="AK67" s="130"/>
      <c r="AL67" s="206"/>
      <c r="AM67" s="207"/>
      <c r="AN67" s="130"/>
      <c r="AO67" s="130"/>
      <c r="AP67" s="206"/>
      <c r="AQ67" s="199"/>
      <c r="AR67" s="199"/>
      <c r="AS67" s="199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6"/>
      <c r="AI68" s="207"/>
      <c r="AJ68" s="130"/>
      <c r="AK68" s="130"/>
      <c r="AL68" s="206"/>
      <c r="AM68" s="207"/>
      <c r="AN68" s="130"/>
      <c r="AO68" s="130"/>
      <c r="AP68" s="206"/>
      <c r="AQ68" s="199"/>
      <c r="AR68" s="199"/>
      <c r="AS68" s="199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6"/>
      <c r="AI69" s="207"/>
      <c r="AJ69" s="130"/>
      <c r="AK69" s="130"/>
      <c r="AL69" s="206"/>
      <c r="AM69" s="207"/>
      <c r="AN69" s="130"/>
      <c r="AO69" s="130"/>
      <c r="AP69" s="206"/>
      <c r="AQ69" s="199"/>
      <c r="AR69" s="199"/>
      <c r="AS69" s="199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6"/>
      <c r="AI70" s="207"/>
      <c r="AJ70" s="130"/>
      <c r="AK70" s="130"/>
      <c r="AL70" s="206"/>
      <c r="AM70" s="207"/>
      <c r="AN70" s="130"/>
      <c r="AO70" s="130"/>
      <c r="AP70" s="206"/>
      <c r="AQ70" s="199"/>
      <c r="AR70" s="199"/>
      <c r="AS70" s="199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6"/>
      <c r="AI71" s="207"/>
      <c r="AJ71" s="130"/>
      <c r="AK71" s="130"/>
      <c r="AL71" s="206"/>
      <c r="AM71" s="207"/>
      <c r="AN71" s="130"/>
      <c r="AO71" s="130"/>
      <c r="AP71" s="206"/>
      <c r="AQ71" s="199"/>
      <c r="AR71" s="199"/>
      <c r="AS71" s="199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6"/>
      <c r="AI72" s="207"/>
      <c r="AJ72" s="130"/>
      <c r="AK72" s="130"/>
      <c r="AL72" s="206"/>
      <c r="AM72" s="207"/>
      <c r="AN72" s="130"/>
      <c r="AO72" s="130"/>
      <c r="AP72" s="206"/>
      <c r="AQ72" s="199"/>
      <c r="AR72" s="199"/>
      <c r="AS72" s="199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6"/>
      <c r="AI73" s="207"/>
      <c r="AJ73" s="130"/>
      <c r="AK73" s="130"/>
      <c r="AL73" s="206"/>
      <c r="AM73" s="207"/>
      <c r="AN73" s="130"/>
      <c r="AO73" s="130"/>
      <c r="AP73" s="206"/>
      <c r="AQ73" s="199"/>
      <c r="AR73" s="199"/>
      <c r="AS73" s="199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6"/>
      <c r="AI74" s="207"/>
      <c r="AJ74" s="130"/>
      <c r="AK74" s="130"/>
      <c r="AL74" s="206"/>
      <c r="AM74" s="207"/>
      <c r="AN74" s="130"/>
      <c r="AO74" s="130"/>
      <c r="AP74" s="206"/>
      <c r="AQ74" s="199"/>
      <c r="AR74" s="199"/>
      <c r="AS74" s="199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6"/>
      <c r="AI75" s="207"/>
      <c r="AJ75" s="130"/>
      <c r="AK75" s="130"/>
      <c r="AL75" s="206"/>
      <c r="AM75" s="207"/>
      <c r="AN75" s="130"/>
      <c r="AO75" s="130"/>
      <c r="AP75" s="206"/>
      <c r="AQ75" s="199"/>
      <c r="AR75" s="199"/>
      <c r="AS75" s="199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6"/>
      <c r="AI76" s="207"/>
      <c r="AJ76" s="130"/>
      <c r="AK76" s="130"/>
      <c r="AL76" s="206"/>
      <c r="AM76" s="207"/>
      <c r="AN76" s="130"/>
      <c r="AO76" s="130"/>
      <c r="AP76" s="206"/>
      <c r="AQ76" s="199"/>
      <c r="AR76" s="199"/>
      <c r="AS76" s="199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07"/>
      <c r="AJ77" s="130"/>
      <c r="AK77" s="130"/>
      <c r="AL77" s="130"/>
      <c r="AM77" s="207"/>
      <c r="AN77" s="130"/>
      <c r="AO77" s="130"/>
      <c r="AP77" s="130"/>
      <c r="AQ77" s="199"/>
      <c r="AR77" s="199"/>
      <c r="AS77" s="199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199"/>
      <c r="AG78" s="206"/>
      <c r="AH78" s="209"/>
      <c r="AI78" s="210"/>
      <c r="AJ78" s="199"/>
      <c r="AK78" s="206"/>
      <c r="AL78" s="209"/>
      <c r="AM78" s="210"/>
      <c r="AN78" s="199"/>
      <c r="AO78" s="206"/>
      <c r="AP78" s="209"/>
      <c r="AQ78" s="199"/>
      <c r="AR78" s="199"/>
      <c r="AS78" s="19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199"/>
      <c r="AG79" s="199"/>
      <c r="AH79" s="130"/>
      <c r="AI79" s="199"/>
      <c r="AJ79" s="199"/>
      <c r="AK79" s="199"/>
      <c r="AL79" s="130"/>
      <c r="AM79" s="199"/>
      <c r="AN79" s="199"/>
      <c r="AO79" s="199"/>
      <c r="AP79" s="130"/>
      <c r="AQ79" s="199"/>
      <c r="AR79" s="199"/>
      <c r="AS79" s="199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1"/>
      <c r="AF80" s="199"/>
      <c r="AG80" s="199"/>
      <c r="AH80" s="130"/>
      <c r="AI80" s="211"/>
      <c r="AJ80" s="199"/>
      <c r="AK80" s="199"/>
      <c r="AL80" s="130"/>
      <c r="AM80" s="211"/>
      <c r="AN80" s="199"/>
      <c r="AO80" s="199"/>
      <c r="AP80" s="130"/>
      <c r="AQ80" s="199"/>
      <c r="AR80" s="199"/>
      <c r="AS80" s="199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199"/>
      <c r="AG81" s="199"/>
      <c r="AH81" s="130"/>
      <c r="AI81" s="209"/>
      <c r="AJ81" s="199"/>
      <c r="AK81" s="199"/>
      <c r="AL81" s="130"/>
      <c r="AM81" s="209"/>
      <c r="AN81" s="199"/>
      <c r="AO81" s="199"/>
      <c r="AP81" s="130"/>
      <c r="AQ81" s="199"/>
      <c r="AR81" s="199"/>
      <c r="AS81" s="199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1"/>
      <c r="AF82" s="199"/>
      <c r="AG82" s="199"/>
      <c r="AH82" s="130"/>
      <c r="AI82" s="211"/>
      <c r="AJ82" s="199"/>
      <c r="AK82" s="199"/>
      <c r="AL82" s="130"/>
      <c r="AM82" s="211"/>
      <c r="AN82" s="199"/>
      <c r="AO82" s="199"/>
      <c r="AP82" s="130"/>
      <c r="AQ82" s="199"/>
      <c r="AR82" s="199"/>
      <c r="AS82" s="199"/>
    </row>
    <row r="83" customFormat="false" ht="12.75" hidden="false" customHeight="false" outlineLevel="0" collapsed="false">
      <c r="AE83" s="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</row>
    <row r="84" customFormat="false" ht="12.75" hidden="false" customHeight="false" outlineLevel="0" collapsed="false">
      <c r="AE84" s="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</row>
    <row r="85" customFormat="false" ht="12.75" hidden="false" customHeight="false" outlineLevel="0" collapsed="false"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</row>
    <row r="86" customFormat="false" ht="12.75" hidden="false" customHeight="false" outlineLevel="0" collapsed="false"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</row>
    <row r="87" customFormat="false" ht="12.75" hidden="false" customHeight="false" outlineLevel="0" collapsed="false"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</row>
    <row r="88" customFormat="false" ht="12.75" hidden="false" customHeight="false" outlineLevel="0" collapsed="false"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</row>
    <row r="89" customFormat="false" ht="12.75" hidden="false" customHeight="false" outlineLevel="0" collapsed="false"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</row>
    <row r="90" customFormat="false" ht="12.75" hidden="false" customHeight="false" outlineLevel="0" collapsed="false"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</row>
    <row r="91" customFormat="false" ht="12.75" hidden="false" customHeight="false" outlineLevel="0" collapsed="false"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</row>
    <row r="92" customFormat="false" ht="12.75" hidden="false" customHeight="false" outlineLevel="0" collapsed="false"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</row>
    <row r="93" customFormat="false" ht="12.75" hidden="false" customHeight="false" outlineLevel="0" collapsed="false"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</row>
    <row r="94" customFormat="false" ht="12.75" hidden="false" customHeight="false" outlineLevel="0" collapsed="false"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</row>
    <row r="95" customFormat="false" ht="12.75" hidden="false" customHeight="false" outlineLevel="0" collapsed="false"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</row>
    <row r="96" customFormat="false" ht="12.75" hidden="false" customHeight="false" outlineLevel="0" collapsed="false"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</row>
    <row r="97" customFormat="false" ht="12.75" hidden="false" customHeight="false" outlineLevel="0" collapsed="false"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</row>
    <row r="98" customFormat="false" ht="12.75" hidden="false" customHeight="false" outlineLevel="0" collapsed="false"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</row>
    <row r="99" customFormat="false" ht="12.75" hidden="false" customHeight="false" outlineLevel="0" collapsed="false"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</row>
    <row r="100" customFormat="false" ht="12.75" hidden="false" customHeight="false" outlineLevel="0" collapsed="false"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</row>
    <row r="101" customFormat="false" ht="12.75" hidden="false" customHeight="false" outlineLevel="0" collapsed="false"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</row>
    <row r="102" customFormat="false" ht="12.75" hidden="false" customHeight="false" outlineLevel="0" collapsed="false"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</row>
    <row r="103" customFormat="false" ht="12.75" hidden="false" customHeight="false" outlineLevel="0" collapsed="false"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</row>
    <row r="104" customFormat="false" ht="12.75" hidden="false" customHeight="false" outlineLevel="0" collapsed="false"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customFormat="false" ht="12.75" hidden="false" customHeight="false" outlineLevel="0" collapsed="false"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E26" activeCellId="0" sqref="E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1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false" hidden="false" outlineLevel="0" max="19" min="19" style="9" width="9.14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188</v>
      </c>
      <c r="C2" s="32"/>
      <c r="D2" s="169" t="s">
        <v>189</v>
      </c>
      <c r="E2" s="122"/>
      <c r="F2" s="169" t="s">
        <v>191</v>
      </c>
      <c r="G2" s="122"/>
      <c r="J2" s="122"/>
      <c r="K2" s="168"/>
      <c r="L2" s="19" t="s">
        <v>188</v>
      </c>
      <c r="M2" s="32"/>
      <c r="N2" s="169" t="s">
        <v>189</v>
      </c>
      <c r="O2" s="122"/>
      <c r="R2" s="213" t="s">
        <v>183</v>
      </c>
    </row>
    <row r="3" customFormat="false" ht="13.5" hidden="false" customHeight="false" outlineLevel="0" collapsed="false">
      <c r="A3" s="24" t="s">
        <v>179</v>
      </c>
      <c r="B3" s="123" t="s">
        <v>180</v>
      </c>
      <c r="C3" s="170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I3" s="214"/>
      <c r="J3" s="24"/>
      <c r="K3" s="215" t="s">
        <v>182</v>
      </c>
      <c r="L3" s="123" t="s">
        <v>180</v>
      </c>
      <c r="M3" s="170" t="s">
        <v>181</v>
      </c>
      <c r="N3" s="123" t="s">
        <v>180</v>
      </c>
      <c r="O3" s="123" t="s">
        <v>181</v>
      </c>
      <c r="P3" s="216" t="s">
        <v>183</v>
      </c>
      <c r="Q3" s="217" t="s">
        <v>184</v>
      </c>
      <c r="R3" s="218" t="s">
        <v>185</v>
      </c>
    </row>
    <row r="4" customFormat="false" ht="11.25" hidden="false" customHeight="false" outlineLevel="0" collapsed="false">
      <c r="A4" s="171" t="n">
        <v>1</v>
      </c>
      <c r="B4" s="130" t="n">
        <v>-80030</v>
      </c>
      <c r="C4" s="130" t="n">
        <v>-24795</v>
      </c>
      <c r="D4" s="130"/>
      <c r="E4" s="130" t="n">
        <v>-55000</v>
      </c>
      <c r="F4" s="130"/>
      <c r="G4" s="130"/>
      <c r="H4" s="130" t="n">
        <f aca="false">+G4+E4+C4-F4-D4-B4</f>
        <v>235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8.21</v>
      </c>
      <c r="R4" s="91" t="n">
        <f aca="false">+Q4*P4</f>
        <v>82231.36</v>
      </c>
    </row>
    <row r="5" customFormat="false" ht="11.25" hidden="false" customHeight="false" outlineLevel="0" collapsed="false">
      <c r="A5" s="171" t="n">
        <v>2</v>
      </c>
      <c r="B5" s="130" t="n">
        <v>-80766</v>
      </c>
      <c r="C5" s="130" t="n">
        <v>-24795</v>
      </c>
      <c r="D5" s="130"/>
      <c r="E5" s="130" t="n">
        <v>-55000</v>
      </c>
      <c r="F5" s="130"/>
      <c r="G5" s="130"/>
      <c r="H5" s="130" t="n">
        <f aca="false">+G5+E5+C5-F5-D5-B5</f>
        <v>971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1.25" hidden="false" customHeight="false" outlineLevel="0" collapsed="false">
      <c r="A6" s="171" t="n">
        <v>3</v>
      </c>
      <c r="B6" s="130" t="n">
        <v>-137218</v>
      </c>
      <c r="C6" s="130" t="n">
        <v>-50878</v>
      </c>
      <c r="D6" s="130"/>
      <c r="E6" s="130" t="n">
        <v>-84879</v>
      </c>
      <c r="F6" s="130"/>
      <c r="G6" s="130"/>
      <c r="H6" s="130" t="n">
        <f aca="false">+G6+E6+C6-F6-D6-B6</f>
        <v>1461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4.98</v>
      </c>
      <c r="R6" s="91" t="n">
        <f aca="false">+Q6*P6</f>
        <v>16568.46</v>
      </c>
    </row>
    <row r="7" customFormat="false" ht="11.25" hidden="false" customHeight="false" outlineLevel="0" collapsed="false">
      <c r="A7" s="171" t="n">
        <v>4</v>
      </c>
      <c r="B7" s="130" t="n">
        <v>-104302</v>
      </c>
      <c r="C7" s="130" t="n">
        <v>-35847</v>
      </c>
      <c r="D7" s="130"/>
      <c r="E7" s="130" t="n">
        <v>-67165</v>
      </c>
      <c r="F7" s="130"/>
      <c r="G7" s="130"/>
      <c r="H7" s="130" t="n">
        <f aca="false">+G7+E7+C7-F7-D7-B7</f>
        <v>1290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4.87</v>
      </c>
      <c r="R7" s="91" t="n">
        <f aca="false">+Q7*P7</f>
        <v>131246.5</v>
      </c>
    </row>
    <row r="8" customFormat="false" ht="11.25" hidden="false" customHeight="false" outlineLevel="0" collapsed="false">
      <c r="A8" s="171" t="n">
        <v>5</v>
      </c>
      <c r="B8" s="130" t="n">
        <v>-96064</v>
      </c>
      <c r="C8" s="130" t="n">
        <v>-28417</v>
      </c>
      <c r="D8" s="130"/>
      <c r="E8" s="130" t="n">
        <v>-67000</v>
      </c>
      <c r="F8" s="130"/>
      <c r="G8" s="130"/>
      <c r="H8" s="130" t="n">
        <f aca="false">+G8+E8+C8-F8-D8-B8</f>
        <v>647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3.82</v>
      </c>
      <c r="R8" s="91" t="n">
        <f aca="false">+Q8*P8</f>
        <v>-67060.1</v>
      </c>
    </row>
    <row r="9" customFormat="false" ht="20.1" hidden="false" customHeight="true" outlineLevel="0" collapsed="false">
      <c r="A9" s="171" t="n">
        <v>6</v>
      </c>
      <c r="B9" s="130" t="n">
        <v>-95985</v>
      </c>
      <c r="C9" s="130" t="n">
        <v>-28417</v>
      </c>
      <c r="D9" s="130"/>
      <c r="E9" s="130" t="n">
        <v>-67000</v>
      </c>
      <c r="F9" s="130"/>
      <c r="G9" s="130"/>
      <c r="H9" s="130" t="n">
        <f aca="false">+G9+E9+C9-F9-D9-B9</f>
        <v>568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3.2</v>
      </c>
      <c r="R9" s="91" t="n">
        <f aca="false">+Q9*P9</f>
        <v>111001.6</v>
      </c>
    </row>
    <row r="10" customFormat="false" ht="20.1" hidden="false" customHeight="true" outlineLevel="0" collapsed="false">
      <c r="A10" s="171" t="n">
        <v>7</v>
      </c>
      <c r="B10" s="130" t="n">
        <v>-116521</v>
      </c>
      <c r="C10" s="130" t="n">
        <v>-28417</v>
      </c>
      <c r="D10" s="130"/>
      <c r="E10" s="130" t="n">
        <v>-87000</v>
      </c>
      <c r="F10" s="130"/>
      <c r="G10" s="130"/>
      <c r="H10" s="130" t="n">
        <f aca="false">+G10+E10+C10-F10-D10-B10</f>
        <v>1104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2.77</v>
      </c>
      <c r="R10" s="91" t="n">
        <f aca="false">+Q10*P10</f>
        <v>112320.73</v>
      </c>
    </row>
    <row r="11" customFormat="false" ht="20.1" hidden="false" customHeight="true" outlineLevel="0" collapsed="false">
      <c r="A11" s="171" t="n">
        <v>8</v>
      </c>
      <c r="B11" s="130" t="n">
        <v>-114677</v>
      </c>
      <c r="C11" s="130" t="n">
        <v>-63794</v>
      </c>
      <c r="D11" s="130"/>
      <c r="E11" s="130" t="n">
        <v>-66517</v>
      </c>
      <c r="F11" s="130"/>
      <c r="G11" s="130"/>
      <c r="H11" s="130" t="n">
        <f aca="false">+G11+E11+C11-F11-D11-B11</f>
        <v>-15634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2.77</v>
      </c>
      <c r="R11" s="91" t="n">
        <f aca="false">+Q11*P11</f>
        <v>-2900.19</v>
      </c>
    </row>
    <row r="12" customFormat="false" ht="20.1" hidden="false" customHeight="true" outlineLevel="0" collapsed="false">
      <c r="A12" s="171" t="n">
        <v>9</v>
      </c>
      <c r="B12" s="130" t="n">
        <v>-101195</v>
      </c>
      <c r="C12" s="130" t="n">
        <v>-52352</v>
      </c>
      <c r="D12" s="130"/>
      <c r="E12" s="130" t="n">
        <v>-43000</v>
      </c>
      <c r="F12" s="130"/>
      <c r="G12" s="130"/>
      <c r="H12" s="130" t="n">
        <f aca="false">+G12+E12+C12-F12-D12-B12</f>
        <v>5843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1.88</v>
      </c>
      <c r="R12" s="91" t="n">
        <f aca="false">+Q12*P12</f>
        <v>-9033.4</v>
      </c>
    </row>
    <row r="13" customFormat="false" ht="20.1" hidden="false" customHeight="true" outlineLevel="0" collapsed="false">
      <c r="A13" s="171" t="n">
        <v>10</v>
      </c>
      <c r="B13" s="130" t="n">
        <v>-130265</v>
      </c>
      <c r="C13" s="130" t="n">
        <v>-43551</v>
      </c>
      <c r="D13" s="130"/>
      <c r="E13" s="130" t="n">
        <v>-80060</v>
      </c>
      <c r="F13" s="130"/>
      <c r="G13" s="130"/>
      <c r="H13" s="130" t="n">
        <f aca="false">+G13+E13+C13-F13-D13-B13</f>
        <v>6654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2.12</v>
      </c>
      <c r="R13" s="91" t="n">
        <f aca="false">+Q13*P13</f>
        <v>-8431.24</v>
      </c>
    </row>
    <row r="14" customFormat="false" ht="20.1" hidden="false" customHeight="true" outlineLevel="0" collapsed="false">
      <c r="A14" s="171" t="n">
        <v>11</v>
      </c>
      <c r="B14" s="130" t="n">
        <v>-133279</v>
      </c>
      <c r="C14" s="130" t="n">
        <v>-49795</v>
      </c>
      <c r="D14" s="130"/>
      <c r="E14" s="130" t="n">
        <v>-81898</v>
      </c>
      <c r="F14" s="130"/>
      <c r="G14" s="130"/>
      <c r="H14" s="130" t="n">
        <f aca="false">+G14+E14+C14-F14-D14-B14</f>
        <v>1586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2.04</v>
      </c>
      <c r="R14" s="91" t="n">
        <f aca="false">+Q14*P14</f>
        <v>24582</v>
      </c>
    </row>
    <row r="15" customFormat="false" ht="20.1" hidden="false" customHeight="true" outlineLevel="0" collapsed="false">
      <c r="A15" s="171" t="n">
        <v>12</v>
      </c>
      <c r="B15" s="130" t="n">
        <v>-98599</v>
      </c>
      <c r="C15" s="130" t="n">
        <v>-38525</v>
      </c>
      <c r="D15" s="130"/>
      <c r="E15" s="130" t="n">
        <v>-60000</v>
      </c>
      <c r="F15" s="130"/>
      <c r="G15" s="130"/>
      <c r="H15" s="130" t="n">
        <f aca="false">+G15+E15+C15-F15-D15-B15</f>
        <v>74</v>
      </c>
      <c r="I15" s="130"/>
      <c r="J15" s="143"/>
      <c r="K15" s="149" t="n">
        <v>37226</v>
      </c>
      <c r="L15" s="130"/>
      <c r="M15" s="130"/>
      <c r="N15" s="130"/>
      <c r="O15" s="130"/>
      <c r="P15" s="130" t="n">
        <f aca="false">+O15+M15-N15-L15</f>
        <v>0</v>
      </c>
      <c r="R15" s="91" t="n">
        <f aca="false">+Q15*P15</f>
        <v>0</v>
      </c>
    </row>
    <row r="16" customFormat="false" ht="20.1" hidden="false" customHeight="true" outlineLevel="0" collapsed="false">
      <c r="A16" s="171" t="n">
        <v>13</v>
      </c>
      <c r="B16" s="130" t="n">
        <v>-101087</v>
      </c>
      <c r="C16" s="130" t="n">
        <v>-39795</v>
      </c>
      <c r="D16" s="130"/>
      <c r="E16" s="130" t="n">
        <v>-60000</v>
      </c>
      <c r="F16" s="130"/>
      <c r="G16" s="130"/>
      <c r="H16" s="130" t="n">
        <f aca="false">+G16+E16+C16-F16-D16-B16</f>
        <v>1292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1" t="n">
        <v>14</v>
      </c>
      <c r="B17" s="130" t="n">
        <v>-95766</v>
      </c>
      <c r="C17" s="130" t="n">
        <v>-35893</v>
      </c>
      <c r="D17" s="130"/>
      <c r="E17" s="130" t="n">
        <v>-60000</v>
      </c>
      <c r="F17" s="130"/>
      <c r="G17" s="130"/>
      <c r="H17" s="130" t="n">
        <f aca="false">+G17+E17+C17-F17-D17-B17</f>
        <v>-127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1" t="n">
        <v>15</v>
      </c>
      <c r="B18" s="130" t="n">
        <v>-83889</v>
      </c>
      <c r="C18" s="130" t="n">
        <v>-9791</v>
      </c>
      <c r="D18" s="130" t="n">
        <v>-25</v>
      </c>
      <c r="E18" s="130" t="n">
        <v>-73000</v>
      </c>
      <c r="F18" s="130"/>
      <c r="G18" s="130"/>
      <c r="H18" s="130" t="n">
        <f aca="false">+G18+E18+C18-F18-D18-B18</f>
        <v>1123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1" t="n">
        <v>16</v>
      </c>
      <c r="B19" s="130" t="n">
        <v>-76112</v>
      </c>
      <c r="C19" s="130" t="n">
        <v>-12295</v>
      </c>
      <c r="D19" s="130"/>
      <c r="E19" s="130" t="n">
        <v>-63500</v>
      </c>
      <c r="F19" s="130"/>
      <c r="G19" s="130"/>
      <c r="H19" s="130" t="n">
        <f aca="false">+G19+E19+C19-F19-D19-B19</f>
        <v>317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113457</v>
      </c>
      <c r="R19" s="91" t="n">
        <f aca="false">SUM(R4:R16)</f>
        <v>465052.54</v>
      </c>
    </row>
    <row r="20" customFormat="false" ht="12.75" hidden="false" customHeight="false" outlineLevel="0" collapsed="false">
      <c r="A20" s="171" t="n">
        <v>17</v>
      </c>
      <c r="B20" s="130" t="n">
        <v>-91362</v>
      </c>
      <c r="C20" s="130" t="n">
        <v>-17795</v>
      </c>
      <c r="D20" s="130"/>
      <c r="E20" s="130" t="n">
        <v>-72000</v>
      </c>
      <c r="F20" s="130"/>
      <c r="G20" s="130"/>
      <c r="H20" s="130" t="n">
        <f aca="false">+G20+E20+C20-F20-D20-B20</f>
        <v>1567</v>
      </c>
      <c r="I20" s="130"/>
      <c r="J20" s="143"/>
      <c r="K20" s="190"/>
      <c r="L20" s="5"/>
      <c r="M20" s="5"/>
      <c r="N20" s="5"/>
      <c r="O20" s="5"/>
    </row>
    <row r="21" customFormat="false" ht="11.25" hidden="false" customHeight="false" outlineLevel="0" collapsed="false">
      <c r="A21" s="171" t="n">
        <v>18</v>
      </c>
      <c r="B21" s="130" t="n">
        <v>-92051</v>
      </c>
      <c r="C21" s="130" t="n">
        <v>-28795</v>
      </c>
      <c r="D21" s="130"/>
      <c r="E21" s="130" t="n">
        <v>-62500</v>
      </c>
      <c r="F21" s="130"/>
      <c r="G21" s="130"/>
      <c r="H21" s="130" t="n">
        <f aca="false">+G21+E21+C21-F21-D21-B21</f>
        <v>756</v>
      </c>
      <c r="I21" s="130"/>
      <c r="J21" s="143"/>
      <c r="K21" s="219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1" t="n">
        <v>19</v>
      </c>
      <c r="B22" s="130" t="n">
        <v>-74203</v>
      </c>
      <c r="C22" s="130" t="n">
        <v>-14669</v>
      </c>
      <c r="D22" s="130"/>
      <c r="E22" s="130" t="n">
        <v>-58992</v>
      </c>
      <c r="F22" s="130"/>
      <c r="G22" s="130"/>
      <c r="H22" s="130" t="n">
        <f aca="false">+G22+E22+C22-F22-D22-B22</f>
        <v>542</v>
      </c>
      <c r="I22" s="130"/>
      <c r="J22" s="143"/>
      <c r="K22" s="219"/>
      <c r="L22" s="130"/>
      <c r="M22" s="130"/>
      <c r="N22" s="130"/>
      <c r="O22" s="19"/>
      <c r="R22" s="91" t="n">
        <f aca="false">+R21+R19</f>
        <v>-125961.81</v>
      </c>
    </row>
    <row r="23" customFormat="false" ht="11.25" hidden="false" customHeight="false" outlineLevel="0" collapsed="false">
      <c r="A23" s="171" t="n">
        <v>20</v>
      </c>
      <c r="B23" s="130" t="n">
        <v>-80527</v>
      </c>
      <c r="C23" s="130" t="n">
        <v>-14756</v>
      </c>
      <c r="D23" s="130"/>
      <c r="E23" s="130" t="n">
        <v>-58992</v>
      </c>
      <c r="F23" s="130"/>
      <c r="G23" s="130"/>
      <c r="H23" s="130" t="n">
        <f aca="false">+G23+E23+C23-F23-D23-B23</f>
        <v>6779</v>
      </c>
      <c r="I23" s="130"/>
      <c r="J23" s="143"/>
      <c r="K23" s="219"/>
      <c r="L23" s="130"/>
      <c r="M23" s="130"/>
      <c r="N23" s="130"/>
      <c r="O23" s="19"/>
    </row>
    <row r="24" customFormat="false" ht="11.25" hidden="false" customHeight="false" outlineLevel="0" collapsed="false">
      <c r="A24" s="171" t="n">
        <v>21</v>
      </c>
      <c r="B24" s="130" t="n">
        <v>-87575</v>
      </c>
      <c r="C24" s="130" t="n">
        <v>-14795</v>
      </c>
      <c r="D24" s="130"/>
      <c r="E24" s="130" t="n">
        <v>-76547</v>
      </c>
      <c r="F24" s="130"/>
      <c r="G24" s="130"/>
      <c r="H24" s="130" t="n">
        <f aca="false">+G24+E24+C24-F24-D24-B24</f>
        <v>-3767</v>
      </c>
      <c r="I24" s="130"/>
      <c r="J24" s="143"/>
      <c r="K24" s="219"/>
      <c r="L24" s="130"/>
      <c r="M24" s="130"/>
      <c r="N24" s="130"/>
      <c r="O24" s="19"/>
    </row>
    <row r="25" customFormat="false" ht="11.25" hidden="false" customHeight="false" outlineLevel="0" collapsed="false">
      <c r="A25" s="171" t="n">
        <v>22</v>
      </c>
      <c r="B25" s="130" t="n">
        <v>-125220</v>
      </c>
      <c r="C25" s="130" t="n">
        <v>-14795</v>
      </c>
      <c r="D25" s="130"/>
      <c r="E25" s="130" t="n">
        <v>-108861</v>
      </c>
      <c r="F25" s="130"/>
      <c r="G25" s="130"/>
      <c r="H25" s="130" t="n">
        <f aca="false">+G25+E25+C25-F25-D25-B25</f>
        <v>1564</v>
      </c>
      <c r="I25" s="130"/>
      <c r="J25" s="143"/>
      <c r="K25" s="219"/>
      <c r="L25" s="130"/>
      <c r="M25" s="130"/>
      <c r="N25" s="130"/>
      <c r="O25" s="19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30"/>
      <c r="G26" s="130"/>
      <c r="H26" s="130" t="n">
        <f aca="false">+G26+E26+C26-F26-D26-B26</f>
        <v>0</v>
      </c>
      <c r="I26" s="130"/>
      <c r="J26" s="143"/>
      <c r="K26" s="219"/>
      <c r="L26" s="130"/>
      <c r="M26" s="130"/>
      <c r="N26" s="130"/>
      <c r="O26" s="19"/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30"/>
      <c r="G27" s="130"/>
      <c r="H27" s="130" t="n">
        <f aca="false">+G27+E27+C27-F27-D27-B27</f>
        <v>0</v>
      </c>
      <c r="I27" s="130"/>
      <c r="J27" s="143"/>
      <c r="K27" s="219"/>
      <c r="L27" s="130"/>
      <c r="M27" s="130"/>
      <c r="N27" s="130"/>
      <c r="O27" s="19"/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30"/>
      <c r="G28" s="130"/>
      <c r="H28" s="130" t="n">
        <f aca="false">+G28+E28+C28-F28-D28-B28</f>
        <v>0</v>
      </c>
      <c r="I28" s="130"/>
      <c r="J28" s="143"/>
      <c r="K28" s="219"/>
      <c r="L28" s="130"/>
      <c r="M28" s="130"/>
      <c r="N28" s="130"/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30"/>
      <c r="G29" s="130"/>
      <c r="H29" s="130" t="n">
        <f aca="false">+G29+E29+C29-F29-D29-B29</f>
        <v>0</v>
      </c>
      <c r="I29" s="130"/>
      <c r="J29" s="143"/>
      <c r="K29" s="219"/>
      <c r="L29" s="130"/>
      <c r="M29" s="130"/>
      <c r="N29" s="130"/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30"/>
      <c r="G30" s="130"/>
      <c r="H30" s="130" t="n">
        <f aca="false">+G30+E30+C30-F30-D30-B30</f>
        <v>0</v>
      </c>
      <c r="I30" s="130"/>
      <c r="J30" s="143"/>
      <c r="K30" s="219"/>
      <c r="L30" s="130"/>
      <c r="M30" s="130"/>
      <c r="N30" s="130"/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30"/>
      <c r="G31" s="130"/>
      <c r="H31" s="130" t="n">
        <f aca="false">+G31+E31+C31-F31-D31-B31</f>
        <v>0</v>
      </c>
      <c r="I31" s="130"/>
      <c r="J31" s="143"/>
      <c r="K31" s="219"/>
      <c r="L31" s="130"/>
      <c r="M31" s="130"/>
      <c r="N31" s="130"/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30"/>
      <c r="G32" s="130"/>
      <c r="H32" s="130" t="n">
        <f aca="false">+G32+E32+C32-F32-D32-B32</f>
        <v>0</v>
      </c>
      <c r="I32" s="130"/>
      <c r="J32" s="143"/>
      <c r="K32" s="219"/>
      <c r="L32" s="130"/>
      <c r="M32" s="130"/>
      <c r="N32" s="130"/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30"/>
      <c r="G33" s="130"/>
      <c r="H33" s="130" t="n">
        <f aca="false">+G33+E33+C33-F33-D33-B33</f>
        <v>0</v>
      </c>
      <c r="J33" s="125"/>
      <c r="K33" s="168"/>
    </row>
    <row r="34" customFormat="false" ht="11.25" hidden="false" customHeight="false" outlineLevel="0" collapsed="false">
      <c r="A34" s="171" t="n">
        <v>31</v>
      </c>
      <c r="B34" s="172"/>
      <c r="C34" s="172"/>
      <c r="D34" s="172"/>
      <c r="E34" s="172"/>
      <c r="F34" s="172"/>
      <c r="G34" s="172"/>
      <c r="H34" s="172" t="n">
        <f aca="false">+G34+E34+C34-F34-D34-B34</f>
        <v>0</v>
      </c>
      <c r="I34" s="130"/>
      <c r="J34" s="143"/>
      <c r="K34" s="219"/>
      <c r="L34" s="130"/>
      <c r="M34" s="130"/>
      <c r="N34" s="130"/>
    </row>
    <row r="35" customFormat="false" ht="11.25" hidden="false" customHeight="false" outlineLevel="0" collapsed="false">
      <c r="A35" s="171"/>
      <c r="B35" s="130" t="n">
        <f aca="false">SUM(B4:B34)</f>
        <v>-2196693</v>
      </c>
      <c r="C35" s="173" t="n">
        <f aca="false">SUM(C4:C34)</f>
        <v>-672962</v>
      </c>
      <c r="D35" s="130" t="n">
        <f aca="false">SUM(D4:D34)</f>
        <v>-25</v>
      </c>
      <c r="E35" s="173" t="n">
        <f aca="false">SUM(E4:E34)</f>
        <v>-1508911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14845</v>
      </c>
      <c r="I35" s="130"/>
      <c r="J35" s="143"/>
      <c r="K35" s="219"/>
      <c r="L35" s="130"/>
      <c r="M35" s="130"/>
      <c r="N35" s="130"/>
    </row>
    <row r="36" customFormat="false" ht="11.25" hidden="false" customHeight="false" outlineLevel="0" collapsed="false">
      <c r="A36" s="174"/>
      <c r="B36" s="69"/>
      <c r="C36" s="130"/>
      <c r="D36" s="130"/>
      <c r="E36" s="130"/>
      <c r="F36" s="130"/>
      <c r="G36" s="130"/>
      <c r="H36" s="153" t="n">
        <f aca="false">+summary!G4</f>
        <v>2.13</v>
      </c>
      <c r="I36" s="130"/>
      <c r="J36" s="143"/>
      <c r="K36" s="219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31619.85</v>
      </c>
      <c r="I37" s="130"/>
      <c r="J37" s="143"/>
      <c r="K37" s="219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0" t="n">
        <v>37256</v>
      </c>
      <c r="F38" s="194"/>
      <c r="G38" s="178"/>
      <c r="H38" s="221" t="n">
        <v>-68258</v>
      </c>
      <c r="J38" s="143"/>
      <c r="K38" s="222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3" t="n">
        <v>37278</v>
      </c>
      <c r="F39" s="194"/>
      <c r="G39" s="194"/>
      <c r="H39" s="142" t="n">
        <f aca="false">+H38+H37</f>
        <v>-36638.15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0"/>
      <c r="E40" s="180"/>
      <c r="F40" s="223"/>
      <c r="G40" s="180"/>
      <c r="H40" s="183"/>
      <c r="I40" s="130"/>
      <c r="J40" s="143"/>
      <c r="K40" s="224"/>
      <c r="L40" s="27"/>
      <c r="M40" s="178"/>
      <c r="N40" s="153"/>
    </row>
    <row r="41" customFormat="false" ht="11.25" hidden="false" customHeight="false" outlineLevel="0" collapsed="false">
      <c r="C41" s="32"/>
      <c r="D41" s="180"/>
      <c r="E41" s="180"/>
      <c r="F41" s="223"/>
      <c r="G41" s="180"/>
      <c r="H41" s="183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5"/>
      <c r="L42" s="180"/>
      <c r="M42" s="180"/>
      <c r="N42" s="183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5"/>
      <c r="L43" s="180"/>
      <c r="M43" s="180"/>
      <c r="N43" s="183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192</v>
      </c>
      <c r="E45" s="101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37256</v>
      </c>
      <c r="E46" s="226" t="n">
        <v>-5084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37278</v>
      </c>
      <c r="E47" s="41" t="n">
        <f aca="false">+H35</f>
        <v>14845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9761</v>
      </c>
      <c r="F48" s="130"/>
      <c r="G48" s="130"/>
      <c r="H48" s="130"/>
      <c r="J48" s="143"/>
      <c r="K48" s="227"/>
      <c r="L48" s="169"/>
      <c r="M48" s="122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0"/>
      <c r="J49" s="143"/>
      <c r="K49" s="228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19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19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19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19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19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19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19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19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19"/>
      <c r="L58" s="130"/>
      <c r="M58" s="130"/>
      <c r="N58" s="130"/>
    </row>
    <row r="59" customFormat="false" ht="11.25" hidden="false" customHeight="false" outlineLevel="0" collapsed="false">
      <c r="A59" s="229"/>
      <c r="B59" s="130"/>
      <c r="C59" s="130"/>
      <c r="D59" s="130"/>
      <c r="E59" s="130"/>
      <c r="F59" s="130"/>
      <c r="G59" s="130"/>
      <c r="H59" s="130"/>
      <c r="I59" s="130"/>
      <c r="J59" s="143"/>
      <c r="K59" s="219"/>
      <c r="L59" s="130"/>
      <c r="M59" s="130"/>
      <c r="N59" s="130"/>
    </row>
    <row r="60" customFormat="false" ht="11.25" hidden="false" customHeight="false" outlineLevel="0" collapsed="false">
      <c r="A60" s="229"/>
      <c r="B60" s="130"/>
      <c r="C60" s="130"/>
      <c r="D60" s="130"/>
      <c r="E60" s="130"/>
      <c r="F60" s="130"/>
      <c r="G60" s="130"/>
      <c r="H60" s="130"/>
      <c r="I60" s="130"/>
      <c r="J60" s="143"/>
      <c r="K60" s="219"/>
      <c r="L60" s="130"/>
      <c r="M60" s="130"/>
      <c r="N60" s="130"/>
    </row>
    <row r="61" customFormat="false" ht="11.25" hidden="false" customHeight="false" outlineLevel="0" collapsed="false">
      <c r="A61" s="229"/>
      <c r="B61" s="130"/>
      <c r="C61" s="130"/>
      <c r="D61" s="130"/>
      <c r="E61" s="130"/>
      <c r="F61" s="130"/>
      <c r="G61" s="130"/>
      <c r="H61" s="130"/>
      <c r="I61" s="130"/>
      <c r="J61" s="143"/>
      <c r="K61" s="219"/>
      <c r="L61" s="130"/>
      <c r="M61" s="130"/>
      <c r="N61" s="130"/>
    </row>
    <row r="62" customFormat="false" ht="11.25" hidden="false" customHeight="false" outlineLevel="0" collapsed="false">
      <c r="A62" s="229"/>
      <c r="B62" s="130"/>
      <c r="C62" s="130"/>
      <c r="D62" s="130"/>
      <c r="E62" s="130"/>
      <c r="F62" s="130"/>
      <c r="G62" s="130"/>
      <c r="H62" s="130"/>
      <c r="I62" s="130"/>
      <c r="J62" s="143"/>
      <c r="K62" s="219"/>
      <c r="L62" s="130"/>
      <c r="M62" s="130"/>
      <c r="N62" s="130"/>
    </row>
    <row r="63" customFormat="false" ht="11.25" hidden="false" customHeight="false" outlineLevel="0" collapsed="false">
      <c r="A63" s="229"/>
      <c r="B63" s="130"/>
      <c r="C63" s="130"/>
      <c r="D63" s="130"/>
      <c r="E63" s="130"/>
      <c r="F63" s="130"/>
      <c r="G63" s="130"/>
      <c r="H63" s="130"/>
      <c r="I63" s="130"/>
      <c r="J63" s="143"/>
      <c r="K63" s="219"/>
      <c r="L63" s="130"/>
      <c r="M63" s="130"/>
      <c r="N63" s="130"/>
    </row>
    <row r="64" customFormat="false" ht="11.25" hidden="false" customHeight="false" outlineLevel="0" collapsed="false">
      <c r="A64" s="229"/>
      <c r="B64" s="130"/>
      <c r="C64" s="130"/>
      <c r="D64" s="230"/>
      <c r="E64" s="130"/>
      <c r="F64" s="130"/>
      <c r="G64" s="130"/>
      <c r="H64" s="130"/>
      <c r="I64" s="130"/>
      <c r="J64" s="143"/>
      <c r="K64" s="219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0"/>
      <c r="E65" s="130"/>
      <c r="F65" s="130"/>
      <c r="G65" s="130"/>
      <c r="H65" s="130"/>
      <c r="I65" s="130"/>
      <c r="J65" s="143"/>
      <c r="K65" s="219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19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19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19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19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19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19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19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19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19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19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19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19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19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19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19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19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19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4"/>
      <c r="L84" s="27"/>
      <c r="M84" s="178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5"/>
      <c r="L86" s="180"/>
      <c r="M86" s="180"/>
      <c r="N86" s="183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5"/>
      <c r="L87" s="180"/>
      <c r="M87" s="180"/>
      <c r="N87" s="183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4"/>
      <c r="C90" s="32"/>
      <c r="D90" s="32"/>
      <c r="E90" s="32"/>
      <c r="F90" s="32"/>
      <c r="G90" s="32"/>
      <c r="H90" s="69"/>
      <c r="J90" s="169"/>
      <c r="K90" s="227"/>
      <c r="L90" s="169"/>
      <c r="M90" s="122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0"/>
      <c r="J91" s="123"/>
      <c r="K91" s="228"/>
      <c r="L91" s="123"/>
      <c r="M91" s="123"/>
    </row>
    <row r="92" customFormat="false" ht="11.25" hidden="false" customHeight="false" outlineLevel="0" collapsed="false">
      <c r="I92" s="130"/>
      <c r="J92" s="130"/>
      <c r="K92" s="219"/>
      <c r="L92" s="130"/>
      <c r="M92" s="130"/>
      <c r="N92" s="130"/>
    </row>
    <row r="93" customFormat="false" ht="11.25" hidden="false" customHeight="false" outlineLevel="0" collapsed="false">
      <c r="G93" s="171"/>
      <c r="H93" s="130"/>
      <c r="I93" s="130"/>
      <c r="J93" s="130"/>
      <c r="K93" s="219"/>
      <c r="L93" s="130"/>
      <c r="M93" s="130"/>
      <c r="N93" s="130"/>
    </row>
    <row r="94" customFormat="false" ht="11.25" hidden="false" customHeight="false" outlineLevel="0" collapsed="false">
      <c r="G94" s="171"/>
      <c r="H94" s="130"/>
      <c r="I94" s="130"/>
      <c r="J94" s="130"/>
      <c r="K94" s="219"/>
      <c r="L94" s="130"/>
      <c r="M94" s="130"/>
      <c r="N94" s="130"/>
    </row>
    <row r="95" customFormat="false" ht="11.25" hidden="false" customHeight="false" outlineLevel="0" collapsed="false">
      <c r="G95" s="171"/>
      <c r="H95" s="130"/>
      <c r="I95" s="130"/>
      <c r="J95" s="130"/>
      <c r="K95" s="219"/>
      <c r="L95" s="130"/>
      <c r="M95" s="130"/>
      <c r="N95" s="130"/>
    </row>
    <row r="96" customFormat="false" ht="11.25" hidden="false" customHeight="false" outlineLevel="0" collapsed="false">
      <c r="G96" s="171"/>
      <c r="H96" s="130"/>
      <c r="I96" s="130"/>
      <c r="J96" s="130"/>
      <c r="K96" s="219"/>
      <c r="L96" s="130"/>
      <c r="M96" s="130"/>
      <c r="N96" s="130"/>
    </row>
    <row r="97" customFormat="false" ht="11.25" hidden="false" customHeight="false" outlineLevel="0" collapsed="false">
      <c r="G97" s="171"/>
      <c r="H97" s="130"/>
      <c r="I97" s="130"/>
      <c r="J97" s="130"/>
      <c r="K97" s="219"/>
      <c r="L97" s="130"/>
      <c r="M97" s="130"/>
      <c r="N97" s="130"/>
    </row>
    <row r="98" customFormat="false" ht="11.25" hidden="false" customHeight="false" outlineLevel="0" collapsed="false">
      <c r="G98" s="171"/>
      <c r="H98" s="130"/>
      <c r="I98" s="130"/>
      <c r="J98" s="130"/>
      <c r="K98" s="219"/>
      <c r="L98" s="130"/>
      <c r="M98" s="130"/>
      <c r="N98" s="130"/>
    </row>
    <row r="99" customFormat="false" ht="11.25" hidden="false" customHeight="false" outlineLevel="0" collapsed="false">
      <c r="G99" s="171"/>
      <c r="H99" s="130"/>
      <c r="I99" s="130"/>
      <c r="J99" s="130"/>
      <c r="K99" s="219"/>
      <c r="L99" s="130"/>
      <c r="M99" s="130"/>
      <c r="N99" s="130"/>
    </row>
    <row r="100" customFormat="false" ht="11.25" hidden="false" customHeight="false" outlineLevel="0" collapsed="false">
      <c r="G100" s="171"/>
      <c r="H100" s="130"/>
      <c r="I100" s="130"/>
      <c r="J100" s="130"/>
      <c r="K100" s="219"/>
      <c r="L100" s="130"/>
      <c r="M100" s="130"/>
      <c r="N100" s="130"/>
    </row>
    <row r="101" customFormat="false" ht="11.25" hidden="false" customHeight="false" outlineLevel="0" collapsed="false">
      <c r="G101" s="171"/>
      <c r="H101" s="130"/>
      <c r="I101" s="130"/>
      <c r="J101" s="130"/>
      <c r="K101" s="219"/>
      <c r="L101" s="130"/>
      <c r="M101" s="130"/>
      <c r="N101" s="130"/>
    </row>
    <row r="102" customFormat="false" ht="11.25" hidden="false" customHeight="false" outlineLevel="0" collapsed="false">
      <c r="G102" s="171"/>
      <c r="H102" s="130"/>
      <c r="I102" s="130"/>
      <c r="J102" s="130"/>
      <c r="K102" s="219"/>
      <c r="L102" s="130"/>
      <c r="M102" s="130"/>
      <c r="N102" s="130"/>
    </row>
    <row r="103" customFormat="false" ht="11.25" hidden="false" customHeight="false" outlineLevel="0" collapsed="false">
      <c r="G103" s="171"/>
      <c r="H103" s="130"/>
      <c r="I103" s="130"/>
      <c r="J103" s="130"/>
      <c r="K103" s="219"/>
      <c r="L103" s="130"/>
      <c r="M103" s="130"/>
      <c r="N103" s="130"/>
    </row>
    <row r="104" customFormat="false" ht="11.25" hidden="false" customHeight="false" outlineLevel="0" collapsed="false">
      <c r="G104" s="171"/>
      <c r="H104" s="130"/>
      <c r="I104" s="130"/>
      <c r="J104" s="130"/>
      <c r="K104" s="219"/>
      <c r="L104" s="130"/>
      <c r="M104" s="130"/>
      <c r="N104" s="130"/>
    </row>
    <row r="105" customFormat="false" ht="11.25" hidden="false" customHeight="false" outlineLevel="0" collapsed="false">
      <c r="G105" s="171"/>
      <c r="H105" s="130"/>
      <c r="I105" s="130"/>
      <c r="J105" s="130"/>
      <c r="K105" s="219"/>
      <c r="L105" s="130"/>
      <c r="M105" s="130"/>
      <c r="N105" s="130"/>
    </row>
    <row r="106" customFormat="false" ht="11.25" hidden="false" customHeight="false" outlineLevel="0" collapsed="false">
      <c r="G106" s="171"/>
      <c r="H106" s="130"/>
      <c r="I106" s="130"/>
      <c r="J106" s="130"/>
      <c r="K106" s="219"/>
      <c r="L106" s="130"/>
      <c r="M106" s="130"/>
      <c r="N106" s="130"/>
    </row>
    <row r="107" customFormat="false" ht="11.25" hidden="false" customHeight="false" outlineLevel="0" collapsed="false">
      <c r="G107" s="171"/>
      <c r="H107" s="130"/>
      <c r="I107" s="130"/>
      <c r="J107" s="130"/>
      <c r="K107" s="219"/>
      <c r="L107" s="130"/>
      <c r="M107" s="130"/>
      <c r="N107" s="130"/>
    </row>
    <row r="108" customFormat="false" ht="11.25" hidden="false" customHeight="false" outlineLevel="0" collapsed="false">
      <c r="G108" s="171"/>
      <c r="H108" s="130"/>
      <c r="I108" s="130"/>
      <c r="J108" s="130"/>
      <c r="K108" s="219"/>
      <c r="L108" s="130"/>
      <c r="M108" s="130"/>
      <c r="N108" s="130"/>
    </row>
    <row r="109" customFormat="false" ht="11.25" hidden="false" customHeight="false" outlineLevel="0" collapsed="false">
      <c r="G109" s="171"/>
      <c r="H109" s="130"/>
      <c r="I109" s="130"/>
      <c r="J109" s="130"/>
      <c r="K109" s="219"/>
      <c r="L109" s="130"/>
      <c r="M109" s="130"/>
      <c r="N109" s="130"/>
    </row>
    <row r="110" customFormat="false" ht="11.25" hidden="false" customHeight="false" outlineLevel="0" collapsed="false">
      <c r="G110" s="171"/>
      <c r="H110" s="130"/>
      <c r="I110" s="130"/>
      <c r="J110" s="130"/>
      <c r="K110" s="219"/>
      <c r="L110" s="130"/>
      <c r="M110" s="130"/>
      <c r="N110" s="130"/>
    </row>
    <row r="111" customFormat="false" ht="11.25" hidden="false" customHeight="false" outlineLevel="0" collapsed="false">
      <c r="G111" s="171"/>
      <c r="H111" s="130"/>
      <c r="I111" s="130"/>
      <c r="J111" s="130"/>
      <c r="K111" s="219"/>
      <c r="L111" s="130"/>
      <c r="M111" s="130"/>
      <c r="N111" s="130"/>
    </row>
    <row r="112" customFormat="false" ht="11.25" hidden="false" customHeight="false" outlineLevel="0" collapsed="false">
      <c r="G112" s="171"/>
      <c r="H112" s="130"/>
      <c r="I112" s="130"/>
      <c r="J112" s="130"/>
      <c r="K112" s="219"/>
      <c r="L112" s="130"/>
      <c r="M112" s="130"/>
      <c r="N112" s="130"/>
    </row>
    <row r="113" customFormat="false" ht="11.25" hidden="false" customHeight="false" outlineLevel="0" collapsed="false">
      <c r="G113" s="171"/>
      <c r="H113" s="130"/>
      <c r="I113" s="130"/>
      <c r="J113" s="130"/>
      <c r="K113" s="219"/>
      <c r="L113" s="130"/>
      <c r="M113" s="130"/>
      <c r="N113" s="130"/>
    </row>
    <row r="114" customFormat="false" ht="11.25" hidden="false" customHeight="false" outlineLevel="0" collapsed="false">
      <c r="G114" s="171"/>
      <c r="H114" s="130"/>
      <c r="I114" s="130"/>
      <c r="J114" s="130"/>
      <c r="K114" s="219"/>
      <c r="L114" s="130"/>
      <c r="M114" s="130"/>
      <c r="N114" s="130"/>
    </row>
    <row r="115" customFormat="false" ht="11.25" hidden="false" customHeight="false" outlineLevel="0" collapsed="false">
      <c r="G115" s="171"/>
      <c r="H115" s="130"/>
      <c r="I115" s="130"/>
      <c r="J115" s="130"/>
      <c r="K115" s="219"/>
      <c r="L115" s="130"/>
      <c r="M115" s="130"/>
      <c r="N115" s="130"/>
    </row>
    <row r="116" customFormat="false" ht="11.25" hidden="false" customHeight="false" outlineLevel="0" collapsed="false">
      <c r="G116" s="171"/>
      <c r="H116" s="130"/>
      <c r="I116" s="130"/>
      <c r="J116" s="130"/>
      <c r="K116" s="219"/>
      <c r="L116" s="130"/>
      <c r="M116" s="130"/>
      <c r="N116" s="130"/>
    </row>
    <row r="117" customFormat="false" ht="11.25" hidden="false" customHeight="false" outlineLevel="0" collapsed="false">
      <c r="G117" s="171"/>
      <c r="H117" s="130"/>
      <c r="I117" s="130"/>
      <c r="J117" s="130"/>
      <c r="K117" s="219"/>
      <c r="L117" s="130"/>
      <c r="M117" s="130"/>
      <c r="N117" s="130"/>
    </row>
    <row r="118" customFormat="false" ht="11.25" hidden="false" customHeight="false" outlineLevel="0" collapsed="false">
      <c r="G118" s="171"/>
      <c r="H118" s="130"/>
      <c r="I118" s="130"/>
      <c r="J118" s="130"/>
      <c r="K118" s="219"/>
      <c r="L118" s="130"/>
      <c r="M118" s="130"/>
      <c r="N118" s="130"/>
    </row>
    <row r="119" customFormat="false" ht="11.25" hidden="false" customHeight="false" outlineLevel="0" collapsed="false">
      <c r="G119" s="171"/>
      <c r="H119" s="130"/>
      <c r="I119" s="130"/>
      <c r="J119" s="130"/>
      <c r="K119" s="219"/>
      <c r="L119" s="130"/>
      <c r="M119" s="130"/>
      <c r="N119" s="130"/>
    </row>
    <row r="120" customFormat="false" ht="11.25" hidden="false" customHeight="false" outlineLevel="0" collapsed="false">
      <c r="G120" s="171"/>
      <c r="H120" s="130"/>
      <c r="I120" s="130"/>
      <c r="J120" s="130"/>
      <c r="K120" s="219"/>
      <c r="L120" s="130"/>
      <c r="M120" s="130"/>
      <c r="N120" s="130"/>
    </row>
    <row r="121" customFormat="false" ht="11.25" hidden="false" customHeight="false" outlineLevel="0" collapsed="false">
      <c r="G121" s="171"/>
      <c r="H121" s="130"/>
      <c r="I121" s="130"/>
      <c r="J121" s="130"/>
      <c r="K121" s="219"/>
      <c r="L121" s="130"/>
      <c r="M121" s="130"/>
      <c r="N121" s="130"/>
    </row>
    <row r="122" customFormat="false" ht="11.25" hidden="false" customHeight="false" outlineLevel="0" collapsed="false">
      <c r="G122" s="171"/>
      <c r="H122" s="130"/>
      <c r="I122" s="130"/>
      <c r="J122" s="130"/>
      <c r="K122" s="219"/>
      <c r="L122" s="130"/>
      <c r="M122" s="130"/>
      <c r="N122" s="130"/>
    </row>
    <row r="123" customFormat="false" ht="11.25" hidden="false" customHeight="false" outlineLevel="0" collapsed="false">
      <c r="G123" s="174"/>
      <c r="I123" s="130"/>
      <c r="J123" s="130"/>
      <c r="K123" s="219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4"/>
      <c r="L125" s="27"/>
      <c r="M125" s="178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1"/>
      <c r="J127" s="180"/>
      <c r="K127" s="225"/>
      <c r="L127" s="180"/>
      <c r="M127" s="180"/>
      <c r="N127" s="183"/>
    </row>
    <row r="128" customFormat="false" ht="11.25" hidden="false" customHeight="false" outlineLevel="0" collapsed="false">
      <c r="G128" s="181"/>
      <c r="J128" s="180"/>
      <c r="K128" s="225"/>
      <c r="L128" s="180"/>
      <c r="M128" s="180"/>
      <c r="N128" s="231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7"/>
      <c r="L133" s="169"/>
      <c r="M133" s="122"/>
    </row>
    <row r="134" customFormat="false" ht="11.25" hidden="false" customHeight="false" outlineLevel="0" collapsed="false">
      <c r="G134" s="24"/>
      <c r="H134" s="123"/>
      <c r="I134" s="170"/>
      <c r="J134" s="123"/>
      <c r="K134" s="228"/>
      <c r="L134" s="123"/>
      <c r="M134" s="123"/>
    </row>
    <row r="135" customFormat="false" ht="11.25" hidden="false" customHeight="false" outlineLevel="0" collapsed="false">
      <c r="G135" s="171"/>
      <c r="H135" s="130"/>
      <c r="I135" s="130"/>
      <c r="J135" s="130"/>
      <c r="K135" s="219"/>
      <c r="L135" s="130"/>
      <c r="M135" s="130"/>
      <c r="N135" s="130"/>
    </row>
    <row r="136" customFormat="false" ht="11.25" hidden="false" customHeight="false" outlineLevel="0" collapsed="false">
      <c r="G136" s="171"/>
      <c r="H136" s="130"/>
      <c r="I136" s="130"/>
      <c r="J136" s="130"/>
      <c r="K136" s="219"/>
      <c r="L136" s="130"/>
      <c r="M136" s="130"/>
      <c r="N136" s="130"/>
    </row>
    <row r="137" customFormat="false" ht="11.25" hidden="false" customHeight="false" outlineLevel="0" collapsed="false">
      <c r="G137" s="171"/>
      <c r="H137" s="130"/>
      <c r="I137" s="130"/>
      <c r="J137" s="130"/>
      <c r="K137" s="219"/>
      <c r="L137" s="130"/>
      <c r="M137" s="130"/>
      <c r="N137" s="130"/>
    </row>
    <row r="138" customFormat="false" ht="11.25" hidden="false" customHeight="false" outlineLevel="0" collapsed="false">
      <c r="G138" s="171"/>
      <c r="H138" s="130"/>
      <c r="I138" s="130"/>
      <c r="J138" s="130"/>
      <c r="K138" s="219"/>
      <c r="L138" s="130"/>
      <c r="M138" s="130"/>
      <c r="N138" s="130"/>
    </row>
    <row r="139" customFormat="false" ht="11.25" hidden="false" customHeight="false" outlineLevel="0" collapsed="false">
      <c r="G139" s="171"/>
      <c r="H139" s="130"/>
      <c r="I139" s="130"/>
      <c r="J139" s="130"/>
      <c r="K139" s="219"/>
      <c r="L139" s="130"/>
      <c r="M139" s="130"/>
      <c r="N139" s="130"/>
    </row>
    <row r="140" customFormat="false" ht="11.25" hidden="false" customHeight="false" outlineLevel="0" collapsed="false">
      <c r="G140" s="171"/>
      <c r="H140" s="130"/>
      <c r="I140" s="130"/>
      <c r="J140" s="130"/>
      <c r="K140" s="219"/>
      <c r="L140" s="130"/>
      <c r="M140" s="130"/>
      <c r="N140" s="130"/>
    </row>
    <row r="141" customFormat="false" ht="11.25" hidden="false" customHeight="false" outlineLevel="0" collapsed="false">
      <c r="G141" s="171"/>
      <c r="H141" s="130"/>
      <c r="I141" s="130"/>
      <c r="J141" s="130"/>
      <c r="K141" s="219"/>
      <c r="L141" s="130"/>
      <c r="M141" s="130"/>
      <c r="N141" s="130"/>
    </row>
    <row r="142" customFormat="false" ht="11.25" hidden="false" customHeight="false" outlineLevel="0" collapsed="false">
      <c r="G142" s="171"/>
      <c r="H142" s="130"/>
      <c r="I142" s="130"/>
      <c r="J142" s="130"/>
      <c r="K142" s="219"/>
      <c r="L142" s="130"/>
      <c r="M142" s="130"/>
      <c r="N142" s="130"/>
    </row>
    <row r="143" customFormat="false" ht="11.25" hidden="false" customHeight="false" outlineLevel="0" collapsed="false">
      <c r="G143" s="171"/>
      <c r="H143" s="130"/>
      <c r="I143" s="130"/>
      <c r="J143" s="130"/>
      <c r="K143" s="219"/>
      <c r="L143" s="130"/>
      <c r="M143" s="130"/>
      <c r="N143" s="130"/>
    </row>
    <row r="144" customFormat="false" ht="11.25" hidden="false" customHeight="false" outlineLevel="0" collapsed="false">
      <c r="G144" s="171"/>
      <c r="H144" s="130"/>
      <c r="I144" s="130"/>
      <c r="J144" s="130"/>
      <c r="K144" s="219"/>
      <c r="L144" s="130"/>
      <c r="M144" s="130"/>
      <c r="N144" s="130"/>
    </row>
    <row r="145" customFormat="false" ht="11.25" hidden="false" customHeight="false" outlineLevel="0" collapsed="false">
      <c r="G145" s="171"/>
      <c r="H145" s="130"/>
      <c r="I145" s="130"/>
      <c r="J145" s="130"/>
      <c r="K145" s="219"/>
      <c r="L145" s="130"/>
      <c r="M145" s="130"/>
      <c r="N145" s="130"/>
    </row>
    <row r="146" customFormat="false" ht="11.25" hidden="false" customHeight="false" outlineLevel="0" collapsed="false">
      <c r="G146" s="171"/>
      <c r="H146" s="130"/>
      <c r="I146" s="130"/>
      <c r="J146" s="130"/>
      <c r="K146" s="219"/>
      <c r="L146" s="130"/>
      <c r="M146" s="130"/>
      <c r="N146" s="130"/>
    </row>
    <row r="147" customFormat="false" ht="11.25" hidden="false" customHeight="false" outlineLevel="0" collapsed="false">
      <c r="G147" s="171"/>
      <c r="H147" s="130"/>
      <c r="I147" s="130"/>
      <c r="J147" s="130"/>
      <c r="K147" s="219"/>
      <c r="L147" s="130"/>
      <c r="M147" s="130"/>
      <c r="N147" s="130"/>
    </row>
    <row r="148" customFormat="false" ht="11.25" hidden="false" customHeight="false" outlineLevel="0" collapsed="false">
      <c r="G148" s="171"/>
      <c r="H148" s="130"/>
      <c r="I148" s="130"/>
      <c r="J148" s="130"/>
      <c r="K148" s="219"/>
      <c r="L148" s="130"/>
      <c r="M148" s="130"/>
      <c r="N148" s="130"/>
    </row>
    <row r="149" customFormat="false" ht="11.25" hidden="false" customHeight="false" outlineLevel="0" collapsed="false">
      <c r="G149" s="171"/>
      <c r="H149" s="130"/>
      <c r="I149" s="130"/>
      <c r="J149" s="130"/>
      <c r="K149" s="219"/>
      <c r="L149" s="130"/>
      <c r="M149" s="130"/>
      <c r="N149" s="130"/>
    </row>
    <row r="150" customFormat="false" ht="11.25" hidden="false" customHeight="false" outlineLevel="0" collapsed="false">
      <c r="G150" s="171"/>
      <c r="H150" s="130"/>
      <c r="I150" s="130"/>
      <c r="J150" s="130"/>
      <c r="K150" s="219"/>
      <c r="L150" s="130"/>
      <c r="M150" s="130"/>
      <c r="N150" s="130"/>
    </row>
    <row r="151" customFormat="false" ht="11.25" hidden="false" customHeight="false" outlineLevel="0" collapsed="false">
      <c r="G151" s="171"/>
      <c r="H151" s="130"/>
      <c r="I151" s="130"/>
      <c r="J151" s="130"/>
      <c r="K151" s="219"/>
      <c r="L151" s="130"/>
      <c r="M151" s="130"/>
      <c r="N151" s="130"/>
    </row>
    <row r="152" customFormat="false" ht="11.25" hidden="false" customHeight="false" outlineLevel="0" collapsed="false">
      <c r="G152" s="171"/>
      <c r="H152" s="130"/>
      <c r="I152" s="130"/>
      <c r="J152" s="130"/>
      <c r="K152" s="219"/>
      <c r="L152" s="130"/>
      <c r="M152" s="130"/>
      <c r="N152" s="130"/>
    </row>
    <row r="153" customFormat="false" ht="11.25" hidden="false" customHeight="false" outlineLevel="0" collapsed="false">
      <c r="G153" s="171"/>
      <c r="H153" s="130"/>
      <c r="I153" s="130"/>
      <c r="J153" s="130"/>
      <c r="K153" s="219"/>
      <c r="L153" s="130"/>
      <c r="M153" s="130"/>
      <c r="N153" s="130"/>
    </row>
    <row r="154" customFormat="false" ht="11.25" hidden="false" customHeight="false" outlineLevel="0" collapsed="false">
      <c r="G154" s="171"/>
      <c r="H154" s="130"/>
      <c r="I154" s="130"/>
      <c r="J154" s="130"/>
      <c r="K154" s="219"/>
      <c r="L154" s="130"/>
      <c r="M154" s="130"/>
      <c r="N154" s="130"/>
    </row>
    <row r="155" customFormat="false" ht="11.25" hidden="false" customHeight="false" outlineLevel="0" collapsed="false">
      <c r="G155" s="171"/>
      <c r="H155" s="130"/>
      <c r="I155" s="130"/>
      <c r="J155" s="130"/>
      <c r="K155" s="219"/>
      <c r="L155" s="130"/>
      <c r="M155" s="130"/>
      <c r="N155" s="130"/>
    </row>
    <row r="156" customFormat="false" ht="11.25" hidden="false" customHeight="false" outlineLevel="0" collapsed="false">
      <c r="G156" s="171"/>
      <c r="H156" s="130"/>
      <c r="I156" s="130"/>
      <c r="J156" s="130"/>
      <c r="K156" s="219"/>
      <c r="L156" s="130"/>
      <c r="M156" s="130"/>
      <c r="N156" s="130"/>
    </row>
    <row r="157" customFormat="false" ht="11.25" hidden="false" customHeight="false" outlineLevel="0" collapsed="false">
      <c r="G157" s="171"/>
      <c r="H157" s="130"/>
      <c r="I157" s="130"/>
      <c r="J157" s="130"/>
      <c r="K157" s="219"/>
      <c r="L157" s="130"/>
      <c r="M157" s="130"/>
      <c r="N157" s="130"/>
    </row>
    <row r="158" customFormat="false" ht="11.25" hidden="false" customHeight="false" outlineLevel="0" collapsed="false">
      <c r="G158" s="171"/>
      <c r="H158" s="130"/>
      <c r="I158" s="130"/>
      <c r="J158" s="130"/>
      <c r="K158" s="219"/>
      <c r="L158" s="130"/>
      <c r="M158" s="130"/>
      <c r="N158" s="130"/>
    </row>
    <row r="159" customFormat="false" ht="11.25" hidden="false" customHeight="false" outlineLevel="0" collapsed="false">
      <c r="G159" s="171"/>
      <c r="H159" s="130"/>
      <c r="I159" s="130"/>
      <c r="J159" s="130"/>
      <c r="K159" s="219"/>
      <c r="L159" s="130"/>
      <c r="M159" s="130"/>
      <c r="N159" s="130"/>
    </row>
    <row r="160" customFormat="false" ht="11.25" hidden="false" customHeight="false" outlineLevel="0" collapsed="false">
      <c r="G160" s="171"/>
      <c r="H160" s="130"/>
      <c r="I160" s="130"/>
      <c r="J160" s="130"/>
      <c r="K160" s="219"/>
      <c r="L160" s="130"/>
      <c r="M160" s="130"/>
      <c r="N160" s="130"/>
    </row>
    <row r="161" customFormat="false" ht="11.25" hidden="false" customHeight="false" outlineLevel="0" collapsed="false">
      <c r="G161" s="171"/>
      <c r="H161" s="130"/>
      <c r="I161" s="130"/>
      <c r="J161" s="130"/>
      <c r="K161" s="219"/>
      <c r="L161" s="130"/>
      <c r="M161" s="130"/>
      <c r="N161" s="130"/>
    </row>
    <row r="162" customFormat="false" ht="11.25" hidden="false" customHeight="false" outlineLevel="0" collapsed="false">
      <c r="G162" s="171"/>
      <c r="H162" s="130"/>
      <c r="I162" s="130"/>
      <c r="J162" s="130"/>
      <c r="K162" s="219"/>
      <c r="L162" s="130"/>
      <c r="M162" s="130"/>
      <c r="N162" s="130"/>
    </row>
    <row r="163" customFormat="false" ht="11.25" hidden="false" customHeight="false" outlineLevel="0" collapsed="false">
      <c r="G163" s="171"/>
      <c r="H163" s="130"/>
      <c r="I163" s="130"/>
      <c r="J163" s="130"/>
      <c r="K163" s="219"/>
      <c r="L163" s="130"/>
      <c r="M163" s="130"/>
      <c r="N163" s="130"/>
    </row>
    <row r="164" customFormat="false" ht="11.25" hidden="false" customHeight="false" outlineLevel="0" collapsed="false">
      <c r="G164" s="171"/>
      <c r="H164" s="130"/>
      <c r="I164" s="130"/>
      <c r="J164" s="130"/>
      <c r="K164" s="219"/>
      <c r="L164" s="130"/>
      <c r="M164" s="130"/>
      <c r="N164" s="130"/>
    </row>
    <row r="165" customFormat="false" ht="11.25" hidden="false" customHeight="false" outlineLevel="0" collapsed="false">
      <c r="G165" s="171"/>
      <c r="H165" s="172"/>
      <c r="I165" s="172"/>
      <c r="J165" s="172"/>
      <c r="K165" s="232"/>
      <c r="L165" s="172"/>
      <c r="M165" s="172"/>
      <c r="N165" s="172"/>
    </row>
    <row r="166" customFormat="false" ht="11.25" hidden="false" customHeight="false" outlineLevel="0" collapsed="false">
      <c r="G166" s="171"/>
      <c r="H166" s="130"/>
      <c r="I166" s="173"/>
      <c r="J166" s="130"/>
      <c r="K166" s="233"/>
      <c r="L166" s="130"/>
      <c r="M166" s="130"/>
      <c r="N166" s="130"/>
    </row>
    <row r="167" customFormat="false" ht="11.25" hidden="false" customHeight="false" outlineLevel="0" collapsed="false">
      <c r="G167" s="174"/>
      <c r="I167" s="130"/>
      <c r="J167" s="130"/>
      <c r="K167" s="219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4"/>
      <c r="L169" s="27"/>
      <c r="M169" s="178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0"/>
      <c r="K171" s="225"/>
      <c r="L171" s="181"/>
      <c r="M171" s="180"/>
      <c r="N171" s="183"/>
    </row>
    <row r="172" customFormat="false" ht="11.25" hidden="false" customHeight="false" outlineLevel="0" collapsed="false">
      <c r="J172" s="180"/>
      <c r="K172" s="225"/>
      <c r="L172" s="181"/>
      <c r="M172" s="180"/>
      <c r="N172" s="231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7"/>
      <c r="L177" s="169"/>
      <c r="M177" s="122"/>
    </row>
    <row r="178" customFormat="false" ht="11.25" hidden="false" customHeight="false" outlineLevel="0" collapsed="false">
      <c r="G178" s="24"/>
      <c r="H178" s="123"/>
      <c r="I178" s="170"/>
      <c r="J178" s="123"/>
      <c r="K178" s="228"/>
      <c r="L178" s="123"/>
      <c r="M178" s="123"/>
    </row>
    <row r="179" customFormat="false" ht="11.25" hidden="false" customHeight="false" outlineLevel="0" collapsed="false">
      <c r="G179" s="171"/>
      <c r="H179" s="130"/>
      <c r="I179" s="130"/>
      <c r="J179" s="130"/>
      <c r="K179" s="219"/>
      <c r="L179" s="130"/>
      <c r="M179" s="130"/>
      <c r="N179" s="130"/>
    </row>
    <row r="180" customFormat="false" ht="11.25" hidden="false" customHeight="false" outlineLevel="0" collapsed="false">
      <c r="G180" s="171"/>
      <c r="H180" s="130"/>
      <c r="I180" s="130"/>
      <c r="J180" s="130"/>
      <c r="K180" s="219"/>
      <c r="L180" s="130"/>
      <c r="M180" s="130"/>
      <c r="N180" s="130"/>
    </row>
    <row r="181" customFormat="false" ht="11.25" hidden="false" customHeight="false" outlineLevel="0" collapsed="false">
      <c r="G181" s="171"/>
      <c r="H181" s="130"/>
      <c r="I181" s="130"/>
      <c r="J181" s="130"/>
      <c r="K181" s="219"/>
      <c r="L181" s="130"/>
      <c r="M181" s="130"/>
      <c r="N181" s="130"/>
    </row>
    <row r="182" customFormat="false" ht="11.25" hidden="false" customHeight="false" outlineLevel="0" collapsed="false">
      <c r="G182" s="171"/>
      <c r="H182" s="130"/>
      <c r="I182" s="130"/>
      <c r="J182" s="130"/>
      <c r="K182" s="219"/>
      <c r="L182" s="130"/>
      <c r="M182" s="130"/>
      <c r="N182" s="130"/>
    </row>
    <row r="183" customFormat="false" ht="11.25" hidden="false" customHeight="false" outlineLevel="0" collapsed="false">
      <c r="G183" s="171"/>
      <c r="H183" s="130"/>
      <c r="I183" s="130"/>
      <c r="J183" s="130"/>
      <c r="K183" s="219"/>
      <c r="L183" s="130"/>
      <c r="M183" s="130"/>
      <c r="N183" s="130"/>
    </row>
    <row r="184" customFormat="false" ht="11.25" hidden="false" customHeight="false" outlineLevel="0" collapsed="false">
      <c r="G184" s="171"/>
      <c r="H184" s="130"/>
      <c r="I184" s="130"/>
      <c r="J184" s="130"/>
      <c r="K184" s="219"/>
      <c r="L184" s="130"/>
      <c r="M184" s="130"/>
      <c r="N184" s="130"/>
    </row>
    <row r="185" customFormat="false" ht="11.25" hidden="false" customHeight="false" outlineLevel="0" collapsed="false">
      <c r="G185" s="171"/>
      <c r="H185" s="130"/>
      <c r="I185" s="130"/>
      <c r="J185" s="130"/>
      <c r="K185" s="219"/>
      <c r="L185" s="130"/>
      <c r="M185" s="130"/>
      <c r="N185" s="130"/>
    </row>
    <row r="186" customFormat="false" ht="11.25" hidden="false" customHeight="false" outlineLevel="0" collapsed="false">
      <c r="G186" s="171"/>
      <c r="H186" s="130"/>
      <c r="I186" s="130"/>
      <c r="J186" s="130"/>
      <c r="K186" s="219"/>
      <c r="L186" s="130"/>
      <c r="M186" s="130"/>
      <c r="N186" s="130"/>
    </row>
    <row r="187" customFormat="false" ht="11.25" hidden="false" customHeight="false" outlineLevel="0" collapsed="false">
      <c r="G187" s="171"/>
      <c r="H187" s="130"/>
      <c r="I187" s="130"/>
      <c r="J187" s="130"/>
      <c r="K187" s="219"/>
      <c r="L187" s="130"/>
      <c r="M187" s="130"/>
      <c r="N187" s="130"/>
    </row>
    <row r="188" customFormat="false" ht="11.25" hidden="false" customHeight="false" outlineLevel="0" collapsed="false">
      <c r="G188" s="171"/>
      <c r="H188" s="130"/>
      <c r="I188" s="130"/>
      <c r="J188" s="130"/>
      <c r="K188" s="219"/>
      <c r="L188" s="130"/>
      <c r="M188" s="130"/>
      <c r="N188" s="130"/>
    </row>
    <row r="189" customFormat="false" ht="11.25" hidden="false" customHeight="false" outlineLevel="0" collapsed="false">
      <c r="G189" s="171"/>
      <c r="H189" s="130"/>
      <c r="I189" s="130"/>
      <c r="J189" s="130"/>
      <c r="K189" s="219"/>
      <c r="L189" s="130"/>
      <c r="M189" s="130"/>
      <c r="N189" s="130"/>
    </row>
    <row r="190" customFormat="false" ht="11.25" hidden="false" customHeight="false" outlineLevel="0" collapsed="false">
      <c r="G190" s="171"/>
      <c r="H190" s="130"/>
      <c r="I190" s="130"/>
      <c r="J190" s="130"/>
      <c r="K190" s="219"/>
      <c r="L190" s="130"/>
      <c r="M190" s="130"/>
      <c r="N190" s="130"/>
    </row>
    <row r="191" customFormat="false" ht="11.25" hidden="false" customHeight="false" outlineLevel="0" collapsed="false">
      <c r="G191" s="171"/>
      <c r="H191" s="130"/>
      <c r="I191" s="130"/>
      <c r="J191" s="130"/>
      <c r="K191" s="219"/>
      <c r="L191" s="130"/>
      <c r="M191" s="130"/>
      <c r="N191" s="130"/>
    </row>
    <row r="192" customFormat="false" ht="11.25" hidden="false" customHeight="false" outlineLevel="0" collapsed="false">
      <c r="G192" s="171"/>
      <c r="H192" s="130"/>
      <c r="I192" s="130"/>
      <c r="J192" s="130"/>
      <c r="K192" s="219"/>
      <c r="L192" s="130"/>
      <c r="M192" s="130"/>
      <c r="N192" s="130"/>
    </row>
    <row r="193" customFormat="false" ht="11.25" hidden="false" customHeight="false" outlineLevel="0" collapsed="false">
      <c r="G193" s="171"/>
      <c r="H193" s="130"/>
      <c r="I193" s="130"/>
      <c r="J193" s="130"/>
      <c r="K193" s="219"/>
      <c r="L193" s="130"/>
      <c r="M193" s="130"/>
      <c r="N193" s="130"/>
    </row>
    <row r="194" customFormat="false" ht="11.25" hidden="false" customHeight="false" outlineLevel="0" collapsed="false">
      <c r="G194" s="171"/>
      <c r="H194" s="130"/>
      <c r="I194" s="130"/>
      <c r="J194" s="130"/>
      <c r="K194" s="219"/>
      <c r="L194" s="130"/>
      <c r="M194" s="130"/>
      <c r="N194" s="130"/>
    </row>
    <row r="195" customFormat="false" ht="11.25" hidden="false" customHeight="false" outlineLevel="0" collapsed="false">
      <c r="G195" s="171"/>
      <c r="H195" s="130"/>
      <c r="I195" s="130"/>
      <c r="J195" s="130"/>
      <c r="K195" s="219"/>
      <c r="L195" s="130"/>
      <c r="M195" s="130"/>
      <c r="N195" s="130"/>
    </row>
    <row r="196" customFormat="false" ht="11.25" hidden="false" customHeight="false" outlineLevel="0" collapsed="false">
      <c r="G196" s="171"/>
      <c r="H196" s="130"/>
      <c r="I196" s="130"/>
      <c r="J196" s="130"/>
      <c r="K196" s="219"/>
      <c r="L196" s="130"/>
      <c r="M196" s="130"/>
      <c r="N196" s="130"/>
    </row>
    <row r="197" customFormat="false" ht="11.25" hidden="false" customHeight="false" outlineLevel="0" collapsed="false">
      <c r="G197" s="171"/>
      <c r="H197" s="130"/>
      <c r="I197" s="130"/>
      <c r="J197" s="130"/>
      <c r="K197" s="219"/>
      <c r="L197" s="130"/>
      <c r="M197" s="130"/>
      <c r="N197" s="130"/>
    </row>
    <row r="198" customFormat="false" ht="11.25" hidden="false" customHeight="false" outlineLevel="0" collapsed="false">
      <c r="G198" s="171"/>
      <c r="H198" s="130"/>
      <c r="I198" s="130"/>
      <c r="J198" s="130"/>
      <c r="K198" s="219"/>
      <c r="L198" s="130"/>
      <c r="M198" s="130"/>
      <c r="N198" s="130"/>
    </row>
    <row r="199" customFormat="false" ht="11.25" hidden="false" customHeight="false" outlineLevel="0" collapsed="false">
      <c r="G199" s="171"/>
      <c r="H199" s="130"/>
      <c r="I199" s="130"/>
      <c r="J199" s="130"/>
      <c r="K199" s="219"/>
      <c r="L199" s="130"/>
      <c r="M199" s="130"/>
      <c r="N199" s="130"/>
    </row>
    <row r="200" customFormat="false" ht="11.25" hidden="false" customHeight="false" outlineLevel="0" collapsed="false">
      <c r="G200" s="171"/>
      <c r="H200" s="130"/>
      <c r="I200" s="130"/>
      <c r="J200" s="130"/>
      <c r="K200" s="219"/>
      <c r="L200" s="130"/>
      <c r="M200" s="130"/>
      <c r="N200" s="130"/>
    </row>
    <row r="201" customFormat="false" ht="11.25" hidden="false" customHeight="false" outlineLevel="0" collapsed="false">
      <c r="G201" s="171"/>
      <c r="H201" s="130"/>
      <c r="I201" s="130"/>
      <c r="J201" s="130"/>
      <c r="K201" s="219"/>
      <c r="L201" s="130"/>
      <c r="M201" s="130"/>
      <c r="N201" s="130"/>
    </row>
    <row r="202" customFormat="false" ht="11.25" hidden="false" customHeight="false" outlineLevel="0" collapsed="false">
      <c r="G202" s="171"/>
      <c r="H202" s="130"/>
      <c r="I202" s="130"/>
      <c r="J202" s="130"/>
      <c r="K202" s="219"/>
      <c r="L202" s="130"/>
      <c r="M202" s="130"/>
      <c r="N202" s="130"/>
    </row>
    <row r="203" customFormat="false" ht="11.25" hidden="false" customHeight="false" outlineLevel="0" collapsed="false">
      <c r="G203" s="171"/>
      <c r="H203" s="130"/>
      <c r="I203" s="130"/>
      <c r="J203" s="130"/>
      <c r="K203" s="219"/>
      <c r="L203" s="130"/>
      <c r="M203" s="130"/>
      <c r="N203" s="130"/>
    </row>
    <row r="204" customFormat="false" ht="11.25" hidden="false" customHeight="false" outlineLevel="0" collapsed="false">
      <c r="G204" s="171"/>
      <c r="H204" s="130"/>
      <c r="I204" s="130"/>
      <c r="J204" s="130"/>
      <c r="K204" s="219"/>
      <c r="L204" s="130"/>
      <c r="M204" s="130"/>
      <c r="N204" s="130"/>
    </row>
    <row r="205" customFormat="false" ht="11.25" hidden="false" customHeight="false" outlineLevel="0" collapsed="false">
      <c r="G205" s="171"/>
      <c r="H205" s="130"/>
      <c r="I205" s="130"/>
      <c r="J205" s="130"/>
      <c r="K205" s="219"/>
      <c r="L205" s="130"/>
      <c r="M205" s="130"/>
      <c r="N205" s="130"/>
    </row>
    <row r="206" customFormat="false" ht="11.25" hidden="false" customHeight="false" outlineLevel="0" collapsed="false">
      <c r="G206" s="171"/>
      <c r="H206" s="130"/>
      <c r="I206" s="130"/>
      <c r="J206" s="130"/>
      <c r="K206" s="219"/>
      <c r="L206" s="130"/>
      <c r="M206" s="130"/>
      <c r="N206" s="130"/>
    </row>
    <row r="207" customFormat="false" ht="11.25" hidden="false" customHeight="false" outlineLevel="0" collapsed="false">
      <c r="G207" s="171"/>
      <c r="H207" s="130"/>
      <c r="I207" s="130"/>
      <c r="J207" s="130"/>
      <c r="K207" s="219"/>
      <c r="L207" s="130"/>
      <c r="M207" s="130"/>
      <c r="N207" s="130"/>
    </row>
    <row r="208" customFormat="false" ht="11.25" hidden="false" customHeight="false" outlineLevel="0" collapsed="false">
      <c r="G208" s="171"/>
      <c r="H208" s="130"/>
      <c r="I208" s="130"/>
      <c r="J208" s="130"/>
      <c r="K208" s="219"/>
      <c r="L208" s="130"/>
      <c r="M208" s="130"/>
      <c r="N208" s="130"/>
    </row>
    <row r="209" customFormat="false" ht="11.25" hidden="false" customHeight="false" outlineLevel="0" collapsed="false">
      <c r="G209" s="171"/>
      <c r="H209" s="172"/>
      <c r="I209" s="172"/>
      <c r="J209" s="172"/>
      <c r="K209" s="232"/>
      <c r="L209" s="172"/>
      <c r="M209" s="172"/>
      <c r="N209" s="172"/>
    </row>
    <row r="210" customFormat="false" ht="11.25" hidden="false" customHeight="false" outlineLevel="0" collapsed="false">
      <c r="G210" s="171"/>
      <c r="H210" s="130"/>
      <c r="I210" s="173"/>
      <c r="J210" s="130"/>
      <c r="K210" s="233"/>
      <c r="L210" s="130"/>
      <c r="M210" s="130"/>
      <c r="N210" s="130"/>
    </row>
    <row r="211" customFormat="false" ht="11.25" hidden="false" customHeight="false" outlineLevel="0" collapsed="false">
      <c r="G211" s="174"/>
      <c r="I211" s="130"/>
      <c r="J211" s="130"/>
      <c r="K211" s="219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4"/>
      <c r="L213" s="27"/>
      <c r="M213" s="178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0"/>
      <c r="K215" s="225"/>
      <c r="L215" s="181"/>
      <c r="M215" s="180"/>
      <c r="N215" s="183"/>
    </row>
    <row r="216" customFormat="false" ht="11.25" hidden="false" customHeight="false" outlineLevel="0" collapsed="false">
      <c r="J216" s="180"/>
      <c r="K216" s="225"/>
      <c r="L216" s="181"/>
      <c r="M216" s="180"/>
      <c r="N216" s="183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7"/>
      <c r="L220" s="169"/>
      <c r="M220" s="122"/>
    </row>
    <row r="221" customFormat="false" ht="11.25" hidden="false" customHeight="false" outlineLevel="0" collapsed="false">
      <c r="G221" s="24"/>
      <c r="H221" s="123"/>
      <c r="I221" s="170"/>
      <c r="J221" s="123"/>
      <c r="K221" s="228"/>
      <c r="L221" s="123"/>
      <c r="M221" s="123"/>
    </row>
    <row r="222" customFormat="false" ht="11.25" hidden="false" customHeight="false" outlineLevel="0" collapsed="false">
      <c r="G222" s="171"/>
      <c r="H222" s="130"/>
      <c r="I222" s="130"/>
      <c r="J222" s="130"/>
      <c r="K222" s="219"/>
      <c r="L222" s="130"/>
      <c r="M222" s="130"/>
      <c r="N222" s="130"/>
    </row>
    <row r="223" customFormat="false" ht="11.25" hidden="false" customHeight="false" outlineLevel="0" collapsed="false">
      <c r="G223" s="171"/>
      <c r="H223" s="130"/>
      <c r="I223" s="130"/>
      <c r="J223" s="130"/>
      <c r="K223" s="219"/>
      <c r="L223" s="130"/>
      <c r="M223" s="130"/>
      <c r="N223" s="130"/>
    </row>
    <row r="224" customFormat="false" ht="11.25" hidden="false" customHeight="false" outlineLevel="0" collapsed="false">
      <c r="G224" s="171"/>
      <c r="H224" s="130"/>
      <c r="I224" s="130"/>
      <c r="J224" s="130"/>
      <c r="K224" s="219"/>
      <c r="L224" s="130"/>
      <c r="M224" s="130"/>
      <c r="N224" s="130"/>
    </row>
    <row r="225" customFormat="false" ht="11.25" hidden="false" customHeight="false" outlineLevel="0" collapsed="false">
      <c r="G225" s="171"/>
      <c r="H225" s="130"/>
      <c r="I225" s="130"/>
      <c r="J225" s="130"/>
      <c r="K225" s="219"/>
      <c r="L225" s="130"/>
      <c r="M225" s="130"/>
      <c r="N225" s="130"/>
    </row>
    <row r="226" customFormat="false" ht="11.25" hidden="false" customHeight="false" outlineLevel="0" collapsed="false">
      <c r="G226" s="171"/>
      <c r="H226" s="130"/>
      <c r="I226" s="130"/>
      <c r="J226" s="130"/>
      <c r="K226" s="219"/>
      <c r="L226" s="130"/>
      <c r="M226" s="130"/>
      <c r="N226" s="130"/>
    </row>
    <row r="227" customFormat="false" ht="11.25" hidden="false" customHeight="false" outlineLevel="0" collapsed="false">
      <c r="G227" s="171"/>
      <c r="H227" s="130"/>
      <c r="I227" s="130"/>
      <c r="J227" s="130"/>
      <c r="K227" s="219"/>
      <c r="L227" s="130"/>
      <c r="M227" s="130"/>
      <c r="N227" s="130"/>
    </row>
    <row r="228" customFormat="false" ht="11.25" hidden="false" customHeight="false" outlineLevel="0" collapsed="false">
      <c r="G228" s="171"/>
      <c r="H228" s="130"/>
      <c r="I228" s="130"/>
      <c r="J228" s="130"/>
      <c r="K228" s="219"/>
      <c r="L228" s="130"/>
      <c r="M228" s="130"/>
      <c r="N228" s="130"/>
    </row>
    <row r="229" customFormat="false" ht="11.25" hidden="false" customHeight="false" outlineLevel="0" collapsed="false">
      <c r="G229" s="171"/>
      <c r="H229" s="130"/>
      <c r="I229" s="130"/>
      <c r="J229" s="130"/>
      <c r="K229" s="219"/>
      <c r="L229" s="130"/>
      <c r="M229" s="130"/>
      <c r="N229" s="130"/>
    </row>
    <row r="230" customFormat="false" ht="11.25" hidden="false" customHeight="false" outlineLevel="0" collapsed="false">
      <c r="G230" s="171"/>
      <c r="H230" s="130"/>
      <c r="I230" s="130"/>
      <c r="J230" s="130"/>
      <c r="K230" s="219"/>
      <c r="L230" s="130"/>
      <c r="M230" s="130"/>
      <c r="N230" s="130"/>
    </row>
    <row r="231" customFormat="false" ht="11.25" hidden="false" customHeight="false" outlineLevel="0" collapsed="false">
      <c r="G231" s="171"/>
      <c r="H231" s="130"/>
      <c r="I231" s="130"/>
      <c r="J231" s="130"/>
      <c r="K231" s="219"/>
      <c r="L231" s="130"/>
      <c r="M231" s="130"/>
      <c r="N231" s="130"/>
    </row>
    <row r="232" customFormat="false" ht="11.25" hidden="false" customHeight="false" outlineLevel="0" collapsed="false">
      <c r="G232" s="171"/>
      <c r="H232" s="130"/>
      <c r="I232" s="130"/>
      <c r="J232" s="130"/>
      <c r="K232" s="219"/>
      <c r="L232" s="130"/>
      <c r="M232" s="130"/>
      <c r="N232" s="130"/>
    </row>
    <row r="233" customFormat="false" ht="11.25" hidden="false" customHeight="false" outlineLevel="0" collapsed="false">
      <c r="G233" s="171"/>
      <c r="H233" s="130"/>
      <c r="I233" s="130"/>
      <c r="J233" s="130"/>
      <c r="K233" s="219"/>
      <c r="L233" s="130"/>
      <c r="M233" s="130"/>
      <c r="N233" s="130"/>
    </row>
    <row r="234" customFormat="false" ht="11.25" hidden="false" customHeight="false" outlineLevel="0" collapsed="false">
      <c r="G234" s="171"/>
      <c r="H234" s="130"/>
      <c r="I234" s="130"/>
      <c r="J234" s="130"/>
      <c r="K234" s="219"/>
      <c r="L234" s="130"/>
      <c r="M234" s="130"/>
      <c r="N234" s="130"/>
    </row>
    <row r="235" customFormat="false" ht="11.25" hidden="false" customHeight="false" outlineLevel="0" collapsed="false">
      <c r="G235" s="171"/>
      <c r="H235" s="130"/>
      <c r="I235" s="130"/>
      <c r="J235" s="130"/>
      <c r="K235" s="219"/>
      <c r="L235" s="130"/>
      <c r="M235" s="130"/>
      <c r="N235" s="130"/>
    </row>
    <row r="236" customFormat="false" ht="11.25" hidden="false" customHeight="false" outlineLevel="0" collapsed="false">
      <c r="G236" s="171"/>
      <c r="H236" s="130"/>
      <c r="I236" s="130"/>
      <c r="J236" s="130"/>
      <c r="K236" s="219"/>
      <c r="L236" s="130"/>
      <c r="M236" s="130"/>
      <c r="N236" s="130"/>
    </row>
    <row r="237" customFormat="false" ht="11.25" hidden="false" customHeight="false" outlineLevel="0" collapsed="false">
      <c r="G237" s="171"/>
      <c r="H237" s="130"/>
      <c r="I237" s="130"/>
      <c r="J237" s="130"/>
      <c r="K237" s="219"/>
      <c r="L237" s="130"/>
      <c r="M237" s="130"/>
      <c r="N237" s="130"/>
    </row>
    <row r="238" customFormat="false" ht="11.25" hidden="false" customHeight="false" outlineLevel="0" collapsed="false">
      <c r="G238" s="171"/>
      <c r="H238" s="130"/>
      <c r="I238" s="130"/>
      <c r="J238" s="130"/>
      <c r="K238" s="219"/>
      <c r="L238" s="130"/>
      <c r="M238" s="130"/>
      <c r="N238" s="130"/>
    </row>
    <row r="239" customFormat="false" ht="11.25" hidden="false" customHeight="false" outlineLevel="0" collapsed="false">
      <c r="G239" s="171"/>
      <c r="H239" s="130"/>
      <c r="I239" s="130"/>
      <c r="J239" s="130"/>
      <c r="K239" s="219"/>
      <c r="L239" s="130"/>
      <c r="M239" s="130"/>
      <c r="N239" s="130"/>
    </row>
    <row r="240" customFormat="false" ht="11.25" hidden="false" customHeight="false" outlineLevel="0" collapsed="false">
      <c r="G240" s="171"/>
      <c r="H240" s="130"/>
      <c r="I240" s="130"/>
      <c r="J240" s="130"/>
      <c r="K240" s="219"/>
      <c r="L240" s="130"/>
      <c r="M240" s="130"/>
      <c r="N240" s="130"/>
    </row>
    <row r="241" customFormat="false" ht="11.25" hidden="false" customHeight="false" outlineLevel="0" collapsed="false">
      <c r="G241" s="171"/>
      <c r="H241" s="130"/>
      <c r="I241" s="130"/>
      <c r="J241" s="130"/>
      <c r="K241" s="219"/>
      <c r="L241" s="130"/>
      <c r="M241" s="130"/>
      <c r="N241" s="130"/>
    </row>
    <row r="242" customFormat="false" ht="11.25" hidden="false" customHeight="false" outlineLevel="0" collapsed="false">
      <c r="G242" s="171"/>
      <c r="H242" s="130"/>
      <c r="I242" s="130"/>
      <c r="J242" s="130"/>
      <c r="K242" s="219"/>
      <c r="L242" s="130"/>
      <c r="M242" s="130"/>
      <c r="N242" s="130"/>
    </row>
    <row r="243" customFormat="false" ht="11.25" hidden="false" customHeight="false" outlineLevel="0" collapsed="false">
      <c r="G243" s="171"/>
      <c r="H243" s="130"/>
      <c r="I243" s="130"/>
      <c r="J243" s="130"/>
      <c r="K243" s="219"/>
      <c r="L243" s="130"/>
      <c r="M243" s="130"/>
      <c r="N243" s="130"/>
    </row>
    <row r="244" customFormat="false" ht="11.25" hidden="false" customHeight="false" outlineLevel="0" collapsed="false">
      <c r="G244" s="171"/>
      <c r="H244" s="130"/>
      <c r="I244" s="130"/>
      <c r="J244" s="130"/>
      <c r="K244" s="219"/>
      <c r="L244" s="130"/>
      <c r="M244" s="130"/>
      <c r="N244" s="130"/>
    </row>
    <row r="245" customFormat="false" ht="11.25" hidden="false" customHeight="false" outlineLevel="0" collapsed="false">
      <c r="G245" s="171"/>
      <c r="H245" s="130"/>
      <c r="I245" s="130"/>
      <c r="J245" s="130"/>
      <c r="K245" s="219"/>
      <c r="L245" s="130"/>
      <c r="M245" s="130"/>
      <c r="N245" s="130"/>
    </row>
    <row r="246" customFormat="false" ht="11.25" hidden="false" customHeight="false" outlineLevel="0" collapsed="false">
      <c r="G246" s="171"/>
      <c r="H246" s="130"/>
      <c r="I246" s="130"/>
      <c r="J246" s="130"/>
      <c r="K246" s="219"/>
      <c r="L246" s="130"/>
      <c r="M246" s="130"/>
      <c r="N246" s="130"/>
    </row>
    <row r="247" customFormat="false" ht="11.25" hidden="false" customHeight="false" outlineLevel="0" collapsed="false">
      <c r="G247" s="171"/>
      <c r="H247" s="130"/>
      <c r="I247" s="130"/>
      <c r="J247" s="130"/>
      <c r="K247" s="219"/>
      <c r="L247" s="130"/>
      <c r="M247" s="130"/>
      <c r="N247" s="130"/>
    </row>
    <row r="248" customFormat="false" ht="11.25" hidden="false" customHeight="false" outlineLevel="0" collapsed="false">
      <c r="G248" s="171"/>
      <c r="H248" s="130"/>
      <c r="I248" s="130"/>
      <c r="J248" s="130"/>
      <c r="K248" s="219"/>
      <c r="L248" s="130"/>
      <c r="M248" s="130"/>
      <c r="N248" s="130"/>
    </row>
    <row r="249" customFormat="false" ht="11.25" hidden="false" customHeight="false" outlineLevel="0" collapsed="false">
      <c r="G249" s="171"/>
      <c r="H249" s="130"/>
      <c r="I249" s="130"/>
      <c r="J249" s="130"/>
      <c r="K249" s="219"/>
      <c r="L249" s="130"/>
      <c r="M249" s="130"/>
      <c r="N249" s="130"/>
    </row>
    <row r="250" customFormat="false" ht="11.25" hidden="false" customHeight="false" outlineLevel="0" collapsed="false">
      <c r="G250" s="171"/>
      <c r="H250" s="130"/>
      <c r="I250" s="130"/>
      <c r="J250" s="130"/>
      <c r="K250" s="219"/>
      <c r="L250" s="130"/>
      <c r="M250" s="130"/>
      <c r="N250" s="130"/>
    </row>
    <row r="251" customFormat="false" ht="11.25" hidden="false" customHeight="false" outlineLevel="0" collapsed="false">
      <c r="G251" s="171"/>
      <c r="H251" s="130"/>
      <c r="I251" s="130"/>
      <c r="J251" s="130"/>
      <c r="K251" s="219"/>
      <c r="L251" s="130"/>
      <c r="M251" s="130"/>
      <c r="N251" s="130"/>
    </row>
    <row r="252" customFormat="false" ht="11.25" hidden="false" customHeight="false" outlineLevel="0" collapsed="false">
      <c r="G252" s="171"/>
      <c r="H252" s="172"/>
      <c r="I252" s="172"/>
      <c r="J252" s="172"/>
      <c r="K252" s="232"/>
      <c r="L252" s="172"/>
      <c r="M252" s="172"/>
      <c r="N252" s="172"/>
    </row>
    <row r="253" customFormat="false" ht="11.25" hidden="false" customHeight="false" outlineLevel="0" collapsed="false">
      <c r="G253" s="171"/>
      <c r="H253" s="130"/>
      <c r="I253" s="173"/>
      <c r="J253" s="130"/>
      <c r="K253" s="233"/>
      <c r="L253" s="130"/>
      <c r="M253" s="130"/>
      <c r="N253" s="130"/>
    </row>
    <row r="254" customFormat="false" ht="11.25" hidden="false" customHeight="false" outlineLevel="0" collapsed="false">
      <c r="G254" s="174"/>
      <c r="I254" s="130"/>
      <c r="J254" s="130"/>
      <c r="K254" s="219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4"/>
      <c r="L256" s="27"/>
      <c r="M256" s="178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0"/>
      <c r="K258" s="225"/>
      <c r="L258" s="181"/>
      <c r="M258" s="180"/>
      <c r="N258" s="183"/>
    </row>
    <row r="259" customFormat="false" ht="11.25" hidden="false" customHeight="false" outlineLevel="0" collapsed="false">
      <c r="J259" s="180"/>
      <c r="K259" s="225"/>
      <c r="L259" s="181"/>
      <c r="M259" s="180"/>
      <c r="N259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27" activeCellId="0" sqref="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4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197"/>
      <c r="B2" s="190"/>
      <c r="C2" s="130"/>
      <c r="D2" s="130" t="s">
        <v>193</v>
      </c>
      <c r="F2" s="0"/>
      <c r="H2" s="234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20" t="s">
        <v>194</v>
      </c>
      <c r="D3" s="235" t="s">
        <v>195</v>
      </c>
      <c r="E3" s="122"/>
      <c r="F3" s="235" t="s">
        <v>196</v>
      </c>
      <c r="G3" s="122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197</v>
      </c>
      <c r="AB3" s="236"/>
      <c r="AC3" s="130"/>
      <c r="AD3" s="130"/>
      <c r="AE3" s="130"/>
      <c r="AF3" s="9"/>
      <c r="AG3" s="19" t="s">
        <v>198</v>
      </c>
      <c r="AH3" s="236"/>
      <c r="AM3" s="19" t="s">
        <v>199</v>
      </c>
      <c r="AN3" s="0"/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123" t="s">
        <v>180</v>
      </c>
      <c r="E4" s="123" t="s">
        <v>181</v>
      </c>
      <c r="F4" s="123" t="s">
        <v>180</v>
      </c>
      <c r="G4" s="123" t="s">
        <v>181</v>
      </c>
      <c r="H4" s="237" t="s">
        <v>200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6"/>
      <c r="AB4" s="236"/>
      <c r="AC4" s="130"/>
      <c r="AD4" s="130"/>
      <c r="AE4" s="130"/>
      <c r="AF4" s="9"/>
      <c r="AG4" s="18"/>
      <c r="AH4" s="236"/>
      <c r="AK4" s="238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-280134</v>
      </c>
      <c r="E5" s="130" t="n">
        <v>-280135</v>
      </c>
      <c r="F5" s="130"/>
      <c r="G5" s="130"/>
      <c r="H5" s="130" t="n">
        <f aca="false">+E5-D5+C5-B5</f>
        <v>-1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194</v>
      </c>
      <c r="AB5" s="130"/>
      <c r="AC5" s="130"/>
      <c r="AD5" s="239" t="s">
        <v>201</v>
      </c>
      <c r="AE5" s="239"/>
      <c r="AF5" s="122"/>
      <c r="AG5" s="19" t="s">
        <v>194</v>
      </c>
      <c r="AJ5" s="122" t="s">
        <v>201</v>
      </c>
      <c r="AK5" s="122"/>
      <c r="AL5" s="122"/>
      <c r="AM5" s="19" t="s">
        <v>194</v>
      </c>
      <c r="AO5" s="122" t="s">
        <v>201</v>
      </c>
      <c r="AP5" s="122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-279806</v>
      </c>
      <c r="E6" s="130" t="n">
        <v>-280313</v>
      </c>
      <c r="F6" s="130"/>
      <c r="G6" s="130"/>
      <c r="H6" s="130" t="n">
        <f aca="false">+E6-D6+C6-B6</f>
        <v>-507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215" t="s">
        <v>182</v>
      </c>
      <c r="AA6" s="170" t="s">
        <v>202</v>
      </c>
      <c r="AB6" s="170" t="s">
        <v>203</v>
      </c>
      <c r="AC6" s="170" t="s">
        <v>204</v>
      </c>
      <c r="AD6" s="170" t="s">
        <v>202</v>
      </c>
      <c r="AE6" s="170" t="s">
        <v>203</v>
      </c>
      <c r="AF6" s="123" t="s">
        <v>204</v>
      </c>
      <c r="AG6" s="123" t="s">
        <v>202</v>
      </c>
      <c r="AH6" s="170" t="s">
        <v>203</v>
      </c>
      <c r="AI6" s="123" t="s">
        <v>204</v>
      </c>
      <c r="AJ6" s="123" t="s">
        <v>202</v>
      </c>
      <c r="AK6" s="123" t="s">
        <v>203</v>
      </c>
      <c r="AL6" s="123" t="s">
        <v>204</v>
      </c>
      <c r="AM6" s="123" t="s">
        <v>202</v>
      </c>
      <c r="AN6" s="123" t="s">
        <v>203</v>
      </c>
      <c r="AO6" s="123" t="s">
        <v>202</v>
      </c>
      <c r="AP6" s="123" t="s">
        <v>203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-301597</v>
      </c>
      <c r="E7" s="130" t="n">
        <v>-302566</v>
      </c>
      <c r="F7" s="130"/>
      <c r="G7" s="130"/>
      <c r="H7" s="130" t="n">
        <f aca="false">+E7-D7+C7-B7</f>
        <v>-969</v>
      </c>
      <c r="I7" s="136"/>
      <c r="L7" s="240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130" t="n">
        <v>-314743</v>
      </c>
      <c r="E8" s="130" t="n">
        <v>-319472</v>
      </c>
      <c r="F8" s="130"/>
      <c r="G8" s="130"/>
      <c r="H8" s="130" t="n">
        <f aca="false">+E8-D8+C8-B8</f>
        <v>-4729</v>
      </c>
      <c r="I8" s="136"/>
      <c r="L8" s="240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 t="n">
        <v>-312244</v>
      </c>
      <c r="E9" s="130" t="n">
        <v>-312596</v>
      </c>
      <c r="F9" s="130"/>
      <c r="G9" s="130"/>
      <c r="H9" s="130" t="n">
        <f aca="false">+E9-D9+C9-B9</f>
        <v>-352</v>
      </c>
      <c r="I9" s="136"/>
      <c r="L9" s="240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 t="n">
        <v>-311950</v>
      </c>
      <c r="E10" s="130" t="n">
        <v>-310929</v>
      </c>
      <c r="F10" s="130"/>
      <c r="G10" s="130"/>
      <c r="H10" s="130" t="n">
        <f aca="false">+E10-D10+C10-B10</f>
        <v>1021</v>
      </c>
      <c r="I10" s="136"/>
      <c r="L10" s="240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 t="n">
        <v>-323050</v>
      </c>
      <c r="E11" s="130" t="n">
        <v>-318020</v>
      </c>
      <c r="F11" s="130"/>
      <c r="G11" s="130"/>
      <c r="H11" s="130" t="n">
        <f aca="false">+E11-D11+C11-B11</f>
        <v>5030</v>
      </c>
      <c r="I11" s="136"/>
      <c r="L11" s="241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 t="n">
        <v>-300249</v>
      </c>
      <c r="E12" s="130" t="n">
        <v>-298103</v>
      </c>
      <c r="F12" s="130"/>
      <c r="G12" s="130"/>
      <c r="H12" s="130" t="n">
        <f aca="false">+E12-D12+C12-B12</f>
        <v>2146</v>
      </c>
      <c r="I12" s="136"/>
      <c r="L12" s="241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 t="n">
        <v>-266264</v>
      </c>
      <c r="E13" s="130" t="n">
        <v>-263779</v>
      </c>
      <c r="F13" s="130"/>
      <c r="G13" s="130"/>
      <c r="H13" s="130" t="n">
        <f aca="false">+E13-D13+C13-B13</f>
        <v>2485</v>
      </c>
      <c r="I13" s="136"/>
      <c r="L13" s="241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 t="n">
        <v>-299882</v>
      </c>
      <c r="E14" s="130" t="n">
        <v>-301891</v>
      </c>
      <c r="F14" s="130"/>
      <c r="G14" s="130"/>
      <c r="H14" s="130" t="n">
        <f aca="false">+E14-D14+C14-B14</f>
        <v>-2009</v>
      </c>
      <c r="I14" s="136"/>
      <c r="L14" s="241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 t="n">
        <v>-257687</v>
      </c>
      <c r="E15" s="130" t="n">
        <v>-291787</v>
      </c>
      <c r="F15" s="130"/>
      <c r="G15" s="130"/>
      <c r="H15" s="130" t="n">
        <f aca="false">+E15-D15+C15-B15</f>
        <v>-34100</v>
      </c>
      <c r="I15" s="136"/>
      <c r="L15" s="241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 t="n">
        <v>-255903</v>
      </c>
      <c r="E16" s="130" t="n">
        <v>-270240</v>
      </c>
      <c r="F16" s="130"/>
      <c r="G16" s="130"/>
      <c r="H16" s="130" t="n">
        <f aca="false">+E16-D16+C16-B16</f>
        <v>-14337</v>
      </c>
      <c r="I16" s="136"/>
      <c r="L16" s="241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 t="n">
        <v>-292149</v>
      </c>
      <c r="E17" s="130" t="n">
        <v>-294862</v>
      </c>
      <c r="F17" s="130"/>
      <c r="G17" s="130"/>
      <c r="H17" s="130" t="n">
        <f aca="false">+E17-D17+C17-B17</f>
        <v>-2713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 t="n">
        <v>-299428</v>
      </c>
      <c r="E18" s="130" t="n">
        <v>-300407</v>
      </c>
      <c r="F18" s="130"/>
      <c r="G18" s="130"/>
      <c r="H18" s="130" t="n">
        <f aca="false">+E18-D18+C18-B18</f>
        <v>-979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 t="n">
        <v>-311511</v>
      </c>
      <c r="E19" s="130" t="n">
        <v>-303496</v>
      </c>
      <c r="F19" s="130"/>
      <c r="G19" s="130"/>
      <c r="H19" s="130" t="n">
        <f aca="false">+E19-D19+C19-B19</f>
        <v>8015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 t="n">
        <v>-291172</v>
      </c>
      <c r="E20" s="130" t="n">
        <v>-289668</v>
      </c>
      <c r="F20" s="130"/>
      <c r="G20" s="130"/>
      <c r="H20" s="130" t="n">
        <f aca="false">+E20-D20+C20-B20</f>
        <v>1504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 t="n">
        <v>-308827</v>
      </c>
      <c r="E21" s="130" t="n">
        <v>-303067</v>
      </c>
      <c r="F21" s="130"/>
      <c r="G21" s="130"/>
      <c r="H21" s="130" t="n">
        <f aca="false">+E21-D21+C21-B21</f>
        <v>5760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 t="n">
        <v>-263478</v>
      </c>
      <c r="E22" s="130" t="n">
        <v>-263800</v>
      </c>
      <c r="F22" s="130"/>
      <c r="G22" s="130"/>
      <c r="H22" s="130" t="n">
        <f aca="false">+E22-D22+C22-B22</f>
        <v>-322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 t="n">
        <v>-276071</v>
      </c>
      <c r="E23" s="130" t="n">
        <v>-276739</v>
      </c>
      <c r="F23" s="130"/>
      <c r="G23" s="130"/>
      <c r="H23" s="130" t="n">
        <f aca="false">+E23-D23+C23-B23</f>
        <v>-668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 t="n">
        <v>-284466</v>
      </c>
      <c r="E24" s="130" t="n">
        <v>-282772</v>
      </c>
      <c r="F24" s="130"/>
      <c r="G24" s="130"/>
      <c r="H24" s="130" t="n">
        <f aca="false">+E24-D24+C24-B24</f>
        <v>1694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2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 t="n">
        <v>-283798</v>
      </c>
      <c r="E25" s="130" t="n">
        <v>-286462</v>
      </c>
      <c r="F25" s="130"/>
      <c r="G25" s="130"/>
      <c r="H25" s="130" t="n">
        <f aca="false">+E25-D25+C25-B25</f>
        <v>-2664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2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 t="n">
        <v>-288119</v>
      </c>
      <c r="E26" s="130" t="n">
        <v>-289235</v>
      </c>
      <c r="F26" s="130"/>
      <c r="G26" s="130"/>
      <c r="H26" s="130" t="n">
        <f aca="false">+E26-D26+C26-B26</f>
        <v>-1116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/>
      <c r="G27" s="130"/>
      <c r="H27" s="130" t="n">
        <f aca="false">+E27-D27+C27-B27</f>
        <v>0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/>
      <c r="G28" s="130"/>
      <c r="H28" s="130" t="n">
        <f aca="false">+E28-D28+C28-B28</f>
        <v>0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/>
      <c r="G29" s="130"/>
      <c r="H29" s="130" t="n">
        <f aca="false">+E29-D29+C29-B29</f>
        <v>0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/>
      <c r="G30" s="130"/>
      <c r="H30" s="130" t="n">
        <f aca="false">+E30-D30+C30-B30</f>
        <v>0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/>
      <c r="G31" s="130"/>
      <c r="H31" s="130" t="n">
        <f aca="false">+E31-D31+C31-B31</f>
        <v>0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/>
      <c r="G32" s="130"/>
      <c r="H32" s="130" t="n">
        <f aca="false">+E32-D32+C32-B32</f>
        <v>0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/>
      <c r="G33" s="130"/>
      <c r="H33" s="130" t="n">
        <f aca="false">+E33-D33+C33-B33</f>
        <v>0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-6402528</v>
      </c>
      <c r="E36" s="130" t="n">
        <f aca="false">SUM(E5:E35)</f>
        <v>-6440339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-37811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-37811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1" t="n">
        <v>37256</v>
      </c>
      <c r="B38" s="19" t="s">
        <v>205</v>
      </c>
      <c r="C38" s="243" t="n">
        <v>64269</v>
      </c>
      <c r="D38" s="244"/>
      <c r="E38" s="243" t="n">
        <v>-22159</v>
      </c>
      <c r="F38" s="130"/>
      <c r="G38" s="130"/>
      <c r="H38" s="245" t="n">
        <f aca="false">+C38+E38+G38</f>
        <v>42110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1" t="n">
        <v>37278</v>
      </c>
      <c r="B39" s="19" t="s">
        <v>205</v>
      </c>
      <c r="C39" s="205" t="n">
        <f aca="false">+C38+C37</f>
        <v>64269</v>
      </c>
      <c r="D39" s="246"/>
      <c r="E39" s="205" t="n">
        <f aca="false">+E38+E37</f>
        <v>-59970</v>
      </c>
      <c r="F39" s="246"/>
      <c r="G39" s="205"/>
      <c r="H39" s="205" t="n">
        <f aca="false">+H38+H36</f>
        <v>4299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3"/>
      <c r="E40" s="193"/>
      <c r="F40" s="101"/>
      <c r="G40" s="193"/>
      <c r="H40" s="247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20"/>
      <c r="D42" s="248"/>
      <c r="E42" s="122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187</v>
      </c>
      <c r="B43" s="9"/>
      <c r="C43" s="9"/>
      <c r="D43" s="27"/>
      <c r="E43" s="249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37256</v>
      </c>
      <c r="B44" s="9"/>
      <c r="C44" s="250" t="n">
        <v>-1582961.01</v>
      </c>
      <c r="D44" s="64"/>
      <c r="E44" s="251" t="n">
        <v>1039794.5</v>
      </c>
      <c r="F44" s="27" t="n">
        <f aca="false">+E44+C44</f>
        <v>-543166.51</v>
      </c>
      <c r="G44" s="2" t="n">
        <f aca="false">+G42-G43</f>
        <v>15616</v>
      </c>
      <c r="H44" s="252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37278</v>
      </c>
      <c r="B45" s="9"/>
      <c r="C45" s="27" t="n">
        <f aca="false">+C37*summary!G4</f>
        <v>0</v>
      </c>
      <c r="D45" s="64"/>
      <c r="E45" s="142" t="n">
        <f aca="false">+E37*summary!G3</f>
        <v>-79403.1</v>
      </c>
      <c r="F45" s="27" t="n">
        <f aca="false">+E45+C45</f>
        <v>-79403.1</v>
      </c>
      <c r="G45" s="2"/>
      <c r="H45" s="252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2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2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8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8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3"/>
      <c r="O68" s="254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3"/>
      <c r="O69" s="254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3"/>
      <c r="O70" s="254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3"/>
      <c r="O71" s="254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3"/>
      <c r="O72" s="254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3"/>
      <c r="O73" s="254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0"/>
      <c r="O74" s="254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0"/>
      <c r="O75" s="254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5"/>
      <c r="C76" s="146"/>
      <c r="D76" s="146"/>
      <c r="E76" s="146"/>
      <c r="H76" s="135"/>
      <c r="I76" s="136"/>
      <c r="J76" s="136"/>
      <c r="K76" s="136"/>
      <c r="L76" s="136"/>
      <c r="M76" s="136"/>
      <c r="N76" s="240"/>
      <c r="O76" s="254"/>
      <c r="AN76" s="0"/>
    </row>
    <row r="77" customFormat="false" ht="12.75" hidden="false" customHeight="false" outlineLevel="0" collapsed="false">
      <c r="A77" s="255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0"/>
      <c r="O77" s="254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0"/>
      <c r="O78" s="254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0"/>
      <c r="O79" s="254"/>
      <c r="AN79" s="0"/>
    </row>
    <row r="80" customFormat="false" ht="12.75" hidden="false" customHeight="false" outlineLevel="0" collapsed="false">
      <c r="A80" s="197"/>
      <c r="B80" s="190"/>
      <c r="C80" s="130"/>
      <c r="D80" s="130"/>
      <c r="F80" s="197"/>
      <c r="G80" s="190"/>
      <c r="H80" s="130"/>
      <c r="I80" s="130"/>
      <c r="J80" s="130"/>
      <c r="L80" s="197"/>
      <c r="M80" s="190"/>
      <c r="N80" s="130"/>
      <c r="O80" s="130"/>
      <c r="P80" s="130"/>
      <c r="R80" s="197"/>
      <c r="S80" s="190"/>
      <c r="T80" s="130"/>
      <c r="U80" s="130"/>
      <c r="V80" s="130"/>
      <c r="AN80" s="0"/>
    </row>
    <row r="81" customFormat="false" ht="12.75" hidden="false" customHeight="false" outlineLevel="0" collapsed="false">
      <c r="B81" s="120"/>
      <c r="D81" s="122"/>
      <c r="E81" s="122"/>
      <c r="F81" s="0"/>
      <c r="G81" s="122"/>
      <c r="H81" s="9"/>
      <c r="I81" s="122"/>
      <c r="J81" s="122"/>
      <c r="K81" s="122"/>
      <c r="M81" s="120"/>
      <c r="O81" s="256"/>
      <c r="P81" s="122"/>
      <c r="Q81" s="122"/>
      <c r="S81" s="120"/>
      <c r="U81" s="256"/>
      <c r="V81" s="122"/>
      <c r="W81" s="122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0"/>
      <c r="N100" s="130"/>
      <c r="O100" s="130"/>
      <c r="P100" s="130"/>
      <c r="Q100" s="130"/>
      <c r="R100" s="129"/>
      <c r="S100" s="230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5"/>
      <c r="C115" s="146"/>
      <c r="D115" s="146"/>
      <c r="E115" s="146"/>
      <c r="F115" s="255"/>
      <c r="H115" s="146"/>
      <c r="J115" s="146"/>
      <c r="K115" s="146"/>
      <c r="L115" s="255"/>
      <c r="N115" s="146"/>
      <c r="P115" s="146"/>
      <c r="Q115" s="146"/>
      <c r="R115" s="255"/>
      <c r="T115" s="146"/>
      <c r="V115" s="146"/>
      <c r="W115" s="146"/>
    </row>
    <row r="116" customFormat="false" ht="12.75" hidden="false" customHeight="false" outlineLevel="0" collapsed="false">
      <c r="A116" s="255"/>
      <c r="B116" s="19"/>
      <c r="C116" s="130"/>
      <c r="D116" s="130"/>
      <c r="E116" s="146"/>
      <c r="F116" s="181"/>
      <c r="G116" s="19"/>
      <c r="H116" s="130"/>
      <c r="I116" s="130"/>
      <c r="J116" s="130"/>
      <c r="K116" s="146"/>
      <c r="L116" s="181"/>
      <c r="M116" s="19"/>
      <c r="N116" s="130"/>
      <c r="O116" s="130"/>
      <c r="P116" s="130"/>
      <c r="Q116" s="146"/>
      <c r="R116" s="181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197"/>
      <c r="S121" s="190"/>
      <c r="T121" s="130"/>
      <c r="U121" s="130"/>
      <c r="V121" s="130"/>
    </row>
    <row r="122" customFormat="false" ht="12.75" hidden="false" customHeight="false" outlineLevel="0" collapsed="false">
      <c r="A122" s="160"/>
      <c r="Q122" s="122"/>
      <c r="S122" s="120"/>
      <c r="V122" s="235"/>
      <c r="W122" s="122"/>
      <c r="X122" s="235"/>
      <c r="Y122" s="122"/>
      <c r="Z122" s="0"/>
      <c r="AA122" s="234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7"/>
      <c r="V123" s="123"/>
      <c r="W123" s="123"/>
      <c r="X123" s="123"/>
      <c r="Y123" s="123"/>
      <c r="Z123" s="237"/>
      <c r="AA123" s="234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1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1"/>
      <c r="S157" s="19"/>
      <c r="U157" s="257"/>
      <c r="V157" s="69"/>
      <c r="W157" s="146"/>
      <c r="X157" s="69"/>
      <c r="Y157" s="146"/>
      <c r="Z157" s="257"/>
      <c r="AA157" s="257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197"/>
      <c r="S159" s="190"/>
      <c r="T159" s="130"/>
      <c r="U159" s="130"/>
      <c r="V159" s="130"/>
    </row>
    <row r="160" customFormat="false" ht="12.75" hidden="false" customHeight="false" outlineLevel="0" collapsed="false">
      <c r="S160" s="120"/>
      <c r="V160" s="235"/>
      <c r="W160" s="122"/>
      <c r="X160" s="235"/>
      <c r="Y160" s="122"/>
      <c r="Z160" s="0"/>
      <c r="AA160" s="234"/>
    </row>
    <row r="161" customFormat="false" ht="12.75" hidden="false" customHeight="false" outlineLevel="0" collapsed="false">
      <c r="R161" s="88"/>
      <c r="S161" s="123"/>
      <c r="T161" s="123"/>
      <c r="U161" s="237"/>
      <c r="V161" s="123"/>
      <c r="W161" s="123"/>
      <c r="X161" s="123"/>
      <c r="Y161" s="123"/>
      <c r="Z161" s="237"/>
      <c r="AA161" s="234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1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1"/>
      <c r="S195" s="19"/>
      <c r="U195" s="205"/>
      <c r="V195" s="69"/>
      <c r="W195" s="146"/>
      <c r="X195" s="69"/>
      <c r="Y195" s="146"/>
      <c r="Z195" s="258"/>
      <c r="AA195" s="205"/>
    </row>
    <row r="198" customFormat="false" ht="12.75" hidden="false" customHeight="false" outlineLevel="0" collapsed="false">
      <c r="R198" s="197"/>
      <c r="S198" s="190"/>
      <c r="T198" s="130"/>
      <c r="U198" s="130"/>
      <c r="V198" s="130"/>
    </row>
    <row r="199" customFormat="false" ht="12.75" hidden="false" customHeight="false" outlineLevel="0" collapsed="false">
      <c r="S199" s="120"/>
      <c r="V199" s="235"/>
      <c r="W199" s="122"/>
      <c r="X199" s="235"/>
      <c r="Y199" s="122"/>
      <c r="Z199" s="0"/>
      <c r="AA199" s="234"/>
    </row>
    <row r="200" customFormat="false" ht="12.75" hidden="false" customHeight="false" outlineLevel="0" collapsed="false">
      <c r="R200" s="88"/>
      <c r="S200" s="123"/>
      <c r="T200" s="123"/>
      <c r="U200" s="237"/>
      <c r="V200" s="123"/>
      <c r="W200" s="123"/>
      <c r="X200" s="123"/>
      <c r="Y200" s="123"/>
      <c r="Z200" s="237"/>
      <c r="AA200" s="234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1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1"/>
      <c r="S234" s="19"/>
      <c r="U234" s="257"/>
      <c r="V234" s="69"/>
      <c r="W234" s="146"/>
      <c r="X234" s="69"/>
      <c r="Y234" s="146"/>
      <c r="Z234" s="257"/>
      <c r="AA234" s="259"/>
    </row>
    <row r="237" customFormat="false" ht="12.75" hidden="false" customHeight="false" outlineLevel="0" collapsed="false">
      <c r="R237" s="197"/>
      <c r="S237" s="190"/>
      <c r="T237" s="130"/>
      <c r="U237" s="130"/>
      <c r="V237" s="130"/>
    </row>
    <row r="238" customFormat="false" ht="12.75" hidden="false" customHeight="false" outlineLevel="0" collapsed="false">
      <c r="S238" s="120"/>
      <c r="V238" s="235"/>
      <c r="W238" s="122"/>
      <c r="X238" s="235"/>
      <c r="Y238" s="122"/>
      <c r="Z238" s="0"/>
      <c r="AA238" s="234"/>
    </row>
    <row r="239" customFormat="false" ht="12.75" hidden="false" customHeight="false" outlineLevel="0" collapsed="false">
      <c r="R239" s="88"/>
      <c r="S239" s="123"/>
      <c r="T239" s="123"/>
      <c r="U239" s="237"/>
      <c r="V239" s="123"/>
      <c r="W239" s="123"/>
      <c r="X239" s="123"/>
      <c r="Y239" s="123"/>
      <c r="Z239" s="237"/>
      <c r="AA239" s="234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1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1"/>
      <c r="S273" s="19"/>
      <c r="U273" s="257"/>
      <c r="V273" s="69"/>
      <c r="W273" s="146"/>
      <c r="X273" s="69"/>
      <c r="Y273" s="146"/>
      <c r="Z273" s="257"/>
      <c r="AA273" s="259"/>
    </row>
    <row r="276" customFormat="false" ht="12.75" hidden="false" customHeight="false" outlineLevel="0" collapsed="false">
      <c r="R276" s="197"/>
      <c r="S276" s="190"/>
      <c r="T276" s="130"/>
      <c r="U276" s="130"/>
      <c r="V276" s="130"/>
    </row>
    <row r="277" customFormat="false" ht="12.75" hidden="false" customHeight="false" outlineLevel="0" collapsed="false">
      <c r="S277" s="120"/>
      <c r="V277" s="235"/>
      <c r="W277" s="122"/>
      <c r="X277" s="235"/>
      <c r="Y277" s="122"/>
      <c r="Z277" s="0"/>
    </row>
    <row r="278" customFormat="false" ht="12.75" hidden="false" customHeight="false" outlineLevel="0" collapsed="false">
      <c r="R278" s="88"/>
      <c r="S278" s="123"/>
      <c r="T278" s="123"/>
      <c r="U278" s="237"/>
      <c r="V278" s="123"/>
      <c r="W278" s="123"/>
      <c r="X278" s="123"/>
      <c r="Y278" s="123"/>
      <c r="Z278" s="237"/>
      <c r="AA278" s="234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1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1"/>
      <c r="S312" s="19"/>
      <c r="U312" s="257"/>
      <c r="V312" s="69"/>
      <c r="W312" s="146"/>
      <c r="X312" s="69"/>
      <c r="Y312" s="146"/>
      <c r="Z312" s="257"/>
      <c r="AA312" s="2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0" activeCellId="0" sqref="E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0" width="13.99"/>
    <col collapsed="false" customWidth="true" hidden="false" outlineLevel="0" max="8" min="8" style="26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0"/>
    </row>
    <row r="2" customFormat="false" ht="12.75" hidden="false" customHeight="false" outlineLevel="0" collapsed="false">
      <c r="A2" s="169" t="s">
        <v>206</v>
      </c>
      <c r="B2" s="130"/>
      <c r="C2" s="236"/>
      <c r="D2" s="236"/>
      <c r="E2" s="236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6"/>
      <c r="D3" s="236"/>
      <c r="E3" s="236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1" t="n">
        <v>500538</v>
      </c>
      <c r="C4" s="130"/>
      <c r="D4" s="261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1"/>
      <c r="W4" s="130"/>
      <c r="X4" s="19"/>
      <c r="Y4" s="149"/>
      <c r="Z4" s="261"/>
      <c r="AA4" s="130"/>
      <c r="AB4" s="19"/>
      <c r="AC4" s="149"/>
      <c r="AD4" s="261" t="n">
        <v>500538</v>
      </c>
      <c r="AE4" s="130"/>
      <c r="AF4" s="19"/>
      <c r="AG4" s="149" t="n">
        <v>36495</v>
      </c>
      <c r="AH4" s="261" t="n">
        <v>500538</v>
      </c>
      <c r="AI4" s="130"/>
      <c r="AJ4" s="19"/>
      <c r="AK4" s="149" t="n">
        <v>36526</v>
      </c>
      <c r="AL4" s="261" t="n">
        <v>500538</v>
      </c>
      <c r="AM4" s="130"/>
      <c r="AN4" s="19"/>
      <c r="AO4" s="149" t="n">
        <v>36557</v>
      </c>
      <c r="AP4" s="261" t="n">
        <v>500538</v>
      </c>
      <c r="AQ4" s="130"/>
      <c r="AR4" s="19"/>
      <c r="AS4" s="149" t="n">
        <v>36586</v>
      </c>
      <c r="AT4" s="261" t="n">
        <v>500538</v>
      </c>
      <c r="AU4" s="130"/>
      <c r="AV4" s="19"/>
    </row>
    <row r="5" customFormat="false" ht="12.75" hidden="false" customHeight="false" outlineLevel="0" collapsed="false">
      <c r="A5" s="18"/>
      <c r="B5" s="239"/>
      <c r="C5" s="239"/>
      <c r="D5" s="239"/>
      <c r="E5" s="239"/>
      <c r="F5" s="122" t="s">
        <v>183</v>
      </c>
      <c r="G5" s="122"/>
      <c r="H5" s="18"/>
      <c r="I5" s="261" t="n">
        <v>500538</v>
      </c>
      <c r="J5" s="130"/>
      <c r="K5" s="261" t="n">
        <v>78121</v>
      </c>
      <c r="L5" s="130"/>
      <c r="M5" s="19"/>
      <c r="N5" s="239"/>
      <c r="O5" s="239"/>
      <c r="P5" s="18"/>
      <c r="Q5" s="18"/>
      <c r="R5" s="239"/>
      <c r="S5" s="239"/>
      <c r="T5" s="18"/>
      <c r="U5" s="18"/>
      <c r="V5" s="239"/>
      <c r="W5" s="239"/>
      <c r="X5" s="18"/>
      <c r="Y5" s="18"/>
      <c r="Z5" s="239"/>
      <c r="AA5" s="239"/>
      <c r="AB5" s="18"/>
      <c r="AC5" s="18"/>
      <c r="AD5" s="239"/>
      <c r="AE5" s="239" t="s">
        <v>183</v>
      </c>
      <c r="AF5" s="18"/>
      <c r="AG5" s="18"/>
      <c r="AH5" s="239"/>
      <c r="AI5" s="239" t="s">
        <v>183</v>
      </c>
      <c r="AJ5" s="18"/>
      <c r="AK5" s="18"/>
      <c r="AL5" s="239"/>
      <c r="AM5" s="239" t="s">
        <v>183</v>
      </c>
      <c r="AN5" s="18"/>
      <c r="AO5" s="18"/>
      <c r="AP5" s="239"/>
      <c r="AQ5" s="239" t="s">
        <v>183</v>
      </c>
      <c r="AR5" s="18"/>
      <c r="AS5" s="18"/>
      <c r="AT5" s="239"/>
      <c r="AU5" s="239" t="s">
        <v>183</v>
      </c>
      <c r="AV5" s="18"/>
    </row>
    <row r="6" customFormat="false" ht="12.75" hidden="false" customHeight="false" outlineLevel="0" collapsed="false">
      <c r="B6" s="170" t="s">
        <v>180</v>
      </c>
      <c r="C6" s="170" t="s">
        <v>181</v>
      </c>
      <c r="D6" s="170" t="s">
        <v>180</v>
      </c>
      <c r="E6" s="170" t="s">
        <v>181</v>
      </c>
      <c r="F6" s="123" t="s">
        <v>207</v>
      </c>
      <c r="G6" s="24"/>
      <c r="H6" s="154"/>
      <c r="I6" s="239"/>
      <c r="J6" s="239"/>
      <c r="K6" s="239"/>
      <c r="L6" s="239"/>
      <c r="M6" s="122" t="s">
        <v>183</v>
      </c>
      <c r="N6" s="170"/>
      <c r="O6" s="170"/>
      <c r="P6" s="123"/>
      <c r="Q6" s="154"/>
      <c r="R6" s="170"/>
      <c r="S6" s="170"/>
      <c r="T6" s="123"/>
      <c r="U6" s="154"/>
      <c r="V6" s="170"/>
      <c r="W6" s="170"/>
      <c r="X6" s="123"/>
      <c r="Y6" s="154"/>
      <c r="Z6" s="170"/>
      <c r="AA6" s="170"/>
      <c r="AB6" s="123"/>
      <c r="AC6" s="154"/>
      <c r="AD6" s="170" t="s">
        <v>202</v>
      </c>
      <c r="AE6" s="170" t="s">
        <v>203</v>
      </c>
      <c r="AF6" s="123" t="s">
        <v>207</v>
      </c>
      <c r="AG6" s="154"/>
      <c r="AH6" s="170" t="s">
        <v>202</v>
      </c>
      <c r="AI6" s="170" t="s">
        <v>203</v>
      </c>
      <c r="AJ6" s="123" t="s">
        <v>207</v>
      </c>
      <c r="AK6" s="154"/>
      <c r="AL6" s="170" t="s">
        <v>202</v>
      </c>
      <c r="AM6" s="170" t="s">
        <v>203</v>
      </c>
      <c r="AN6" s="123" t="s">
        <v>207</v>
      </c>
      <c r="AO6" s="154"/>
      <c r="AP6" s="170" t="s">
        <v>202</v>
      </c>
      <c r="AQ6" s="170" t="s">
        <v>203</v>
      </c>
      <c r="AR6" s="123" t="s">
        <v>207</v>
      </c>
      <c r="AS6" s="154"/>
      <c r="AT6" s="170" t="s">
        <v>202</v>
      </c>
      <c r="AU6" s="170" t="s">
        <v>203</v>
      </c>
      <c r="AV6" s="123" t="s">
        <v>207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4"/>
      <c r="I7" s="170" t="s">
        <v>180</v>
      </c>
      <c r="J7" s="170" t="s">
        <v>181</v>
      </c>
      <c r="K7" s="170" t="s">
        <v>180</v>
      </c>
      <c r="L7" s="170" t="s">
        <v>181</v>
      </c>
      <c r="M7" s="123" t="s">
        <v>207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150913</v>
      </c>
      <c r="C8" s="130" t="n">
        <v>145848</v>
      </c>
      <c r="D8" s="130" t="n">
        <v>13139</v>
      </c>
      <c r="E8" s="130" t="n">
        <v>13033</v>
      </c>
      <c r="F8" s="130" t="n">
        <f aca="false">+C8-B8+E8-D8</f>
        <v>-5171</v>
      </c>
      <c r="G8" s="126"/>
      <c r="H8" s="234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152228</v>
      </c>
      <c r="C9" s="130" t="n">
        <v>147322</v>
      </c>
      <c r="D9" s="130" t="n">
        <v>12591</v>
      </c>
      <c r="E9" s="130" t="n">
        <v>13033</v>
      </c>
      <c r="F9" s="130" t="n">
        <f aca="false">+C9-B9+E9-D9</f>
        <v>-4464</v>
      </c>
      <c r="G9" s="126"/>
      <c r="H9" s="234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145222</v>
      </c>
      <c r="C10" s="130" t="n">
        <v>147322</v>
      </c>
      <c r="D10" s="130" t="n">
        <v>12793</v>
      </c>
      <c r="E10" s="130" t="n">
        <v>13033</v>
      </c>
      <c r="F10" s="130" t="n">
        <f aca="false">+C10-B10+E10-D10</f>
        <v>2340</v>
      </c>
      <c r="G10" s="126"/>
      <c r="H10" s="234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 t="n">
        <v>146730</v>
      </c>
      <c r="C11" s="130" t="n">
        <v>146798</v>
      </c>
      <c r="D11" s="130" t="n">
        <v>11707</v>
      </c>
      <c r="E11" s="130" t="n">
        <v>13033</v>
      </c>
      <c r="F11" s="130" t="n">
        <f aca="false">+C11-B11+E11-D11</f>
        <v>1394</v>
      </c>
      <c r="G11" s="126"/>
      <c r="H11" s="234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 t="n">
        <v>142325</v>
      </c>
      <c r="C12" s="130" t="n">
        <v>142214</v>
      </c>
      <c r="D12" s="130" t="n">
        <v>13096</v>
      </c>
      <c r="E12" s="130" t="n">
        <v>13033</v>
      </c>
      <c r="F12" s="130" t="n">
        <f aca="false">+C12-B12+E12-D12</f>
        <v>-174</v>
      </c>
      <c r="G12" s="126"/>
      <c r="H12" s="234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 t="n">
        <v>142642</v>
      </c>
      <c r="C13" s="130" t="n">
        <v>142329</v>
      </c>
      <c r="D13" s="130" t="n">
        <v>13268</v>
      </c>
      <c r="E13" s="130" t="n">
        <v>13033</v>
      </c>
      <c r="F13" s="130" t="n">
        <f aca="false">+C13-B13+E13-D13</f>
        <v>-548</v>
      </c>
      <c r="G13" s="126"/>
      <c r="H13" s="234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 t="n">
        <v>142648</v>
      </c>
      <c r="C14" s="130" t="n">
        <v>142376</v>
      </c>
      <c r="D14" s="130" t="n">
        <v>13098</v>
      </c>
      <c r="E14" s="130" t="n">
        <v>13033</v>
      </c>
      <c r="F14" s="130" t="n">
        <f aca="false">+C14-B14+E14-D14</f>
        <v>-337</v>
      </c>
      <c r="G14" s="126"/>
      <c r="H14" s="234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 t="n">
        <v>147784</v>
      </c>
      <c r="C15" s="130" t="n">
        <v>147401</v>
      </c>
      <c r="D15" s="192" t="n">
        <v>12967</v>
      </c>
      <c r="E15" s="130" t="n">
        <v>13033</v>
      </c>
      <c r="F15" s="130" t="n">
        <f aca="false">+C15-B15+E15-D15</f>
        <v>-317</v>
      </c>
      <c r="G15" s="126"/>
      <c r="H15" s="234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 t="n">
        <v>147391</v>
      </c>
      <c r="C16" s="130" t="n">
        <v>146313</v>
      </c>
      <c r="D16" s="130" t="n">
        <v>12967</v>
      </c>
      <c r="E16" s="130" t="n">
        <v>13033</v>
      </c>
      <c r="F16" s="130" t="n">
        <f aca="false">+C16-B16+E16-D16</f>
        <v>-1012</v>
      </c>
      <c r="G16" s="126"/>
      <c r="H16" s="234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 t="n">
        <v>145996</v>
      </c>
      <c r="C17" s="130" t="n">
        <v>146796</v>
      </c>
      <c r="D17" s="130" t="n">
        <v>13916</v>
      </c>
      <c r="E17" s="130" t="n">
        <v>13033</v>
      </c>
      <c r="F17" s="130" t="n">
        <f aca="false">+C17-B17+E17-D17</f>
        <v>-83</v>
      </c>
      <c r="G17" s="126"/>
      <c r="H17" s="234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 t="n">
        <v>144461</v>
      </c>
      <c r="C18" s="130" t="n">
        <v>143768</v>
      </c>
      <c r="D18" s="130" t="n">
        <v>12830</v>
      </c>
      <c r="E18" s="130" t="n">
        <v>13033</v>
      </c>
      <c r="F18" s="130" t="n">
        <f aca="false">+C18-B18+E18-D18</f>
        <v>-490</v>
      </c>
      <c r="G18" s="126"/>
      <c r="H18" s="234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 t="n">
        <v>142027</v>
      </c>
      <c r="C19" s="130" t="n">
        <v>141216</v>
      </c>
      <c r="D19" s="130" t="n">
        <v>12532</v>
      </c>
      <c r="E19" s="130" t="n">
        <v>13033</v>
      </c>
      <c r="F19" s="130" t="n">
        <f aca="false">+C19-B19+E19-D19</f>
        <v>-310</v>
      </c>
      <c r="G19" s="126"/>
      <c r="H19" s="234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 t="n">
        <v>146634</v>
      </c>
      <c r="C20" s="130" t="n">
        <v>146047</v>
      </c>
      <c r="D20" s="130" t="n">
        <v>12663</v>
      </c>
      <c r="E20" s="130" t="n">
        <v>13033</v>
      </c>
      <c r="F20" s="130" t="n">
        <f aca="false">+C20-B20+E20-D20</f>
        <v>-217</v>
      </c>
      <c r="G20" s="262"/>
      <c r="H20" s="234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 t="n">
        <v>145366</v>
      </c>
      <c r="C21" s="130" t="n">
        <v>145940</v>
      </c>
      <c r="D21" s="130" t="n">
        <v>12759</v>
      </c>
      <c r="E21" s="130" t="n">
        <v>13033</v>
      </c>
      <c r="F21" s="130" t="n">
        <f aca="false">+C21-B21+E21-D21</f>
        <v>848</v>
      </c>
      <c r="G21" s="263"/>
      <c r="H21" s="234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 t="n">
        <v>145752</v>
      </c>
      <c r="C22" s="130" t="n">
        <v>144932</v>
      </c>
      <c r="D22" s="130" t="n">
        <v>12984</v>
      </c>
      <c r="E22" s="130" t="n">
        <v>13033</v>
      </c>
      <c r="F22" s="130" t="n">
        <f aca="false">+C22-B22+E22-D22</f>
        <v>-771</v>
      </c>
      <c r="G22" s="263"/>
      <c r="H22" s="234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4" t="n">
        <v>16</v>
      </c>
      <c r="B23" s="130" t="n">
        <v>147422</v>
      </c>
      <c r="C23" s="130" t="n">
        <v>146903</v>
      </c>
      <c r="D23" s="130" t="n">
        <v>12632</v>
      </c>
      <c r="E23" s="130" t="n">
        <v>13033</v>
      </c>
      <c r="F23" s="130" t="n">
        <f aca="false">+C23-B23+E23-D23</f>
        <v>-118</v>
      </c>
      <c r="G23" s="263"/>
      <c r="H23" s="265" t="n">
        <f aca="false">+A45</f>
        <v>37278</v>
      </c>
      <c r="I23" s="130" t="n">
        <f aca="false">+B39</f>
        <v>3216138</v>
      </c>
      <c r="J23" s="130" t="n">
        <f aca="false">+C39</f>
        <v>3200749</v>
      </c>
      <c r="K23" s="130" t="n">
        <f aca="false">+D39</f>
        <v>281672</v>
      </c>
      <c r="L23" s="130" t="n">
        <f aca="false">+E39</f>
        <v>286726</v>
      </c>
      <c r="M23" s="172" t="n">
        <f aca="false">+J23-I23+L23-K23</f>
        <v>-10335</v>
      </c>
      <c r="N23" s="143" t="n">
        <f aca="false">+summary!G3</f>
        <v>2.1</v>
      </c>
      <c r="O23" s="266" t="n">
        <f aca="false">+N23*M23</f>
        <v>-21703.5</v>
      </c>
      <c r="P23" s="130"/>
      <c r="Q23" s="264"/>
      <c r="R23" s="130"/>
      <c r="S23" s="130"/>
      <c r="T23" s="130"/>
      <c r="U23" s="264"/>
      <c r="V23" s="130"/>
      <c r="W23" s="130"/>
      <c r="X23" s="130"/>
      <c r="Y23" s="264"/>
      <c r="Z23" s="130"/>
      <c r="AA23" s="130"/>
      <c r="AB23" s="130"/>
      <c r="AC23" s="264"/>
      <c r="AD23" s="130" t="n">
        <v>68795</v>
      </c>
      <c r="AE23" s="130" t="n">
        <v>80010</v>
      </c>
      <c r="AF23" s="130" t="n">
        <f aca="false">+AE23-AD23</f>
        <v>11215</v>
      </c>
      <c r="AG23" s="264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4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4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4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7" t="n">
        <v>17</v>
      </c>
      <c r="B24" s="130" t="n">
        <v>146057</v>
      </c>
      <c r="C24" s="130" t="n">
        <v>145183</v>
      </c>
      <c r="D24" s="130" t="n">
        <v>12781</v>
      </c>
      <c r="E24" s="130" t="n">
        <v>13033</v>
      </c>
      <c r="F24" s="130" t="n">
        <f aca="false">+C24-B24+E24-D24</f>
        <v>-622</v>
      </c>
      <c r="G24" s="268"/>
      <c r="H24" s="269"/>
      <c r="I24" s="130"/>
      <c r="J24" s="130"/>
      <c r="K24" s="130"/>
      <c r="L24" s="263"/>
      <c r="M24" s="270" t="n">
        <f aca="false">SUM(M9:M23)</f>
        <v>79465</v>
      </c>
      <c r="N24" s="143"/>
      <c r="O24" s="143" t="n">
        <f aca="false">SUM(O9:O23)</f>
        <v>546412.84</v>
      </c>
      <c r="P24" s="130"/>
      <c r="Q24" s="267"/>
      <c r="R24" s="130"/>
      <c r="S24" s="130"/>
      <c r="T24" s="130"/>
      <c r="U24" s="267"/>
      <c r="V24" s="130"/>
      <c r="W24" s="130"/>
      <c r="X24" s="130"/>
      <c r="Y24" s="267"/>
      <c r="Z24" s="130"/>
      <c r="AA24" s="130"/>
      <c r="AB24" s="130"/>
      <c r="AC24" s="267"/>
      <c r="AD24" s="130" t="n">
        <v>90410</v>
      </c>
      <c r="AE24" s="130" t="n">
        <v>89096</v>
      </c>
      <c r="AF24" s="130" t="n">
        <f aca="false">+AE24-AD24</f>
        <v>-1314</v>
      </c>
      <c r="AG24" s="267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7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7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7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1" t="s">
        <v>208</v>
      </c>
      <c r="B25" s="130" t="n">
        <v>146516</v>
      </c>
      <c r="C25" s="130" t="n">
        <v>146270</v>
      </c>
      <c r="D25" s="130" t="n">
        <v>12318</v>
      </c>
      <c r="E25" s="130" t="n">
        <v>13033</v>
      </c>
      <c r="F25" s="130" t="n">
        <f aca="false">+C25-B25+E25-D25</f>
        <v>469</v>
      </c>
      <c r="G25" s="272"/>
      <c r="H25" s="273"/>
      <c r="I25" s="130"/>
      <c r="J25" s="130"/>
      <c r="K25" s="130"/>
      <c r="L25" s="263"/>
      <c r="M25" s="271"/>
      <c r="N25" s="130"/>
      <c r="O25" s="130"/>
      <c r="P25" s="130"/>
      <c r="Q25" s="271"/>
      <c r="R25" s="130"/>
      <c r="S25" s="130"/>
      <c r="T25" s="130"/>
      <c r="U25" s="271"/>
      <c r="V25" s="130"/>
      <c r="W25" s="130"/>
      <c r="X25" s="130"/>
      <c r="Y25" s="271"/>
      <c r="Z25" s="130"/>
      <c r="AA25" s="130"/>
      <c r="AB25" s="130"/>
      <c r="AC25" s="271"/>
      <c r="AD25" s="130" t="n">
        <v>86855</v>
      </c>
      <c r="AE25" s="130" t="n">
        <v>87128</v>
      </c>
      <c r="AF25" s="130" t="n">
        <f aca="false">+AE25-AD25</f>
        <v>273</v>
      </c>
      <c r="AG25" s="271" t="s">
        <v>208</v>
      </c>
      <c r="AH25" s="130" t="n">
        <v>90438</v>
      </c>
      <c r="AI25" s="130" t="n">
        <v>89668</v>
      </c>
      <c r="AJ25" s="130" t="n">
        <f aca="false">+AI25-AH25</f>
        <v>-770</v>
      </c>
      <c r="AK25" s="271" t="s">
        <v>208</v>
      </c>
      <c r="AL25" s="130" t="n">
        <v>119514</v>
      </c>
      <c r="AM25" s="130" t="n">
        <v>120375</v>
      </c>
      <c r="AN25" s="130" t="n">
        <f aca="false">+AM25-AL25</f>
        <v>861</v>
      </c>
      <c r="AO25" s="271" t="s">
        <v>208</v>
      </c>
      <c r="AP25" s="130" t="n">
        <v>175778</v>
      </c>
      <c r="AQ25" s="130" t="n">
        <v>172040</v>
      </c>
      <c r="AR25" s="130" t="n">
        <f aca="false">+AQ25-AP25</f>
        <v>-3738</v>
      </c>
      <c r="AS25" s="271" t="s">
        <v>208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4" t="n">
        <v>19</v>
      </c>
      <c r="B26" s="130" t="n">
        <v>146915</v>
      </c>
      <c r="C26" s="130" t="n">
        <v>146731</v>
      </c>
      <c r="D26" s="130" t="n">
        <v>12991</v>
      </c>
      <c r="E26" s="130" t="n">
        <v>13033</v>
      </c>
      <c r="F26" s="130" t="n">
        <f aca="false">+C26-B26+E26-D26</f>
        <v>-142</v>
      </c>
      <c r="G26" s="262"/>
      <c r="H26" s="274"/>
      <c r="I26" s="130"/>
      <c r="J26" s="130"/>
      <c r="K26" s="130"/>
      <c r="L26" s="263"/>
      <c r="M26" s="264"/>
      <c r="N26" s="130"/>
      <c r="O26" s="130"/>
      <c r="P26" s="130"/>
      <c r="Q26" s="264"/>
      <c r="R26" s="130"/>
      <c r="S26" s="130"/>
      <c r="T26" s="130"/>
      <c r="U26" s="264"/>
      <c r="V26" s="130"/>
      <c r="W26" s="130"/>
      <c r="X26" s="130"/>
      <c r="Y26" s="264"/>
      <c r="Z26" s="130"/>
      <c r="AA26" s="130"/>
      <c r="AB26" s="130"/>
      <c r="AC26" s="264"/>
      <c r="AD26" s="130" t="n">
        <v>90382</v>
      </c>
      <c r="AE26" s="130" t="n">
        <v>91513</v>
      </c>
      <c r="AF26" s="130" t="n">
        <f aca="false">+AE26-AD26</f>
        <v>1131</v>
      </c>
      <c r="AG26" s="264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4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4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4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7" t="n">
        <v>20</v>
      </c>
      <c r="B27" s="130" t="n">
        <v>147281</v>
      </c>
      <c r="C27" s="130" t="n">
        <v>146911</v>
      </c>
      <c r="D27" s="130" t="n">
        <v>12635</v>
      </c>
      <c r="E27" s="130" t="n">
        <v>13033</v>
      </c>
      <c r="F27" s="130" t="n">
        <f aca="false">+C27-B27+E27-D27</f>
        <v>28</v>
      </c>
      <c r="G27" s="275"/>
      <c r="H27" s="269"/>
      <c r="I27" s="130"/>
      <c r="J27" s="130"/>
      <c r="K27" s="130"/>
      <c r="L27" s="263"/>
      <c r="M27" s="267"/>
      <c r="N27" s="130"/>
      <c r="O27" s="130"/>
      <c r="P27" s="130"/>
      <c r="Q27" s="267"/>
      <c r="R27" s="130"/>
      <c r="S27" s="130"/>
      <c r="T27" s="130"/>
      <c r="U27" s="267"/>
      <c r="V27" s="130"/>
      <c r="W27" s="130"/>
      <c r="X27" s="130"/>
      <c r="Y27" s="267"/>
      <c r="Z27" s="130"/>
      <c r="AA27" s="130"/>
      <c r="AB27" s="130"/>
      <c r="AC27" s="267"/>
      <c r="AD27" s="130" t="n">
        <v>101529</v>
      </c>
      <c r="AE27" s="130" t="n">
        <v>104520</v>
      </c>
      <c r="AF27" s="130" t="n">
        <f aca="false">+AE27-AD27</f>
        <v>2991</v>
      </c>
      <c r="AG27" s="267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7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7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7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6" t="n">
        <v>21</v>
      </c>
      <c r="B28" s="130" t="n">
        <v>146748</v>
      </c>
      <c r="C28" s="130" t="n">
        <v>146720</v>
      </c>
      <c r="D28" s="130" t="n">
        <v>11772</v>
      </c>
      <c r="E28" s="130" t="n">
        <v>13033</v>
      </c>
      <c r="F28" s="130" t="n">
        <f aca="false">+C28-B28+E28-D28</f>
        <v>1233</v>
      </c>
      <c r="G28" s="277"/>
      <c r="H28" s="276"/>
      <c r="I28" s="130"/>
      <c r="J28" s="130"/>
      <c r="K28" s="130"/>
      <c r="L28" s="263"/>
      <c r="M28" s="276"/>
      <c r="N28" s="130"/>
      <c r="O28" s="130"/>
      <c r="P28" s="130"/>
      <c r="Q28" s="276"/>
      <c r="R28" s="130"/>
      <c r="S28" s="130"/>
      <c r="T28" s="130"/>
      <c r="U28" s="276"/>
      <c r="V28" s="130"/>
      <c r="W28" s="130"/>
      <c r="X28" s="130"/>
      <c r="Y28" s="276"/>
      <c r="Z28" s="130"/>
      <c r="AA28" s="130"/>
      <c r="AB28" s="130"/>
      <c r="AC28" s="276"/>
      <c r="AD28" s="130" t="n">
        <v>92772</v>
      </c>
      <c r="AE28" s="130" t="n">
        <v>101229</v>
      </c>
      <c r="AF28" s="130" t="n">
        <f aca="false">+AE28-AD28</f>
        <v>8457</v>
      </c>
      <c r="AG28" s="276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6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6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6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6" t="n">
        <v>22</v>
      </c>
      <c r="B29" s="130" t="n">
        <v>147080</v>
      </c>
      <c r="C29" s="130" t="n">
        <v>145409</v>
      </c>
      <c r="D29" s="130" t="n">
        <v>13233</v>
      </c>
      <c r="E29" s="130" t="n">
        <v>13033</v>
      </c>
      <c r="F29" s="130" t="n">
        <f aca="false">+C29-B29+E29-D29</f>
        <v>-1871</v>
      </c>
      <c r="G29" s="277"/>
      <c r="H29" s="276"/>
      <c r="I29" s="130"/>
      <c r="J29" s="130"/>
      <c r="K29" s="130"/>
      <c r="L29" s="263"/>
      <c r="M29" s="276"/>
      <c r="N29" s="130"/>
      <c r="O29" s="130"/>
      <c r="P29" s="130"/>
      <c r="Q29" s="276"/>
      <c r="R29" s="130"/>
      <c r="S29" s="130"/>
      <c r="T29" s="130"/>
      <c r="U29" s="276"/>
      <c r="V29" s="130"/>
      <c r="W29" s="130"/>
      <c r="X29" s="130"/>
      <c r="Y29" s="276"/>
      <c r="Z29" s="130"/>
      <c r="AA29" s="130"/>
      <c r="AB29" s="130"/>
      <c r="AC29" s="276"/>
      <c r="AD29" s="130" t="n">
        <v>93405</v>
      </c>
      <c r="AE29" s="130" t="n">
        <v>100368</v>
      </c>
      <c r="AF29" s="130" t="n">
        <f aca="false">+AE29-AD29</f>
        <v>6963</v>
      </c>
      <c r="AG29" s="276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6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6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6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6" t="n">
        <v>23</v>
      </c>
      <c r="B30" s="130"/>
      <c r="C30" s="130"/>
      <c r="D30" s="130"/>
      <c r="E30" s="130"/>
      <c r="F30" s="130" t="n">
        <f aca="false">+C30-B30+E30-D30</f>
        <v>0</v>
      </c>
      <c r="G30" s="277"/>
      <c r="H30" s="276"/>
      <c r="I30" s="130"/>
      <c r="J30" s="130"/>
      <c r="K30" s="130"/>
      <c r="L30" s="263"/>
      <c r="M30" s="276"/>
      <c r="N30" s="130"/>
      <c r="O30" s="130"/>
      <c r="P30" s="130"/>
      <c r="Q30" s="276"/>
      <c r="R30" s="130"/>
      <c r="S30" s="130"/>
      <c r="T30" s="130"/>
      <c r="U30" s="276"/>
      <c r="V30" s="130"/>
      <c r="W30" s="130"/>
      <c r="X30" s="130"/>
      <c r="Y30" s="276"/>
      <c r="Z30" s="130"/>
      <c r="AA30" s="130"/>
      <c r="AB30" s="130"/>
      <c r="AC30" s="276"/>
      <c r="AD30" s="130" t="n">
        <v>87752</v>
      </c>
      <c r="AE30" s="130" t="n">
        <v>85600</v>
      </c>
      <c r="AF30" s="130" t="n">
        <f aca="false">+AE30-AD30</f>
        <v>-2152</v>
      </c>
      <c r="AG30" s="276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6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6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6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6" t="n">
        <v>24</v>
      </c>
      <c r="B31" s="130"/>
      <c r="C31" s="130"/>
      <c r="D31" s="130"/>
      <c r="E31" s="130"/>
      <c r="F31" s="130" t="n">
        <f aca="false">+C31-B31+E31-D31</f>
        <v>0</v>
      </c>
      <c r="G31" s="277"/>
      <c r="H31" s="276"/>
      <c r="I31" s="130"/>
      <c r="J31" s="130"/>
      <c r="K31" s="130"/>
      <c r="L31" s="263"/>
      <c r="M31" s="276"/>
      <c r="N31" s="130"/>
      <c r="O31" s="130"/>
      <c r="P31" s="130"/>
      <c r="Q31" s="276"/>
      <c r="R31" s="130"/>
      <c r="S31" s="130"/>
      <c r="T31" s="130"/>
      <c r="U31" s="276"/>
      <c r="V31" s="130"/>
      <c r="W31" s="130"/>
      <c r="X31" s="130"/>
      <c r="Y31" s="276"/>
      <c r="Z31" s="130"/>
      <c r="AA31" s="130"/>
      <c r="AB31" s="130"/>
      <c r="AC31" s="276"/>
      <c r="AD31" s="130" t="n">
        <v>97761</v>
      </c>
      <c r="AE31" s="130" t="n">
        <v>97012</v>
      </c>
      <c r="AF31" s="130" t="n">
        <f aca="false">+AE31-AD31</f>
        <v>-749</v>
      </c>
      <c r="AG31" s="276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6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6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6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6" t="n">
        <v>25</v>
      </c>
      <c r="B32" s="130"/>
      <c r="C32" s="130"/>
      <c r="D32" s="130"/>
      <c r="E32" s="130"/>
      <c r="F32" s="130" t="n">
        <f aca="false">+C32-B32+E32-D32</f>
        <v>0</v>
      </c>
      <c r="G32" s="277"/>
      <c r="H32" s="276"/>
      <c r="I32" s="130"/>
      <c r="J32" s="130"/>
      <c r="K32" s="130"/>
      <c r="L32" s="263"/>
      <c r="M32" s="276"/>
      <c r="N32" s="130"/>
      <c r="O32" s="130"/>
      <c r="P32" s="130"/>
      <c r="Q32" s="276"/>
      <c r="R32" s="130"/>
      <c r="S32" s="130"/>
      <c r="T32" s="130"/>
      <c r="U32" s="276"/>
      <c r="V32" s="130"/>
      <c r="W32" s="130"/>
      <c r="X32" s="130"/>
      <c r="Y32" s="276"/>
      <c r="Z32" s="130"/>
      <c r="AA32" s="130"/>
      <c r="AB32" s="130"/>
      <c r="AC32" s="276"/>
      <c r="AD32" s="130" t="n">
        <v>103695</v>
      </c>
      <c r="AE32" s="130" t="n">
        <v>93370</v>
      </c>
      <c r="AF32" s="130" t="n">
        <f aca="false">+AE32-AD32</f>
        <v>-10325</v>
      </c>
      <c r="AG32" s="276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6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6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6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6" t="n">
        <v>26</v>
      </c>
      <c r="B33" s="130"/>
      <c r="C33" s="130"/>
      <c r="D33" s="130"/>
      <c r="E33" s="130"/>
      <c r="F33" s="130" t="n">
        <f aca="false">+C33-B33+E33-D33</f>
        <v>0</v>
      </c>
      <c r="G33" s="277"/>
      <c r="H33" s="276"/>
      <c r="I33" s="130"/>
      <c r="J33" s="130"/>
      <c r="K33" s="130"/>
      <c r="L33" s="263"/>
      <c r="M33" s="276"/>
      <c r="N33" s="130"/>
      <c r="O33" s="130"/>
      <c r="P33" s="130"/>
      <c r="Q33" s="276"/>
      <c r="R33" s="130"/>
      <c r="S33" s="130"/>
      <c r="T33" s="130"/>
      <c r="U33" s="276"/>
      <c r="V33" s="130"/>
      <c r="W33" s="130"/>
      <c r="X33" s="130"/>
      <c r="Y33" s="276"/>
      <c r="Z33" s="130"/>
      <c r="AA33" s="130"/>
      <c r="AB33" s="130"/>
      <c r="AC33" s="276"/>
      <c r="AD33" s="130" t="n">
        <v>90853</v>
      </c>
      <c r="AE33" s="130" t="n">
        <v>90587</v>
      </c>
      <c r="AF33" s="130" t="n">
        <f aca="false">+AE33-AD33</f>
        <v>-266</v>
      </c>
      <c r="AG33" s="276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6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6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6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6" t="n">
        <v>27</v>
      </c>
      <c r="B34" s="130"/>
      <c r="C34" s="130"/>
      <c r="D34" s="130"/>
      <c r="E34" s="130"/>
      <c r="F34" s="130" t="n">
        <f aca="false">+C34-B34+E34-D34</f>
        <v>0</v>
      </c>
      <c r="G34" s="277"/>
      <c r="H34" s="276"/>
      <c r="I34" s="130"/>
      <c r="J34" s="130"/>
      <c r="K34" s="130"/>
      <c r="L34" s="263"/>
      <c r="M34" s="276"/>
      <c r="N34" s="130"/>
      <c r="O34" s="130"/>
      <c r="P34" s="130"/>
      <c r="Q34" s="276"/>
      <c r="R34" s="130"/>
      <c r="S34" s="130"/>
      <c r="T34" s="130"/>
      <c r="U34" s="276"/>
      <c r="V34" s="130"/>
      <c r="W34" s="130"/>
      <c r="X34" s="130"/>
      <c r="Y34" s="276"/>
      <c r="Z34" s="130"/>
      <c r="AA34" s="130"/>
      <c r="AB34" s="130"/>
      <c r="AC34" s="276"/>
      <c r="AD34" s="130" t="n">
        <v>88917</v>
      </c>
      <c r="AE34" s="130" t="n">
        <v>89704</v>
      </c>
      <c r="AF34" s="130" t="n">
        <f aca="false">+AE34-AD34</f>
        <v>787</v>
      </c>
      <c r="AG34" s="276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6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6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6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6" t="n">
        <v>28</v>
      </c>
      <c r="B35" s="130"/>
      <c r="C35" s="130"/>
      <c r="D35" s="130"/>
      <c r="E35" s="130"/>
      <c r="F35" s="130" t="n">
        <f aca="false">+C35-B35+E35-D35</f>
        <v>0</v>
      </c>
      <c r="G35" s="277"/>
      <c r="H35" s="276"/>
      <c r="I35" s="130"/>
      <c r="J35" s="130"/>
      <c r="K35" s="130"/>
      <c r="L35" s="263"/>
      <c r="M35" s="276"/>
      <c r="N35" s="130"/>
      <c r="O35" s="130"/>
      <c r="P35" s="130"/>
      <c r="Q35" s="276"/>
      <c r="R35" s="130"/>
      <c r="S35" s="130"/>
      <c r="T35" s="130"/>
      <c r="U35" s="276"/>
      <c r="V35" s="130"/>
      <c r="W35" s="130"/>
      <c r="X35" s="130"/>
      <c r="Y35" s="276"/>
      <c r="Z35" s="130"/>
      <c r="AA35" s="130"/>
      <c r="AB35" s="130"/>
      <c r="AC35" s="276"/>
      <c r="AD35" s="130" t="n">
        <v>90830</v>
      </c>
      <c r="AE35" s="130" t="n">
        <v>89704</v>
      </c>
      <c r="AF35" s="130" t="n">
        <f aca="false">+AE35-AD35</f>
        <v>-1126</v>
      </c>
      <c r="AG35" s="276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6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6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6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6" t="n">
        <v>29</v>
      </c>
      <c r="B36" s="130"/>
      <c r="C36" s="130"/>
      <c r="D36" s="130"/>
      <c r="E36" s="130"/>
      <c r="F36" s="130" t="n">
        <f aca="false">+C36-B36+E36-D36</f>
        <v>0</v>
      </c>
      <c r="G36" s="277"/>
      <c r="H36" s="276"/>
      <c r="I36" s="130"/>
      <c r="J36" s="130"/>
      <c r="K36" s="130"/>
      <c r="L36" s="263"/>
      <c r="M36" s="276"/>
      <c r="N36" s="130"/>
      <c r="O36" s="130"/>
      <c r="P36" s="130"/>
      <c r="Q36" s="276"/>
      <c r="R36" s="130"/>
      <c r="S36" s="130"/>
      <c r="T36" s="130"/>
      <c r="U36" s="276"/>
      <c r="V36" s="130"/>
      <c r="W36" s="130"/>
      <c r="X36" s="130"/>
      <c r="Y36" s="276"/>
      <c r="Z36" s="130"/>
      <c r="AA36" s="130"/>
      <c r="AB36" s="130"/>
      <c r="AC36" s="276"/>
      <c r="AD36" s="130" t="n">
        <v>98826</v>
      </c>
      <c r="AE36" s="130" t="n">
        <v>98044</v>
      </c>
      <c r="AF36" s="130" t="n">
        <f aca="false">+AE36-AD36</f>
        <v>-782</v>
      </c>
      <c r="AG36" s="276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6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6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6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6" t="n">
        <v>30</v>
      </c>
      <c r="B37" s="130"/>
      <c r="C37" s="130"/>
      <c r="D37" s="130"/>
      <c r="E37" s="130"/>
      <c r="F37" s="130" t="n">
        <f aca="false">+C37-B37+E37-D37</f>
        <v>0</v>
      </c>
      <c r="G37" s="277"/>
      <c r="H37" s="276"/>
      <c r="I37" s="130"/>
      <c r="J37" s="130"/>
      <c r="K37" s="130"/>
      <c r="L37" s="263"/>
      <c r="M37" s="276"/>
      <c r="N37" s="130"/>
      <c r="O37" s="130"/>
      <c r="P37" s="130"/>
      <c r="Q37" s="276"/>
      <c r="R37" s="130"/>
      <c r="S37" s="130"/>
      <c r="T37" s="130"/>
      <c r="U37" s="276"/>
      <c r="V37" s="130"/>
      <c r="W37" s="130"/>
      <c r="X37" s="130"/>
      <c r="Y37" s="276"/>
      <c r="Z37" s="130"/>
      <c r="AA37" s="130"/>
      <c r="AB37" s="130"/>
      <c r="AC37" s="276"/>
      <c r="AD37" s="130" t="n">
        <v>82028</v>
      </c>
      <c r="AE37" s="130" t="n">
        <v>86837</v>
      </c>
      <c r="AF37" s="130" t="n">
        <f aca="false">+AE37-AD37</f>
        <v>4809</v>
      </c>
      <c r="AG37" s="276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6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6" t="n">
        <v>30</v>
      </c>
      <c r="AP37" s="130"/>
      <c r="AQ37" s="130"/>
      <c r="AR37" s="130" t="n">
        <f aca="false">+AQ37-AP37</f>
        <v>0</v>
      </c>
      <c r="AS37" s="276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6" t="n">
        <v>31</v>
      </c>
      <c r="B38" s="130"/>
      <c r="C38" s="130"/>
      <c r="D38" s="130"/>
      <c r="E38" s="130"/>
      <c r="F38" s="130" t="n">
        <f aca="false">+C38-B38+E38-D38</f>
        <v>0</v>
      </c>
      <c r="G38" s="277"/>
      <c r="H38" s="276"/>
      <c r="I38" s="130"/>
      <c r="J38" s="130"/>
      <c r="K38" s="130"/>
      <c r="L38" s="263"/>
      <c r="M38" s="276"/>
      <c r="N38" s="130"/>
      <c r="O38" s="130"/>
      <c r="P38" s="130"/>
      <c r="Q38" s="276"/>
      <c r="R38" s="130"/>
      <c r="S38" s="130"/>
      <c r="T38" s="130"/>
      <c r="U38" s="276"/>
      <c r="V38" s="130"/>
      <c r="W38" s="130"/>
      <c r="X38" s="130"/>
      <c r="Y38" s="276"/>
      <c r="Z38" s="130"/>
      <c r="AA38" s="130"/>
      <c r="AB38" s="130"/>
      <c r="AC38" s="276"/>
      <c r="AD38" s="130"/>
      <c r="AE38" s="130"/>
      <c r="AF38" s="130" t="n">
        <f aca="false">+AE38-AD38</f>
        <v>0</v>
      </c>
      <c r="AG38" s="276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6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6" t="n">
        <v>31</v>
      </c>
      <c r="AP38" s="130"/>
      <c r="AQ38" s="130"/>
      <c r="AR38" s="130" t="n">
        <f aca="false">+AQ38-AP38</f>
        <v>0</v>
      </c>
      <c r="AS38" s="276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6"/>
      <c r="B39" s="130" t="n">
        <f aca="false">SUM(B8:B38)</f>
        <v>3216138</v>
      </c>
      <c r="C39" s="130" t="n">
        <f aca="false">SUM(C8:C38)</f>
        <v>3200749</v>
      </c>
      <c r="D39" s="130" t="n">
        <f aca="false">SUM(D8:D38)</f>
        <v>281672</v>
      </c>
      <c r="E39" s="130" t="n">
        <f aca="false">SUM(E8:E38)</f>
        <v>286726</v>
      </c>
      <c r="F39" s="130" t="n">
        <f aca="false">+C39-B39+E39-D39</f>
        <v>-10335</v>
      </c>
      <c r="G39" s="175"/>
      <c r="H39" s="276"/>
      <c r="I39" s="130"/>
      <c r="J39" s="130"/>
      <c r="K39" s="175"/>
      <c r="L39" s="263"/>
      <c r="M39" s="276"/>
      <c r="N39" s="130"/>
      <c r="O39" s="130"/>
      <c r="P39" s="175"/>
      <c r="Q39" s="276"/>
      <c r="R39" s="130"/>
      <c r="S39" s="130"/>
      <c r="T39" s="175"/>
      <c r="U39" s="276"/>
      <c r="V39" s="130"/>
      <c r="W39" s="130"/>
      <c r="X39" s="175"/>
      <c r="Y39" s="276"/>
      <c r="Z39" s="130"/>
      <c r="AA39" s="130"/>
      <c r="AB39" s="175"/>
      <c r="AC39" s="276"/>
      <c r="AD39" s="130" t="n">
        <f aca="false">SUM(AD8:AD38)</f>
        <v>2716386</v>
      </c>
      <c r="AE39" s="130" t="n">
        <f aca="false">SUM(AE8:AE38)</f>
        <v>2762202</v>
      </c>
      <c r="AF39" s="175" t="n">
        <f aca="false">SUM(AF8:AF38)</f>
        <v>45816</v>
      </c>
      <c r="AG39" s="276"/>
      <c r="AH39" s="130" t="n">
        <f aca="false">SUM(AH8:AH38)</f>
        <v>2967543</v>
      </c>
      <c r="AI39" s="130" t="n">
        <f aca="false">SUM(AI8:AI38)</f>
        <v>3032179</v>
      </c>
      <c r="AJ39" s="175" t="n">
        <f aca="false">SUM(AJ8:AJ38)</f>
        <v>64636</v>
      </c>
      <c r="AK39" s="276"/>
      <c r="AL39" s="130" t="n">
        <f aca="false">SUM(AL8:AL38)</f>
        <v>3649337</v>
      </c>
      <c r="AM39" s="130" t="n">
        <f aca="false">SUM(AM8:AM38)</f>
        <v>3723428</v>
      </c>
      <c r="AN39" s="175" t="n">
        <f aca="false">SUM(AN8:AN38)</f>
        <v>74091</v>
      </c>
      <c r="AO39" s="276"/>
      <c r="AP39" s="130" t="n">
        <f aca="false">SUM(AP8:AP38)</f>
        <v>4829953</v>
      </c>
      <c r="AQ39" s="130" t="n">
        <f aca="false">SUM(AQ8:AQ38)</f>
        <v>4834638</v>
      </c>
      <c r="AR39" s="175" t="n">
        <f aca="false">SUM(AR8:AR38)</f>
        <v>4685</v>
      </c>
      <c r="AS39" s="276"/>
      <c r="AT39" s="130" t="n">
        <f aca="false">SUM(AT8:AT38)</f>
        <v>5254669</v>
      </c>
      <c r="AU39" s="130" t="n">
        <f aca="false">SUM(AU8:AU38)</f>
        <v>5299130</v>
      </c>
      <c r="AV39" s="175" t="n">
        <f aca="false">SUM(AV8:AV38)</f>
        <v>44461</v>
      </c>
    </row>
    <row r="40" customFormat="false" ht="12.75" hidden="false" customHeight="false" outlineLevel="0" collapsed="false">
      <c r="A40" s="262"/>
      <c r="B40" s="263"/>
      <c r="C40" s="263"/>
      <c r="D40" s="263"/>
      <c r="E40" s="263"/>
      <c r="F40" s="277"/>
      <c r="G40" s="277"/>
      <c r="H40" s="262"/>
      <c r="I40" s="263"/>
      <c r="J40" s="263"/>
      <c r="K40" s="263"/>
      <c r="L40" s="263"/>
      <c r="M40" s="262"/>
      <c r="N40" s="263"/>
      <c r="O40" s="263"/>
      <c r="P40" s="263"/>
      <c r="Q40" s="262"/>
      <c r="R40" s="263"/>
      <c r="S40" s="263"/>
      <c r="T40" s="263"/>
      <c r="U40" s="262"/>
      <c r="V40" s="263"/>
      <c r="W40" s="263"/>
      <c r="X40" s="263"/>
      <c r="Y40" s="262"/>
      <c r="Z40" s="263"/>
      <c r="AA40" s="263"/>
      <c r="AB40" s="263"/>
      <c r="AC40" s="262"/>
      <c r="AD40" s="263"/>
      <c r="AE40" s="263"/>
      <c r="AF40" s="263"/>
      <c r="AG40" s="262"/>
      <c r="AH40" s="263"/>
      <c r="AI40" s="263"/>
      <c r="AJ40" s="263"/>
      <c r="AK40" s="262"/>
      <c r="AL40" s="263"/>
      <c r="AM40" s="263"/>
      <c r="AN40" s="263"/>
      <c r="AO40" s="262"/>
      <c r="AP40" s="263"/>
      <c r="AQ40" s="263"/>
      <c r="AR40" s="263"/>
      <c r="AS40" s="262"/>
      <c r="AT40" s="263"/>
      <c r="AU40" s="263"/>
      <c r="AV40" s="263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77"/>
      <c r="G41" s="277"/>
      <c r="H41" s="262"/>
      <c r="I41" s="277"/>
      <c r="J41" s="45"/>
      <c r="K41" s="263"/>
      <c r="L41" s="263"/>
      <c r="M41" s="262"/>
      <c r="N41" s="277"/>
      <c r="O41" s="45"/>
      <c r="P41" s="263"/>
      <c r="Q41" s="262"/>
      <c r="R41" s="277"/>
      <c r="S41" s="45"/>
      <c r="T41" s="263"/>
      <c r="U41" s="262"/>
      <c r="V41" s="277"/>
      <c r="W41" s="45"/>
      <c r="X41" s="263"/>
      <c r="Y41" s="262"/>
      <c r="Z41" s="277"/>
      <c r="AA41" s="45"/>
      <c r="AB41" s="263"/>
      <c r="AC41" s="262"/>
      <c r="AD41" s="277"/>
      <c r="AE41" s="45"/>
      <c r="AF41" s="263"/>
      <c r="AG41" s="262"/>
      <c r="AH41" s="277"/>
      <c r="AI41" s="45"/>
      <c r="AJ41" s="263"/>
      <c r="AK41" s="262"/>
      <c r="AL41" s="277"/>
      <c r="AM41" s="45"/>
      <c r="AN41" s="263"/>
      <c r="AO41" s="262"/>
      <c r="AP41" s="277"/>
      <c r="AQ41" s="45"/>
      <c r="AR41" s="263"/>
      <c r="AS41" s="262"/>
      <c r="AT41" s="277"/>
      <c r="AU41" s="45"/>
      <c r="AV41" s="263"/>
    </row>
    <row r="42" customFormat="false" ht="12.75" hidden="false" customHeight="false" outlineLevel="0" collapsed="false">
      <c r="A42" s="9"/>
      <c r="B42" s="9"/>
      <c r="C42" s="178"/>
      <c r="D42" s="27"/>
      <c r="E42" s="178"/>
      <c r="F42" s="130"/>
      <c r="G42" s="262"/>
      <c r="I42" s="277"/>
      <c r="J42" s="45"/>
      <c r="K42" s="172"/>
      <c r="L42" s="263"/>
      <c r="M42" s="260"/>
      <c r="N42" s="277"/>
      <c r="O42" s="45"/>
      <c r="P42" s="172"/>
      <c r="Q42" s="260"/>
      <c r="R42" s="277"/>
      <c r="S42" s="45"/>
      <c r="T42" s="172"/>
      <c r="U42" s="260"/>
      <c r="V42" s="277"/>
      <c r="W42" s="45"/>
      <c r="X42" s="172"/>
      <c r="Y42" s="260"/>
      <c r="Z42" s="278"/>
      <c r="AA42" s="45"/>
      <c r="AB42" s="172"/>
      <c r="AC42" s="260"/>
      <c r="AD42" s="278" t="n">
        <v>36464</v>
      </c>
      <c r="AE42" s="45"/>
      <c r="AF42" s="172" t="n">
        <v>44054</v>
      </c>
      <c r="AG42" s="260"/>
      <c r="AH42" s="278" t="n">
        <v>36494</v>
      </c>
      <c r="AI42" s="45"/>
      <c r="AJ42" s="172" t="n">
        <v>80035</v>
      </c>
      <c r="AK42" s="260"/>
      <c r="AL42" s="278" t="n">
        <v>36525</v>
      </c>
      <c r="AM42" s="45"/>
      <c r="AN42" s="172" t="n">
        <v>144671</v>
      </c>
      <c r="AO42" s="260"/>
      <c r="AP42" s="278" t="n">
        <v>36556</v>
      </c>
      <c r="AQ42" s="45"/>
      <c r="AR42" s="172" t="n">
        <v>218762</v>
      </c>
      <c r="AS42" s="260"/>
      <c r="AT42" s="278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2"/>
      <c r="K43" s="263"/>
      <c r="L43" s="263"/>
      <c r="M43" s="260"/>
      <c r="P43" s="263"/>
      <c r="Q43" s="260"/>
      <c r="T43" s="263"/>
      <c r="U43" s="260"/>
      <c r="X43" s="263"/>
      <c r="Y43" s="260"/>
      <c r="AB43" s="263"/>
      <c r="AC43" s="260"/>
      <c r="AF43" s="263"/>
      <c r="AG43" s="260"/>
      <c r="AJ43" s="263"/>
      <c r="AK43" s="260"/>
      <c r="AN43" s="263"/>
      <c r="AO43" s="260"/>
      <c r="AR43" s="263"/>
      <c r="AS43" s="260"/>
      <c r="AT43" s="263"/>
      <c r="AU43" s="263"/>
      <c r="AV43" s="263"/>
    </row>
    <row r="44" customFormat="false" ht="12.75" hidden="false" customHeight="false" outlineLevel="0" collapsed="false">
      <c r="A44" s="181" t="n">
        <v>37256</v>
      </c>
      <c r="B44" s="9"/>
      <c r="C44" s="182"/>
      <c r="D44" s="183"/>
      <c r="E44" s="182"/>
      <c r="F44" s="184" t="n">
        <v>30131</v>
      </c>
      <c r="G44" s="262"/>
      <c r="H44" s="262"/>
      <c r="I44" s="263"/>
      <c r="J44" s="263"/>
      <c r="K44" s="263"/>
      <c r="L44" s="263"/>
      <c r="M44" s="262"/>
      <c r="N44" s="263"/>
      <c r="O44" s="263"/>
      <c r="P44" s="263"/>
      <c r="Q44" s="262"/>
      <c r="R44" s="263"/>
      <c r="S44" s="263"/>
      <c r="T44" s="263"/>
      <c r="U44" s="262"/>
      <c r="V44" s="263"/>
      <c r="W44" s="263"/>
      <c r="X44" s="263"/>
      <c r="Y44" s="262"/>
      <c r="Z44" s="263"/>
      <c r="AA44" s="263"/>
      <c r="AB44" s="263"/>
      <c r="AC44" s="262"/>
      <c r="AD44" s="263"/>
      <c r="AE44" s="263"/>
      <c r="AF44" s="263"/>
      <c r="AG44" s="262"/>
      <c r="AH44" s="263"/>
      <c r="AI44" s="263"/>
      <c r="AJ44" s="263"/>
      <c r="AK44" s="262"/>
      <c r="AL44" s="263"/>
      <c r="AM44" s="263"/>
      <c r="AN44" s="263"/>
      <c r="AO44" s="262"/>
      <c r="AP44" s="263"/>
      <c r="AQ44" s="263"/>
      <c r="AR44" s="263"/>
      <c r="AS44" s="262"/>
      <c r="AT44" s="263"/>
      <c r="AU44" s="263"/>
      <c r="AV44" s="279"/>
    </row>
    <row r="45" customFormat="false" ht="12.75" hidden="false" customHeight="false" outlineLevel="0" collapsed="false">
      <c r="A45" s="181" t="n">
        <v>37278</v>
      </c>
      <c r="B45" s="9"/>
      <c r="C45" s="183"/>
      <c r="D45" s="183"/>
      <c r="E45" s="183"/>
      <c r="F45" s="130" t="n">
        <f aca="false">+F44+F39</f>
        <v>19796</v>
      </c>
      <c r="G45" s="272"/>
      <c r="H45" s="262"/>
      <c r="I45" s="45"/>
      <c r="J45" s="263"/>
      <c r="K45" s="175"/>
      <c r="L45" s="263"/>
      <c r="M45" s="262"/>
      <c r="N45" s="45"/>
      <c r="O45" s="263"/>
      <c r="P45" s="175"/>
      <c r="Q45" s="262"/>
      <c r="R45" s="45"/>
      <c r="S45" s="263"/>
      <c r="T45" s="175"/>
      <c r="U45" s="262"/>
      <c r="V45" s="45"/>
      <c r="W45" s="263"/>
      <c r="X45" s="175"/>
      <c r="Y45" s="262"/>
      <c r="Z45" s="45"/>
      <c r="AA45" s="263"/>
      <c r="AB45" s="175"/>
      <c r="AC45" s="262"/>
      <c r="AD45" s="45" t="s">
        <v>209</v>
      </c>
      <c r="AE45" s="263"/>
      <c r="AF45" s="175" t="n">
        <f aca="false">+AF42+AF39</f>
        <v>89870</v>
      </c>
      <c r="AG45" s="262"/>
      <c r="AH45" s="45" t="s">
        <v>210</v>
      </c>
      <c r="AI45" s="263"/>
      <c r="AJ45" s="175" t="n">
        <f aca="false">+AJ42+AJ39</f>
        <v>144671</v>
      </c>
      <c r="AK45" s="262"/>
      <c r="AL45" s="45" t="s">
        <v>211</v>
      </c>
      <c r="AM45" s="263"/>
      <c r="AN45" s="280" t="n">
        <f aca="false">+AN42+AN39</f>
        <v>218762</v>
      </c>
      <c r="AO45" s="262"/>
      <c r="AP45" s="45" t="s">
        <v>212</v>
      </c>
      <c r="AQ45" s="263"/>
      <c r="AR45" s="280" t="n">
        <f aca="false">+AR42+AR39</f>
        <v>223447</v>
      </c>
      <c r="AS45" s="262"/>
      <c r="AT45" s="45"/>
      <c r="AU45" s="263"/>
      <c r="AV45" s="281"/>
      <c r="AW45" s="262"/>
      <c r="AX45" s="45"/>
      <c r="AY45" s="263"/>
      <c r="AZ45" s="28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2"/>
      <c r="H46" s="262"/>
      <c r="I46" s="263"/>
      <c r="J46" s="263"/>
      <c r="K46" s="263"/>
      <c r="L46" s="263"/>
      <c r="M46" s="262"/>
      <c r="N46" s="263"/>
      <c r="O46" s="263"/>
      <c r="P46" s="263"/>
      <c r="Q46" s="262"/>
      <c r="R46" s="263"/>
      <c r="S46" s="263"/>
      <c r="T46" s="263"/>
      <c r="U46" s="263"/>
      <c r="V46" s="263"/>
      <c r="W46" s="263"/>
      <c r="AT46" s="263"/>
      <c r="AU46" s="263"/>
      <c r="AV46" s="279"/>
    </row>
    <row r="47" customFormat="false" ht="12.75" hidden="false" customHeight="false" outlineLevel="0" collapsed="false">
      <c r="A47" s="171"/>
      <c r="B47" s="130"/>
      <c r="C47" s="130"/>
      <c r="D47" s="130"/>
      <c r="E47" s="130"/>
      <c r="F47" s="143"/>
      <c r="H47" s="262"/>
      <c r="I47" s="263"/>
      <c r="J47" s="263"/>
      <c r="K47" s="263"/>
      <c r="L47" s="263"/>
      <c r="M47" s="262"/>
      <c r="N47" s="263"/>
      <c r="O47" s="263"/>
      <c r="P47" s="263"/>
      <c r="Q47" s="262"/>
      <c r="R47" s="263"/>
      <c r="S47" s="263"/>
      <c r="T47" s="263"/>
      <c r="U47" s="263"/>
      <c r="V47" s="263"/>
      <c r="W47" s="263"/>
      <c r="AR47" s="282" t="n">
        <v>2.21</v>
      </c>
      <c r="AT47" s="263"/>
      <c r="AU47" s="263"/>
      <c r="AV47" s="283"/>
    </row>
    <row r="48" customFormat="false" ht="13.5" hidden="false" customHeight="false" outlineLevel="0" collapsed="false">
      <c r="A48" s="171"/>
      <c r="B48" s="130"/>
      <c r="C48" s="186"/>
      <c r="D48" s="130"/>
      <c r="E48" s="130"/>
      <c r="F48" s="130"/>
      <c r="H48" s="262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AR48" s="284" t="n">
        <f aca="false">+AR47*AR45</f>
        <v>493817.87</v>
      </c>
      <c r="AT48" s="263"/>
      <c r="AU48" s="263"/>
      <c r="AV48" s="285"/>
    </row>
    <row r="49" customFormat="false" ht="13.5" hidden="false" customHeight="false" outlineLevel="0" collapsed="false">
      <c r="A49" s="9" t="s">
        <v>213</v>
      </c>
      <c r="B49" s="9"/>
      <c r="C49" s="9"/>
      <c r="D49" s="9"/>
      <c r="E49" s="130"/>
      <c r="F49" s="130"/>
      <c r="H49" s="262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AT49" s="263"/>
      <c r="AU49" s="263"/>
      <c r="AV49" s="263"/>
    </row>
    <row r="50" customFormat="false" ht="12.75" hidden="false" customHeight="false" outlineLevel="0" collapsed="false">
      <c r="A50" s="150" t="n">
        <f aca="false">+A44</f>
        <v>37256</v>
      </c>
      <c r="B50" s="9"/>
      <c r="C50" s="9"/>
      <c r="D50" s="184" t="n">
        <v>434360.78</v>
      </c>
      <c r="E50" s="130"/>
      <c r="F50" s="130"/>
      <c r="H50" s="262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AH50" s="5" t="n">
        <v>48.75</v>
      </c>
    </row>
    <row r="51" customFormat="false" ht="12.75" hidden="false" customHeight="false" outlineLevel="0" collapsed="false">
      <c r="A51" s="150" t="n">
        <f aca="false">+A45</f>
        <v>37278</v>
      </c>
      <c r="B51" s="9"/>
      <c r="C51" s="9"/>
      <c r="D51" s="41" t="n">
        <f aca="false">+F39*summary!G3</f>
        <v>-21703.5</v>
      </c>
      <c r="E51" s="130"/>
      <c r="F51" s="130"/>
      <c r="H51" s="262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412657.28</v>
      </c>
      <c r="E52" s="130"/>
      <c r="F52" s="130"/>
      <c r="H52" s="262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AH53" s="5" t="n">
        <v>720</v>
      </c>
    </row>
    <row r="54" customFormat="false" ht="12.75" hidden="false" customHeight="false" outlineLevel="0" collapsed="false">
      <c r="D54" s="157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AH55" s="5" t="n">
        <v>0.35</v>
      </c>
    </row>
    <row r="56" customFormat="false" ht="12.75" hidden="false" customHeight="false" outlineLevel="0" collapsed="false">
      <c r="D56" s="157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AH56" s="5" t="n">
        <f aca="false">+AH55*AH54</f>
        <v>8442</v>
      </c>
    </row>
    <row r="57" customFormat="false" ht="12.75" hidden="false" customHeight="false" outlineLevel="0" collapsed="false">
      <c r="G57" s="286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AH57" s="5" t="n">
        <f aca="false">+AH54-AH56</f>
        <v>15678</v>
      </c>
    </row>
    <row r="58" customFormat="false" ht="12.75" hidden="false" customHeight="false" outlineLevel="0" collapsed="false"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</row>
    <row r="59" customFormat="false" ht="12.75" hidden="false" customHeight="false" outlineLevel="0" collapsed="false"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</row>
    <row r="60" customFormat="false" ht="12.75" hidden="false" customHeight="false" outlineLevel="0" collapsed="false"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</row>
    <row r="61" customFormat="false" ht="12.75" hidden="false" customHeight="false" outlineLevel="0" collapsed="false"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</row>
    <row r="62" customFormat="false" ht="20.1" hidden="false" customHeight="true" outlineLevel="0" collapsed="false"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</row>
    <row r="63" customFormat="false" ht="20.1" hidden="false" customHeight="true" outlineLevel="0" collapsed="false"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</row>
    <row r="64" customFormat="false" ht="20.1" hidden="false" customHeight="true" outlineLevel="0" collapsed="false"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</row>
    <row r="65" customFormat="false" ht="20.1" hidden="false" customHeight="true" outlineLevel="0" collapsed="false"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</row>
    <row r="66" customFormat="false" ht="20.1" hidden="false" customHeight="true" outlineLevel="0" collapsed="false"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</row>
    <row r="67" customFormat="false" ht="20.1" hidden="false" customHeight="true" outlineLevel="0" collapsed="false"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</row>
    <row r="68" customFormat="false" ht="20.1" hidden="false" customHeight="true" outlineLevel="0" collapsed="false"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</row>
    <row r="69" customFormat="false" ht="20.1" hidden="false" customHeight="true" outlineLevel="0" collapsed="false">
      <c r="H69" s="262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</row>
    <row r="70" customFormat="false" ht="20.1" hidden="false" customHeight="true" outlineLevel="0" collapsed="false">
      <c r="H70" s="262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</row>
    <row r="71" customFormat="false" ht="20.1" hidden="false" customHeight="true" outlineLevel="0" collapsed="false"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</row>
    <row r="72" customFormat="false" ht="21" hidden="false" customHeight="true" outlineLevel="0" collapsed="false"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</row>
    <row r="73" customFormat="false" ht="12.75" hidden="false" customHeight="false" outlineLevel="0" collapsed="false">
      <c r="H73" s="262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</row>
    <row r="74" customFormat="false" ht="12.75" hidden="false" customHeight="false" outlineLevel="0" collapsed="false">
      <c r="H74" s="262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</row>
    <row r="75" customFormat="false" ht="12.75" hidden="false" customHeight="false" outlineLevel="0" collapsed="false">
      <c r="H75" s="262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</row>
    <row r="76" customFormat="false" ht="12.75" hidden="false" customHeight="false" outlineLevel="0" collapsed="false">
      <c r="H76" s="262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</row>
    <row r="77" customFormat="false" ht="12.75" hidden="false" customHeight="false" outlineLevel="0" collapsed="false">
      <c r="H77" s="262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</row>
    <row r="78" customFormat="false" ht="12.75" hidden="false" customHeight="false" outlineLevel="0" collapsed="false">
      <c r="H78" s="262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</row>
    <row r="79" customFormat="false" ht="12.75" hidden="false" customHeight="false" outlineLevel="0" collapsed="false">
      <c r="A79" s="287" t="s">
        <v>95</v>
      </c>
      <c r="F79" s="263"/>
      <c r="G79" s="262"/>
      <c r="H79" s="262"/>
    </row>
    <row r="80" customFormat="false" ht="12.75" hidden="false" customHeight="false" outlineLevel="0" collapsed="false">
      <c r="A80" s="287" t="s">
        <v>214</v>
      </c>
      <c r="F80" s="263"/>
      <c r="G80" s="262"/>
      <c r="H80" s="262"/>
    </row>
    <row r="81" customFormat="false" ht="12.75" hidden="false" customHeight="false" outlineLevel="0" collapsed="false">
      <c r="A81" s="287" t="s">
        <v>215</v>
      </c>
      <c r="F81" s="263"/>
      <c r="G81" s="262"/>
    </row>
    <row r="84" customFormat="false" ht="12.75" hidden="false" customHeight="false" outlineLevel="0" collapsed="false">
      <c r="A84" s="267"/>
      <c r="B84" s="271" t="s">
        <v>216</v>
      </c>
      <c r="C84" s="271" t="s">
        <v>36</v>
      </c>
      <c r="D84" s="271"/>
      <c r="E84" s="271"/>
      <c r="F84" s="267"/>
      <c r="H84" s="267"/>
      <c r="I84" s="271" t="s">
        <v>216</v>
      </c>
      <c r="J84" s="271" t="s">
        <v>36</v>
      </c>
      <c r="K84" s="267"/>
    </row>
    <row r="85" customFormat="false" ht="12.75" hidden="false" customHeight="false" outlineLevel="0" collapsed="false">
      <c r="A85" s="267"/>
      <c r="B85" s="288" t="s">
        <v>183</v>
      </c>
      <c r="C85" s="288" t="s">
        <v>184</v>
      </c>
      <c r="D85" s="288"/>
      <c r="E85" s="288"/>
      <c r="F85" s="289" t="s">
        <v>185</v>
      </c>
      <c r="H85" s="267"/>
      <c r="I85" s="288" t="s">
        <v>183</v>
      </c>
      <c r="J85" s="288" t="s">
        <v>184</v>
      </c>
      <c r="K85" s="289" t="s">
        <v>185</v>
      </c>
    </row>
    <row r="86" customFormat="false" ht="12.75" hidden="false" customHeight="false" outlineLevel="0" collapsed="false">
      <c r="A86" s="269" t="n">
        <v>36100</v>
      </c>
      <c r="B86" s="290" t="n">
        <v>11369</v>
      </c>
      <c r="C86" s="291" t="n">
        <v>2.02</v>
      </c>
      <c r="D86" s="291"/>
      <c r="E86" s="291"/>
      <c r="F86" s="262" t="n">
        <f aca="false">+C86*B86</f>
        <v>22965.38</v>
      </c>
      <c r="H86" s="269" t="n">
        <v>35735</v>
      </c>
      <c r="I86" s="290" t="n">
        <v>19437</v>
      </c>
      <c r="J86" s="291" t="n">
        <v>2.7</v>
      </c>
      <c r="K86" s="262" t="n">
        <f aca="false">+J86*I86</f>
        <v>52479.9</v>
      </c>
    </row>
    <row r="87" customFormat="false" ht="12.75" hidden="false" customHeight="false" outlineLevel="0" collapsed="false">
      <c r="A87" s="269" t="n">
        <v>36130</v>
      </c>
      <c r="B87" s="290" t="n">
        <v>88047</v>
      </c>
      <c r="C87" s="291" t="n">
        <v>1.79</v>
      </c>
      <c r="D87" s="291"/>
      <c r="E87" s="291"/>
      <c r="F87" s="262" t="n">
        <f aca="false">+C87*B87</f>
        <v>157604.13</v>
      </c>
      <c r="H87" s="269" t="n">
        <v>35765</v>
      </c>
      <c r="I87" s="290" t="n">
        <v>11409</v>
      </c>
      <c r="J87" s="291" t="n">
        <v>2.16</v>
      </c>
      <c r="K87" s="262" t="n">
        <f aca="false">+J87*I87</f>
        <v>24643.44</v>
      </c>
    </row>
    <row r="88" customFormat="false" ht="12.75" hidden="false" customHeight="false" outlineLevel="0" collapsed="false">
      <c r="A88" s="269" t="n">
        <v>36161</v>
      </c>
      <c r="B88" s="290" t="n">
        <v>22026</v>
      </c>
      <c r="C88" s="291" t="n">
        <v>1.7</v>
      </c>
      <c r="D88" s="291"/>
      <c r="E88" s="291"/>
      <c r="F88" s="262" t="n">
        <f aca="false">+C88*B88</f>
        <v>37444.2</v>
      </c>
      <c r="H88" s="269" t="n">
        <v>35796</v>
      </c>
      <c r="I88" s="290" t="n">
        <v>13417</v>
      </c>
      <c r="J88" s="291" t="n">
        <v>1.96</v>
      </c>
      <c r="K88" s="262" t="n">
        <f aca="false">+J88*I88</f>
        <v>26297.32</v>
      </c>
    </row>
    <row r="89" customFormat="false" ht="12.75" hidden="false" customHeight="false" outlineLevel="0" collapsed="false">
      <c r="A89" s="269" t="n">
        <v>36192</v>
      </c>
      <c r="B89" s="290" t="n">
        <v>12888</v>
      </c>
      <c r="C89" s="291" t="n">
        <v>1.61</v>
      </c>
      <c r="D89" s="291"/>
      <c r="E89" s="291"/>
      <c r="F89" s="262" t="n">
        <f aca="false">+C89*B89</f>
        <v>20749.68</v>
      </c>
      <c r="H89" s="269" t="n">
        <v>35827</v>
      </c>
      <c r="I89" s="290" t="n">
        <v>21244</v>
      </c>
      <c r="J89" s="291" t="n">
        <v>2.03</v>
      </c>
      <c r="K89" s="262" t="n">
        <f aca="false">+J89*I89</f>
        <v>43125.32</v>
      </c>
    </row>
    <row r="90" customFormat="false" ht="12.75" hidden="false" customHeight="false" outlineLevel="0" collapsed="false">
      <c r="A90" s="269" t="n">
        <v>36220</v>
      </c>
      <c r="B90" s="290" t="n">
        <v>29</v>
      </c>
      <c r="C90" s="291" t="n">
        <v>1.56</v>
      </c>
      <c r="D90" s="291"/>
      <c r="E90" s="291"/>
      <c r="F90" s="262" t="n">
        <f aca="false">+C90*B90</f>
        <v>45.24</v>
      </c>
      <c r="H90" s="269" t="n">
        <v>35855</v>
      </c>
      <c r="I90" s="290" t="n">
        <v>19170</v>
      </c>
      <c r="J90" s="291" t="n">
        <v>2.1</v>
      </c>
      <c r="K90" s="262" t="n">
        <f aca="false">+J90*I90</f>
        <v>40257</v>
      </c>
    </row>
    <row r="91" customFormat="false" ht="12.75" hidden="false" customHeight="false" outlineLevel="0" collapsed="false">
      <c r="A91" s="269" t="n">
        <v>36251</v>
      </c>
      <c r="B91" s="290" t="n">
        <v>31188</v>
      </c>
      <c r="C91" s="291" t="n">
        <v>1.9</v>
      </c>
      <c r="D91" s="291"/>
      <c r="E91" s="291"/>
      <c r="F91" s="262" t="n">
        <f aca="false">+C91*B91</f>
        <v>59257.2</v>
      </c>
      <c r="H91" s="269" t="n">
        <v>35886</v>
      </c>
      <c r="I91" s="290" t="n">
        <v>26776</v>
      </c>
      <c r="J91" s="291" t="n">
        <v>2.2</v>
      </c>
      <c r="K91" s="262" t="n">
        <f aca="false">+J91*I91</f>
        <v>58907.2</v>
      </c>
    </row>
    <row r="92" customFormat="false" ht="12.75" hidden="false" customHeight="false" outlineLevel="0" collapsed="false">
      <c r="A92" s="269" t="n">
        <v>36281</v>
      </c>
      <c r="B92" s="290" t="n">
        <f aca="false">3252482-3155382</f>
        <v>97100</v>
      </c>
      <c r="C92" s="291" t="n">
        <v>2.02</v>
      </c>
      <c r="D92" s="291"/>
      <c r="E92" s="291"/>
      <c r="F92" s="262" t="n">
        <f aca="false">+C92*B92</f>
        <v>196142</v>
      </c>
      <c r="H92" s="269" t="n">
        <v>35916</v>
      </c>
      <c r="I92" s="290" t="n">
        <v>30102</v>
      </c>
      <c r="J92" s="291" t="n">
        <v>1.88</v>
      </c>
      <c r="K92" s="262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0" t="n">
        <v>48333</v>
      </c>
      <c r="C93" s="291" t="n">
        <v>1.96</v>
      </c>
      <c r="D93" s="291"/>
      <c r="E93" s="291"/>
      <c r="F93" s="262" t="n">
        <f aca="false">+C93*B93</f>
        <v>94732.68</v>
      </c>
      <c r="H93" s="135" t="n">
        <v>35947</v>
      </c>
      <c r="I93" s="290" t="n">
        <v>17068</v>
      </c>
      <c r="J93" s="291" t="n">
        <v>1.64</v>
      </c>
      <c r="K93" s="262" t="n">
        <f aca="false">+J93*I93</f>
        <v>27991.52</v>
      </c>
    </row>
    <row r="94" customFormat="false" ht="12.75" hidden="false" customHeight="false" outlineLevel="0" collapsed="false">
      <c r="A94" s="269" t="n">
        <v>36342</v>
      </c>
      <c r="B94" s="290" t="n">
        <v>-72504</v>
      </c>
      <c r="C94" s="291" t="n">
        <v>2.01</v>
      </c>
      <c r="D94" s="291"/>
      <c r="E94" s="291"/>
      <c r="F94" s="262" t="n">
        <f aca="false">+C94*B94</f>
        <v>-145733.04</v>
      </c>
      <c r="H94" s="269" t="n">
        <v>35977</v>
      </c>
      <c r="I94" s="290" t="n">
        <v>24452</v>
      </c>
      <c r="J94" s="291" t="n">
        <v>1.87</v>
      </c>
      <c r="K94" s="262" t="n">
        <f aca="false">+J94*I94</f>
        <v>45725.24</v>
      </c>
    </row>
    <row r="95" customFormat="false" ht="12.75" hidden="false" customHeight="false" outlineLevel="0" collapsed="false">
      <c r="A95" s="269" t="n">
        <v>36373</v>
      </c>
      <c r="B95" s="290" t="n">
        <v>-6559</v>
      </c>
      <c r="C95" s="291" t="n">
        <v>2.35</v>
      </c>
      <c r="D95" s="291"/>
      <c r="E95" s="291"/>
      <c r="F95" s="262" t="n">
        <f aca="false">+C95*B95</f>
        <v>-15413.65</v>
      </c>
      <c r="H95" s="269" t="n">
        <v>36008</v>
      </c>
      <c r="I95" s="290" t="n">
        <v>26181</v>
      </c>
      <c r="J95" s="291" t="n">
        <v>1.71</v>
      </c>
      <c r="K95" s="262" t="n">
        <f aca="false">+J95*I95</f>
        <v>44769.51</v>
      </c>
    </row>
    <row r="96" customFormat="false" ht="12.75" hidden="false" customHeight="false" outlineLevel="0" collapsed="false">
      <c r="A96" s="269" t="n">
        <v>36404</v>
      </c>
      <c r="B96" s="290" t="n">
        <v>-73056</v>
      </c>
      <c r="C96" s="291" t="n">
        <v>2.29</v>
      </c>
      <c r="D96" s="291"/>
      <c r="E96" s="291"/>
      <c r="F96" s="262" t="n">
        <f aca="false">+C96*B96</f>
        <v>-167298.24</v>
      </c>
      <c r="H96" s="269" t="n">
        <v>36039</v>
      </c>
      <c r="I96" s="290" t="n">
        <v>14386</v>
      </c>
      <c r="J96" s="291" t="n">
        <v>1.65</v>
      </c>
      <c r="K96" s="262" t="n">
        <f aca="false">+J96*I96</f>
        <v>23736.9</v>
      </c>
    </row>
    <row r="97" customFormat="false" ht="12.75" hidden="false" customHeight="false" outlineLevel="0" collapsed="false">
      <c r="A97" s="269" t="n">
        <v>36434</v>
      </c>
      <c r="B97" s="290" t="n">
        <v>-4807</v>
      </c>
      <c r="C97" s="291" t="n">
        <v>2.59</v>
      </c>
      <c r="D97" s="291"/>
      <c r="E97" s="291"/>
      <c r="F97" s="262" t="n">
        <f aca="false">+C97*B97</f>
        <v>-12450.13</v>
      </c>
      <c r="H97" s="269" t="n">
        <v>36069</v>
      </c>
      <c r="I97" s="290" t="n">
        <v>18644</v>
      </c>
      <c r="J97" s="291" t="n">
        <v>1.73</v>
      </c>
      <c r="K97" s="262" t="n">
        <f aca="false">+J97*I97</f>
        <v>32254.12</v>
      </c>
    </row>
    <row r="98" customFormat="false" ht="12.75" hidden="false" customHeight="false" outlineLevel="0" collapsed="false">
      <c r="A98" s="269" t="n">
        <v>36465</v>
      </c>
      <c r="B98" s="290" t="n">
        <v>35981</v>
      </c>
      <c r="C98" s="291" t="n">
        <v>2.14</v>
      </c>
      <c r="D98" s="291"/>
      <c r="E98" s="291"/>
      <c r="F98" s="262" t="n">
        <f aca="false">+C98*B98</f>
        <v>76999.34</v>
      </c>
      <c r="H98" s="269" t="n">
        <v>36100</v>
      </c>
      <c r="I98" s="290" t="n">
        <v>21859</v>
      </c>
      <c r="J98" s="291" t="n">
        <v>2.02</v>
      </c>
      <c r="K98" s="262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0" t="n">
        <v>64636</v>
      </c>
      <c r="C99" s="291" t="n">
        <v>2.21</v>
      </c>
      <c r="D99" s="291"/>
      <c r="E99" s="291"/>
      <c r="F99" s="262" t="n">
        <f aca="false">+C99*B99</f>
        <v>142845.56</v>
      </c>
      <c r="H99" s="269" t="n">
        <v>36130</v>
      </c>
      <c r="I99" s="290" t="n">
        <v>20077</v>
      </c>
      <c r="J99" s="291" t="n">
        <v>1.79</v>
      </c>
      <c r="K99" s="262" t="n">
        <f aca="false">+J99*I99</f>
        <v>35937.83</v>
      </c>
    </row>
    <row r="100" customFormat="false" ht="12.75" hidden="false" customHeight="false" outlineLevel="0" collapsed="false">
      <c r="A100" s="269" t="s">
        <v>217</v>
      </c>
      <c r="B100" s="290" t="n">
        <v>-110000</v>
      </c>
      <c r="C100" s="291" t="n">
        <f aca="false">+F100/B100</f>
        <v>2.02</v>
      </c>
      <c r="D100" s="291"/>
      <c r="E100" s="291"/>
      <c r="F100" s="262" t="n">
        <v>-222200</v>
      </c>
      <c r="H100" s="269" t="n">
        <v>36161</v>
      </c>
      <c r="I100" s="290" t="n">
        <v>3591</v>
      </c>
      <c r="J100" s="291" t="n">
        <v>1.7</v>
      </c>
      <c r="K100" s="262" t="n">
        <f aca="false">+J100*I100</f>
        <v>6104.7</v>
      </c>
    </row>
    <row r="101" customFormat="false" ht="12.75" hidden="false" customHeight="false" outlineLevel="0" collapsed="false">
      <c r="A101" s="267" t="s">
        <v>218</v>
      </c>
      <c r="B101" s="292" t="n">
        <f aca="false">SUM(B86:B100)</f>
        <v>144671</v>
      </c>
      <c r="C101" s="293" t="n">
        <f aca="false">+F101/B101</f>
        <v>1.69826952188068</v>
      </c>
      <c r="D101" s="293"/>
      <c r="E101" s="293"/>
      <c r="F101" s="294" t="n">
        <f aca="false">SUM(F86:F100)</f>
        <v>245690.35</v>
      </c>
      <c r="G101" s="262"/>
      <c r="H101" s="269" t="n">
        <v>36192</v>
      </c>
      <c r="I101" s="290" t="n">
        <v>6701</v>
      </c>
      <c r="J101" s="291" t="n">
        <v>1.61</v>
      </c>
      <c r="K101" s="262" t="n">
        <f aca="false">+J101*I101</f>
        <v>10788.61</v>
      </c>
    </row>
    <row r="102" customFormat="false" ht="12.75" hidden="false" customHeight="false" outlineLevel="0" collapsed="false">
      <c r="A102" s="267" t="s">
        <v>219</v>
      </c>
      <c r="B102" s="288" t="n">
        <f aca="false">+AN39</f>
        <v>74091</v>
      </c>
      <c r="C102" s="295" t="n">
        <v>2.2</v>
      </c>
      <c r="D102" s="295"/>
      <c r="E102" s="295"/>
      <c r="F102" s="296" t="n">
        <f aca="false">+C102*B102</f>
        <v>163000.2</v>
      </c>
      <c r="G102" s="262"/>
      <c r="H102" s="269" t="n">
        <v>36220</v>
      </c>
      <c r="I102" s="290" t="n">
        <v>5383</v>
      </c>
      <c r="J102" s="291" t="n">
        <v>1.56</v>
      </c>
      <c r="K102" s="262" t="n">
        <f aca="false">+J102*I102</f>
        <v>8397.48</v>
      </c>
    </row>
    <row r="103" customFormat="false" ht="12.75" hidden="false" customHeight="false" outlineLevel="0" collapsed="false">
      <c r="A103" s="237" t="s">
        <v>220</v>
      </c>
      <c r="B103" s="290" t="n">
        <f aca="false">+B102+B101</f>
        <v>218762</v>
      </c>
      <c r="C103" s="297" t="n">
        <f aca="false">+F103/B103</f>
        <v>1.86819717318364</v>
      </c>
      <c r="D103" s="297"/>
      <c r="E103" s="297"/>
      <c r="F103" s="262" t="n">
        <f aca="false">+F102+F101</f>
        <v>408690.55</v>
      </c>
      <c r="H103" s="269" t="n">
        <v>36251</v>
      </c>
      <c r="I103" s="290" t="n">
        <v>17558</v>
      </c>
      <c r="J103" s="291" t="n">
        <v>1.9</v>
      </c>
      <c r="K103" s="262" t="n">
        <f aca="false">+J103*I103</f>
        <v>33360.2</v>
      </c>
    </row>
    <row r="104" customFormat="false" ht="12.75" hidden="false" customHeight="false" outlineLevel="0" collapsed="false">
      <c r="A104" s="135"/>
      <c r="B104" s="290"/>
      <c r="C104" s="271"/>
      <c r="D104" s="271"/>
      <c r="E104" s="271"/>
      <c r="F104" s="162"/>
      <c r="H104" s="269" t="n">
        <v>36281</v>
      </c>
      <c r="I104" s="290" t="n">
        <v>16888</v>
      </c>
      <c r="J104" s="291" t="n">
        <v>2</v>
      </c>
      <c r="K104" s="262" t="n">
        <f aca="false">+J104*I104</f>
        <v>33776</v>
      </c>
    </row>
    <row r="105" customFormat="false" ht="12.75" hidden="false" customHeight="false" outlineLevel="0" collapsed="false">
      <c r="A105" s="269" t="s">
        <v>221</v>
      </c>
      <c r="B105" s="290" t="n">
        <f aca="false">+B103</f>
        <v>218762</v>
      </c>
      <c r="C105" s="291" t="n">
        <v>2.2</v>
      </c>
      <c r="D105" s="291"/>
      <c r="E105" s="291"/>
      <c r="F105" s="262" t="n">
        <f aca="false">+C105*B105</f>
        <v>481276.4</v>
      </c>
      <c r="H105" s="135" t="n">
        <v>36312</v>
      </c>
      <c r="I105" s="290" t="n">
        <v>24801</v>
      </c>
      <c r="J105" s="291" t="n">
        <v>1.96</v>
      </c>
      <c r="K105" s="262" t="n">
        <f aca="false">+J105*I105</f>
        <v>48609.96</v>
      </c>
    </row>
    <row r="106" customFormat="false" ht="12.75" hidden="false" customHeight="false" outlineLevel="0" collapsed="false">
      <c r="A106" s="269"/>
      <c r="B106" s="290"/>
      <c r="C106" s="291"/>
      <c r="D106" s="291"/>
      <c r="E106" s="291"/>
      <c r="F106" s="262"/>
      <c r="G106" s="262"/>
      <c r="H106" s="269" t="n">
        <v>36342</v>
      </c>
      <c r="I106" s="290" t="n">
        <v>23747</v>
      </c>
      <c r="J106" s="291" t="n">
        <v>2.01</v>
      </c>
      <c r="K106" s="262" t="n">
        <f aca="false">+J106*I106</f>
        <v>47731.47</v>
      </c>
    </row>
    <row r="107" customFormat="false" ht="12.75" hidden="false" customHeight="false" outlineLevel="0" collapsed="false">
      <c r="A107" s="269"/>
      <c r="B107" s="290"/>
      <c r="C107" s="291"/>
      <c r="D107" s="291"/>
      <c r="E107" s="291"/>
      <c r="F107" s="262"/>
      <c r="G107" s="262"/>
      <c r="H107" s="269" t="n">
        <v>36373</v>
      </c>
      <c r="I107" s="290" t="n">
        <v>21597</v>
      </c>
      <c r="J107" s="291" t="n">
        <v>2.35</v>
      </c>
      <c r="K107" s="262" t="n">
        <f aca="false">+J107*I107</f>
        <v>50752.95</v>
      </c>
    </row>
    <row r="108" customFormat="false" ht="12.75" hidden="false" customHeight="false" outlineLevel="0" collapsed="false">
      <c r="A108" s="269"/>
      <c r="B108" s="290" t="n">
        <v>100000</v>
      </c>
      <c r="C108" s="291" t="n">
        <v>2</v>
      </c>
      <c r="D108" s="291"/>
      <c r="E108" s="291"/>
      <c r="F108" s="262" t="n">
        <f aca="false">+C108*B108</f>
        <v>200000</v>
      </c>
      <c r="G108" s="262"/>
      <c r="H108" s="269" t="n">
        <v>36404</v>
      </c>
      <c r="I108" s="290" t="n">
        <v>16984</v>
      </c>
      <c r="J108" s="291" t="n">
        <v>2.29</v>
      </c>
      <c r="K108" s="262" t="n">
        <f aca="false">+J108*I108</f>
        <v>38893.36</v>
      </c>
    </row>
    <row r="109" customFormat="false" ht="12.75" hidden="false" customHeight="false" outlineLevel="0" collapsed="false">
      <c r="A109" s="269"/>
      <c r="B109" s="290"/>
      <c r="C109" s="291"/>
      <c r="D109" s="291"/>
      <c r="E109" s="291"/>
      <c r="F109" s="262"/>
      <c r="G109" s="262"/>
      <c r="H109" s="269" t="n">
        <v>36434</v>
      </c>
      <c r="I109" s="290" t="n">
        <v>11019</v>
      </c>
      <c r="J109" s="291" t="n">
        <v>2.59</v>
      </c>
      <c r="K109" s="262" t="n">
        <f aca="false">+J109*I109</f>
        <v>28539.21</v>
      </c>
    </row>
    <row r="110" customFormat="false" ht="12.75" hidden="false" customHeight="false" outlineLevel="0" collapsed="false">
      <c r="A110" s="269"/>
      <c r="B110" s="290"/>
      <c r="C110" s="291"/>
      <c r="D110" s="291"/>
      <c r="E110" s="291"/>
      <c r="F110" s="262"/>
      <c r="G110" s="262"/>
      <c r="H110" s="269" t="n">
        <v>36465</v>
      </c>
      <c r="I110" s="290" t="n">
        <v>14611</v>
      </c>
      <c r="J110" s="291" t="n">
        <v>2.14</v>
      </c>
      <c r="K110" s="262" t="n">
        <f aca="false">+J110*I110</f>
        <v>31267.54</v>
      </c>
    </row>
    <row r="111" customFormat="false" ht="12.75" hidden="false" customHeight="false" outlineLevel="0" collapsed="false">
      <c r="A111" s="269"/>
      <c r="B111" s="298"/>
      <c r="C111" s="295"/>
      <c r="D111" s="295"/>
      <c r="E111" s="295"/>
      <c r="F111" s="296"/>
      <c r="G111" s="262"/>
      <c r="H111" s="135" t="n">
        <v>36495</v>
      </c>
      <c r="I111" s="290" t="n">
        <v>31761</v>
      </c>
      <c r="J111" s="291" t="n">
        <v>2.21</v>
      </c>
      <c r="K111" s="262" t="n">
        <f aca="false">+J111*I111</f>
        <v>70191.81</v>
      </c>
    </row>
    <row r="112" customFormat="false" ht="13.5" hidden="false" customHeight="false" outlineLevel="0" collapsed="false">
      <c r="A112" s="267"/>
      <c r="B112" s="299"/>
      <c r="C112" s="300"/>
      <c r="D112" s="300"/>
      <c r="E112" s="300"/>
      <c r="F112" s="301"/>
      <c r="G112" s="262"/>
      <c r="H112" s="135" t="n">
        <v>36526</v>
      </c>
      <c r="I112" s="290" t="n">
        <v>28865</v>
      </c>
      <c r="J112" s="291" t="n">
        <v>2.23</v>
      </c>
      <c r="K112" s="262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0" t="n">
        <f aca="false">11102+3</f>
        <v>11105</v>
      </c>
      <c r="J113" s="291" t="n">
        <v>2.4</v>
      </c>
      <c r="K113" s="262" t="n">
        <f aca="false">+J113*I113</f>
        <v>26652</v>
      </c>
    </row>
    <row r="114" customFormat="false" ht="12.75" hidden="false" customHeight="false" outlineLevel="0" collapsed="false">
      <c r="H114" s="290"/>
      <c r="I114" s="302" t="n">
        <f aca="false">SUM(I86:I113)</f>
        <v>518833</v>
      </c>
      <c r="K114" s="303" t="n">
        <f aca="false">SUM(K86:K113)</f>
        <v>1056306.48</v>
      </c>
    </row>
    <row r="115" customFormat="false" ht="12.75" hidden="false" customHeight="false" outlineLevel="0" collapsed="false">
      <c r="H115" s="290"/>
    </row>
    <row r="116" customFormat="false" ht="12.75" hidden="false" customHeight="false" outlineLevel="0" collapsed="false">
      <c r="H116" s="290"/>
    </row>
    <row r="117" customFormat="false" ht="12.75" hidden="false" customHeight="false" outlineLevel="0" collapsed="false">
      <c r="H117" s="290"/>
    </row>
    <row r="118" customFormat="false" ht="12.75" hidden="false" customHeight="false" outlineLevel="0" collapsed="false">
      <c r="A118" s="287" t="s">
        <v>95</v>
      </c>
      <c r="F118" s="263"/>
      <c r="G118" s="262"/>
      <c r="H118" s="290"/>
    </row>
    <row r="119" customFormat="false" ht="12.75" hidden="false" customHeight="false" outlineLevel="0" collapsed="false">
      <c r="A119" s="287" t="s">
        <v>214</v>
      </c>
      <c r="F119" s="263"/>
      <c r="G119" s="262"/>
      <c r="H119" s="290"/>
    </row>
    <row r="120" customFormat="false" ht="12.75" hidden="false" customHeight="false" outlineLevel="0" collapsed="false">
      <c r="A120" s="287" t="s">
        <v>215</v>
      </c>
      <c r="F120" s="263"/>
      <c r="G120" s="262"/>
      <c r="H120" s="290"/>
    </row>
    <row r="121" customFormat="false" ht="12.75" hidden="false" customHeight="false" outlineLevel="0" collapsed="false">
      <c r="H121" s="290"/>
    </row>
    <row r="122" customFormat="false" ht="12.75" hidden="false" customHeight="false" outlineLevel="0" collapsed="false">
      <c r="H122" s="290"/>
    </row>
    <row r="123" customFormat="false" ht="12.75" hidden="false" customHeight="false" outlineLevel="0" collapsed="false">
      <c r="H123" s="290"/>
    </row>
    <row r="124" customFormat="false" ht="12.75" hidden="false" customHeight="false" outlineLevel="0" collapsed="false">
      <c r="A124" s="264"/>
      <c r="B124" s="156" t="s">
        <v>216</v>
      </c>
      <c r="C124" s="156" t="s">
        <v>36</v>
      </c>
      <c r="F124" s="264"/>
      <c r="G124" s="262"/>
      <c r="H124" s="290"/>
    </row>
    <row r="125" customFormat="false" ht="12.75" hidden="false" customHeight="false" outlineLevel="0" collapsed="false">
      <c r="A125" s="264"/>
      <c r="B125" s="304" t="s">
        <v>183</v>
      </c>
      <c r="C125" s="304" t="s">
        <v>184</v>
      </c>
      <c r="D125" s="304"/>
      <c r="E125" s="304"/>
      <c r="F125" s="305" t="s">
        <v>185</v>
      </c>
      <c r="G125" s="262"/>
      <c r="H125" s="290"/>
    </row>
    <row r="126" customFormat="false" ht="12.75" hidden="false" customHeight="false" outlineLevel="0" collapsed="false">
      <c r="A126" s="269" t="n">
        <v>36100</v>
      </c>
      <c r="B126" s="290" t="n">
        <v>11369</v>
      </c>
      <c r="C126" s="291" t="n">
        <v>2.02</v>
      </c>
      <c r="D126" s="291"/>
      <c r="E126" s="291"/>
      <c r="F126" s="262" t="n">
        <f aca="false">+C126*B126</f>
        <v>22965.38</v>
      </c>
      <c r="H126" s="290"/>
    </row>
    <row r="127" customFormat="false" ht="12.75" hidden="false" customHeight="false" outlineLevel="0" collapsed="false">
      <c r="A127" s="269" t="n">
        <v>36130</v>
      </c>
      <c r="B127" s="290" t="n">
        <v>88047</v>
      </c>
      <c r="C127" s="291" t="n">
        <v>1.79</v>
      </c>
      <c r="D127" s="291"/>
      <c r="E127" s="291"/>
      <c r="F127" s="262" t="n">
        <f aca="false">+C127*B127</f>
        <v>157604.13</v>
      </c>
      <c r="G127" s="262"/>
      <c r="H127" s="290"/>
    </row>
    <row r="128" customFormat="false" ht="12.75" hidden="false" customHeight="false" outlineLevel="0" collapsed="false">
      <c r="A128" s="269" t="n">
        <v>36161</v>
      </c>
      <c r="B128" s="290" t="n">
        <v>22026</v>
      </c>
      <c r="C128" s="291" t="n">
        <v>1.7</v>
      </c>
      <c r="D128" s="291"/>
      <c r="E128" s="291"/>
      <c r="F128" s="262" t="n">
        <f aca="false">+C128*B128</f>
        <v>37444.2</v>
      </c>
      <c r="G128" s="262"/>
      <c r="H128" s="290"/>
    </row>
    <row r="129" customFormat="false" ht="12.75" hidden="false" customHeight="false" outlineLevel="0" collapsed="false">
      <c r="A129" s="269" t="n">
        <v>36192</v>
      </c>
      <c r="B129" s="290" t="n">
        <v>12888</v>
      </c>
      <c r="C129" s="291" t="n">
        <v>1.61</v>
      </c>
      <c r="D129" s="291"/>
      <c r="E129" s="291"/>
      <c r="F129" s="262" t="n">
        <f aca="false">+C129*B129</f>
        <v>20749.68</v>
      </c>
      <c r="G129" s="262"/>
      <c r="H129" s="290"/>
    </row>
    <row r="130" customFormat="false" ht="12.75" hidden="false" customHeight="false" outlineLevel="0" collapsed="false">
      <c r="A130" s="269" t="n">
        <v>36220</v>
      </c>
      <c r="B130" s="290" t="n">
        <v>29</v>
      </c>
      <c r="C130" s="291" t="n">
        <v>1.56</v>
      </c>
      <c r="D130" s="291"/>
      <c r="E130" s="291"/>
      <c r="F130" s="262" t="n">
        <f aca="false">+C130*B130</f>
        <v>45.24</v>
      </c>
      <c r="G130" s="262"/>
      <c r="H130" s="290"/>
    </row>
    <row r="131" customFormat="false" ht="12.75" hidden="false" customHeight="false" outlineLevel="0" collapsed="false">
      <c r="A131" s="269" t="n">
        <v>36251</v>
      </c>
      <c r="B131" s="290" t="n">
        <v>31188</v>
      </c>
      <c r="C131" s="291" t="n">
        <v>1.9</v>
      </c>
      <c r="D131" s="291"/>
      <c r="E131" s="291"/>
      <c r="F131" s="262" t="n">
        <f aca="false">+C131*B131</f>
        <v>59257.2</v>
      </c>
      <c r="G131" s="262"/>
      <c r="H131" s="290"/>
    </row>
    <row r="132" customFormat="false" ht="12.75" hidden="false" customHeight="false" outlineLevel="0" collapsed="false">
      <c r="A132" s="269" t="n">
        <v>36281</v>
      </c>
      <c r="B132" s="298" t="n">
        <f aca="false">3252482-3155382</f>
        <v>97100</v>
      </c>
      <c r="C132" s="295" t="n">
        <v>2.02</v>
      </c>
      <c r="D132" s="295"/>
      <c r="E132" s="295"/>
      <c r="F132" s="296" t="n">
        <f aca="false">+C132*B132</f>
        <v>196142</v>
      </c>
      <c r="G132" s="262"/>
      <c r="H132" s="290"/>
    </row>
    <row r="133" customFormat="false" ht="13.5" hidden="false" customHeight="false" outlineLevel="0" collapsed="false">
      <c r="A133" s="267"/>
      <c r="B133" s="299" t="n">
        <f aca="false">SUM(B126:B132)</f>
        <v>262647</v>
      </c>
      <c r="C133" s="300" t="n">
        <f aca="false">+F133/B133</f>
        <v>1.88164277528394</v>
      </c>
      <c r="D133" s="300"/>
      <c r="E133" s="300"/>
      <c r="F133" s="301" t="n">
        <f aca="false">SUM(F126:F132)</f>
        <v>494207.83</v>
      </c>
      <c r="G133" s="262"/>
    </row>
    <row r="134" customFormat="false" ht="13.5" hidden="false" customHeight="false" outlineLevel="0" collapsed="false">
      <c r="A134" s="264"/>
      <c r="F134" s="263"/>
      <c r="G134" s="262"/>
    </row>
    <row r="135" customFormat="false" ht="12.75" hidden="false" customHeight="false" outlineLevel="0" collapsed="false">
      <c r="A135" s="264"/>
      <c r="B135" s="155" t="n">
        <v>110000</v>
      </c>
      <c r="F135" s="263"/>
      <c r="G135" s="262"/>
    </row>
    <row r="136" customFormat="false" ht="12.75" hidden="false" customHeight="false" outlineLevel="0" collapsed="false">
      <c r="A136" s="264"/>
      <c r="B136" s="155" t="n">
        <f aca="false">+B133-B135</f>
        <v>152647</v>
      </c>
      <c r="F136" s="306"/>
      <c r="G136" s="262"/>
      <c r="I136" s="307"/>
    </row>
    <row r="137" customFormat="false" ht="12.75" hidden="false" customHeight="false" outlineLevel="0" collapsed="false">
      <c r="A137" s="264"/>
      <c r="F137" s="306"/>
      <c r="G137" s="262"/>
    </row>
    <row r="138" customFormat="false" ht="12.75" hidden="false" customHeight="false" outlineLevel="0" collapsed="false">
      <c r="A138" s="274" t="n">
        <v>35309</v>
      </c>
      <c r="B138" s="155" t="n">
        <v>49118</v>
      </c>
      <c r="C138" s="156" t="n">
        <v>77606.44</v>
      </c>
      <c r="F138" s="308" t="n">
        <f aca="false">+C138/B138</f>
        <v>1.58</v>
      </c>
      <c r="G138" s="262"/>
    </row>
    <row r="139" customFormat="false" ht="12.75" hidden="false" customHeight="false" outlineLevel="0" collapsed="false">
      <c r="A139" s="274" t="n">
        <v>35339</v>
      </c>
      <c r="B139" s="155" t="n">
        <v>214553</v>
      </c>
      <c r="C139" s="156" t="n">
        <v>454852.36</v>
      </c>
      <c r="F139" s="308" t="n">
        <f aca="false">+C139/B139</f>
        <v>2.12</v>
      </c>
      <c r="G139" s="262"/>
    </row>
    <row r="140" customFormat="false" ht="12.75" hidden="false" customHeight="false" outlineLevel="0" collapsed="false">
      <c r="A140" s="234" t="n">
        <v>35370</v>
      </c>
      <c r="B140" s="155" t="n">
        <v>43514</v>
      </c>
      <c r="C140" s="156" t="n">
        <v>119663.5</v>
      </c>
      <c r="F140" s="308" t="n">
        <f aca="false">+C140/B140</f>
        <v>2.75</v>
      </c>
    </row>
    <row r="141" customFormat="false" ht="12.75" hidden="false" customHeight="false" outlineLevel="0" collapsed="false">
      <c r="A141" s="234" t="n">
        <v>35400</v>
      </c>
      <c r="B141" s="155" t="n">
        <v>-216419</v>
      </c>
      <c r="C141" s="156" t="n">
        <v>-555955.78</v>
      </c>
      <c r="F141" s="308" t="n">
        <f aca="false">+C141/B141</f>
        <v>2.56888618836609</v>
      </c>
    </row>
    <row r="142" customFormat="false" ht="12.75" hidden="false" customHeight="false" outlineLevel="0" collapsed="false">
      <c r="A142" s="234" t="n">
        <v>35400</v>
      </c>
      <c r="B142" s="155" t="n">
        <v>28947</v>
      </c>
      <c r="C142" s="156" t="n">
        <v>45736.26</v>
      </c>
      <c r="F142" s="308" t="n">
        <f aca="false">+C142/B142</f>
        <v>1.58</v>
      </c>
    </row>
    <row r="143" customFormat="false" ht="12.75" hidden="false" customHeight="false" outlineLevel="0" collapsed="false">
      <c r="A143" s="234" t="n">
        <v>35431</v>
      </c>
      <c r="B143" s="155" t="n">
        <v>1433</v>
      </c>
      <c r="C143" s="156" t="n">
        <v>4585.6</v>
      </c>
      <c r="F143" s="308" t="n">
        <f aca="false">+C143/B143</f>
        <v>3.2</v>
      </c>
    </row>
    <row r="144" customFormat="false" ht="12.75" hidden="false" customHeight="false" outlineLevel="0" collapsed="false">
      <c r="A144" s="234" t="n">
        <v>35462</v>
      </c>
      <c r="B144" s="155" t="n">
        <v>-39680</v>
      </c>
      <c r="C144" s="156" t="n">
        <v>-80550.4</v>
      </c>
      <c r="F144" s="308" t="n">
        <f aca="false">+C144/B144</f>
        <v>2.03</v>
      </c>
    </row>
    <row r="145" customFormat="false" ht="12.75" hidden="false" customHeight="false" outlineLevel="0" collapsed="false">
      <c r="A145" s="234" t="n">
        <v>35490</v>
      </c>
      <c r="B145" s="155" t="n">
        <v>11061</v>
      </c>
      <c r="C145" s="156" t="n">
        <v>18914.31</v>
      </c>
      <c r="F145" s="308" t="n">
        <f aca="false">+C145/B145</f>
        <v>1.71</v>
      </c>
    </row>
    <row r="146" customFormat="false" ht="12.75" hidden="false" customHeight="false" outlineLevel="0" collapsed="false">
      <c r="A146" s="234" t="n">
        <v>35521</v>
      </c>
      <c r="B146" s="155" t="n">
        <v>5079</v>
      </c>
      <c r="C146" s="156" t="n">
        <v>9294.57</v>
      </c>
      <c r="F146" s="308" t="n">
        <f aca="false">+C146/B146</f>
        <v>1.83</v>
      </c>
    </row>
    <row r="147" customFormat="false" ht="12.75" hidden="false" customHeight="false" outlineLevel="0" collapsed="false">
      <c r="A147" s="234" t="n">
        <v>35551</v>
      </c>
      <c r="B147" s="155" t="n">
        <v>-27163</v>
      </c>
      <c r="C147" s="156" t="n">
        <v>-53239.48</v>
      </c>
      <c r="F147" s="308" t="n">
        <f aca="false">+C147/B147</f>
        <v>1.96</v>
      </c>
    </row>
    <row r="148" customFormat="false" ht="12.75" hidden="false" customHeight="false" outlineLevel="0" collapsed="false">
      <c r="A148" s="234" t="n">
        <v>35582</v>
      </c>
      <c r="B148" s="155" t="n">
        <v>696</v>
      </c>
      <c r="C148" s="156" t="n">
        <v>1392</v>
      </c>
      <c r="F148" s="308" t="n">
        <f aca="false">+C148/B148</f>
        <v>2</v>
      </c>
    </row>
    <row r="149" customFormat="false" ht="12.75" hidden="false" customHeight="false" outlineLevel="0" collapsed="false">
      <c r="A149" s="234" t="n">
        <v>35612</v>
      </c>
      <c r="B149" s="155" t="n">
        <v>54951</v>
      </c>
      <c r="C149" s="156" t="n">
        <v>111550.53</v>
      </c>
      <c r="F149" s="308" t="n">
        <f aca="false">+C149/B149</f>
        <v>2.03</v>
      </c>
    </row>
    <row r="150" customFormat="false" ht="12.75" hidden="false" customHeight="false" outlineLevel="0" collapsed="false">
      <c r="A150" s="234" t="n">
        <v>35643</v>
      </c>
      <c r="B150" s="155" t="n">
        <v>80810</v>
      </c>
      <c r="C150" s="156" t="n">
        <v>180206.3</v>
      </c>
      <c r="F150" s="308" t="n">
        <f aca="false">+C150/B150</f>
        <v>2.23</v>
      </c>
    </row>
    <row r="151" customFormat="false" ht="12.75" hidden="false" customHeight="false" outlineLevel="0" collapsed="false">
      <c r="A151" s="234" t="n">
        <v>35674</v>
      </c>
      <c r="B151" s="155" t="n">
        <v>79912</v>
      </c>
      <c r="C151" s="156" t="n">
        <v>215762.4</v>
      </c>
      <c r="F151" s="308" t="n">
        <f aca="false">+C151/B151</f>
        <v>2.7</v>
      </c>
    </row>
    <row r="152" customFormat="false" ht="12.75" hidden="false" customHeight="false" outlineLevel="0" collapsed="false">
      <c r="A152" s="234" t="n">
        <v>35704</v>
      </c>
      <c r="B152" s="155" t="n">
        <v>-197519</v>
      </c>
      <c r="C152" s="156" t="n">
        <v>-557003.58</v>
      </c>
      <c r="F152" s="308" t="n">
        <f aca="false">+C152/B152</f>
        <v>2.82</v>
      </c>
    </row>
    <row r="153" customFormat="false" ht="12.75" hidden="false" customHeight="false" outlineLevel="0" collapsed="false">
      <c r="A153" s="234" t="n">
        <v>35735</v>
      </c>
      <c r="B153" s="155" t="n">
        <v>-60757</v>
      </c>
      <c r="C153" s="156" t="n">
        <v>-163436.33</v>
      </c>
      <c r="F153" s="308" t="n">
        <f aca="false">+C153/B153</f>
        <v>2.69</v>
      </c>
    </row>
    <row r="154" customFormat="false" ht="12.75" hidden="false" customHeight="false" outlineLevel="0" collapsed="false">
      <c r="A154" s="234" t="n">
        <v>35765</v>
      </c>
      <c r="B154" s="155" t="n">
        <v>91837</v>
      </c>
      <c r="C154" s="156" t="n">
        <v>198367.92</v>
      </c>
      <c r="F154" s="308" t="n">
        <f aca="false">+C154/B154</f>
        <v>2.16</v>
      </c>
    </row>
    <row r="155" customFormat="false" ht="12.75" hidden="false" customHeight="false" outlineLevel="0" collapsed="false">
      <c r="A155" s="234" t="n">
        <v>35796</v>
      </c>
      <c r="B155" s="155" t="n">
        <v>12478</v>
      </c>
      <c r="C155" s="156" t="n">
        <v>24831.22</v>
      </c>
      <c r="F155" s="308" t="n">
        <f aca="false">+C155/B155</f>
        <v>1.99</v>
      </c>
    </row>
    <row r="156" customFormat="false" ht="12.75" hidden="false" customHeight="false" outlineLevel="0" collapsed="false">
      <c r="A156" s="234" t="n">
        <v>35827</v>
      </c>
      <c r="B156" s="155" t="n">
        <v>41686</v>
      </c>
      <c r="C156" s="156" t="n">
        <v>85456.3</v>
      </c>
      <c r="F156" s="308" t="n">
        <f aca="false">+C156/B156</f>
        <v>2.05</v>
      </c>
    </row>
    <row r="157" customFormat="false" ht="12.75" hidden="false" customHeight="false" outlineLevel="0" collapsed="false">
      <c r="A157" s="234" t="n">
        <v>35855</v>
      </c>
      <c r="B157" s="155" t="n">
        <v>10912</v>
      </c>
      <c r="C157" s="156" t="n">
        <v>23242.56</v>
      </c>
      <c r="F157" s="308" t="n">
        <f aca="false">+C157/B157</f>
        <v>2.13</v>
      </c>
    </row>
    <row r="158" customFormat="false" ht="12.75" hidden="false" customHeight="false" outlineLevel="0" collapsed="false">
      <c r="A158" s="234" t="n">
        <v>35886</v>
      </c>
      <c r="B158" s="155" t="n">
        <v>-14809</v>
      </c>
      <c r="C158" s="156" t="n">
        <v>-33468.34</v>
      </c>
      <c r="F158" s="308" t="n">
        <f aca="false">+C158/B158</f>
        <v>2.26</v>
      </c>
    </row>
    <row r="159" customFormat="false" ht="12.75" hidden="false" customHeight="false" outlineLevel="0" collapsed="false">
      <c r="A159" s="234" t="n">
        <v>35916</v>
      </c>
      <c r="B159" s="155" t="n">
        <v>-68266</v>
      </c>
      <c r="C159" s="156" t="n">
        <v>-131753.38</v>
      </c>
      <c r="F159" s="308" t="n">
        <f aca="false">+C159/B159</f>
        <v>1.93</v>
      </c>
    </row>
    <row r="160" customFormat="false" ht="12.75" hidden="false" customHeight="false" outlineLevel="0" collapsed="false">
      <c r="A160" s="234" t="n">
        <v>35947</v>
      </c>
      <c r="B160" s="155" t="n">
        <v>-120267</v>
      </c>
      <c r="C160" s="156" t="n">
        <v>-221291.28</v>
      </c>
      <c r="F160" s="308" t="n">
        <f aca="false">+C160/B160</f>
        <v>1.84</v>
      </c>
    </row>
    <row r="161" customFormat="false" ht="12.75" hidden="false" customHeight="false" outlineLevel="0" collapsed="false">
      <c r="A161" s="234" t="n">
        <v>35977</v>
      </c>
      <c r="B161" s="155" t="n">
        <v>67572</v>
      </c>
      <c r="C161" s="156" t="n">
        <v>136495.44</v>
      </c>
      <c r="F161" s="308" t="n">
        <f aca="false">+C161/B161</f>
        <v>2.02</v>
      </c>
      <c r="G161" s="286"/>
    </row>
    <row r="162" customFormat="false" ht="12.75" hidden="false" customHeight="false" outlineLevel="0" collapsed="false">
      <c r="A162" s="234" t="n">
        <v>36008</v>
      </c>
      <c r="B162" s="155" t="n">
        <v>76339</v>
      </c>
      <c r="C162" s="156" t="n">
        <v>133593.25</v>
      </c>
      <c r="F162" s="308" t="n">
        <f aca="false">+C162/B162</f>
        <v>1.75</v>
      </c>
    </row>
    <row r="163" customFormat="false" ht="12.75" hidden="false" customHeight="false" outlineLevel="0" collapsed="false">
      <c r="A163" s="234" t="n">
        <v>36039</v>
      </c>
      <c r="B163" s="155" t="n">
        <v>4528</v>
      </c>
      <c r="C163" s="156" t="n">
        <v>7969.28</v>
      </c>
      <c r="F163" s="308" t="n">
        <f aca="false">+C163/B163</f>
        <v>1.76</v>
      </c>
    </row>
    <row r="164" customFormat="false" ht="12.75" hidden="false" customHeight="false" outlineLevel="0" collapsed="false">
      <c r="A164" s="234" t="n">
        <v>36069</v>
      </c>
      <c r="B164" s="155" t="n">
        <v>26871</v>
      </c>
      <c r="C164" s="156" t="n">
        <v>47561.67</v>
      </c>
      <c r="F164" s="308" t="n">
        <f aca="false">+C164/B164</f>
        <v>1.77</v>
      </c>
    </row>
    <row r="165" customFormat="false" ht="12.75" hidden="false" customHeight="false" outlineLevel="0" collapsed="false">
      <c r="A165" s="234" t="n">
        <v>36100</v>
      </c>
      <c r="B165" s="309" t="n">
        <v>153952</v>
      </c>
      <c r="C165" s="304" t="n">
        <v>288096.78</v>
      </c>
      <c r="F165" s="307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222</v>
      </c>
    </row>
    <row r="167" customFormat="false" ht="12.75" hidden="false" customHeight="false" outlineLevel="0" collapsed="false">
      <c r="B167" s="309" t="n">
        <v>-300000</v>
      </c>
      <c r="C167" s="304" t="n">
        <v>-450000</v>
      </c>
      <c r="F167" s="5" t="s">
        <v>223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224</v>
      </c>
    </row>
    <row r="169" customFormat="false" ht="12.75" hidden="false" customHeight="false" outlineLevel="0" collapsed="false">
      <c r="A169" s="234" t="n">
        <v>36130</v>
      </c>
      <c r="B169" s="155" t="n">
        <v>88047</v>
      </c>
      <c r="C169" s="156" t="n">
        <v>153201.78</v>
      </c>
      <c r="F169" s="307" t="n">
        <f aca="false">+C169/B169</f>
        <v>1.74</v>
      </c>
    </row>
    <row r="170" customFormat="false" ht="12.75" hidden="false" customHeight="false" outlineLevel="0" collapsed="false">
      <c r="A170" s="234" t="n">
        <v>36161</v>
      </c>
      <c r="B170" s="155" t="n">
        <v>22026</v>
      </c>
      <c r="C170" s="156" t="n">
        <v>38104.98</v>
      </c>
      <c r="F170" s="307" t="n">
        <f aca="false">+C170/B170</f>
        <v>1.73</v>
      </c>
    </row>
    <row r="171" customFormat="false" ht="12.75" hidden="false" customHeight="false" outlineLevel="0" collapsed="false">
      <c r="A171" s="234" t="n">
        <v>36192</v>
      </c>
      <c r="B171" s="155" t="n">
        <v>12888</v>
      </c>
      <c r="C171" s="156" t="n">
        <v>21007.44</v>
      </c>
      <c r="F171" s="307" t="n">
        <f aca="false">+C171/B171</f>
        <v>1.63</v>
      </c>
    </row>
    <row r="172" customFormat="false" ht="12.75" hidden="false" customHeight="false" outlineLevel="0" collapsed="false">
      <c r="A172" s="234" t="n">
        <v>36220</v>
      </c>
      <c r="B172" s="155" t="n">
        <v>29</v>
      </c>
      <c r="C172" s="156" t="n">
        <v>46.11</v>
      </c>
      <c r="F172" s="303" t="n">
        <f aca="false">+C172/B172</f>
        <v>1.59</v>
      </c>
    </row>
    <row r="173" customFormat="false" ht="12.75" hidden="false" customHeight="false" outlineLevel="0" collapsed="false">
      <c r="A173" s="234" t="n">
        <v>36251</v>
      </c>
      <c r="B173" s="309" t="n">
        <v>31188</v>
      </c>
      <c r="C173" s="304" t="n">
        <v>60504.72</v>
      </c>
      <c r="F173" s="307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225</v>
      </c>
      <c r="B175" s="309" t="n">
        <v>98603</v>
      </c>
      <c r="C175" s="304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7" t="n">
        <f aca="false">+C176/B176</f>
        <v>1.55412913117547</v>
      </c>
    </row>
    <row r="178" customFormat="false" ht="12.75" hidden="false" customHeight="false" outlineLevel="0" collapsed="false">
      <c r="A178" s="154" t="s">
        <v>226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227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2002-01-23T11:30:49Z</cp:lastPrinted>
  <dcterms:modified xsi:type="dcterms:W3CDTF">2002-01-24T18:43:01Z</dcterms:modified>
  <cp:revision>0</cp:revision>
  <dc:subject/>
  <dc:title/>
</cp:coreProperties>
</file>