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  <externalReference r:id="rId48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type_area'!$A$56:$M$91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<sst xmlns="http://schemas.openxmlformats.org/spreadsheetml/2006/main" count="926" uniqueCount="323">
  <si>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</si>
  <si>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</si>
  <si>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</si>
  <si>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</si>
  <si>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</si>
  <si>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</si>
  <si>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</si>
  <si>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</si>
  <si>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</si>
  <si>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</si>
  <si>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</si>
  <si>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</si>
  <si>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</si>
  <si>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</si>
  <si>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</si>
  <si>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</si>
  <si>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</si>
  <si>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</si>
  <si>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</si>
  <si>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</si>
  <si>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</si>
  <si>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</si>
  <si>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</si>
  <si>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</si>
  <si>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</si>
  <si>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</si>
  <si>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</si>
  <si>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SW Gas Transmission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</si>
  <si>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</si>
  <si>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</si>
  <si>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</si>
  <si>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</si>
  <si>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</si>
  <si>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</si>
  <si>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</si>
  <si>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</si>
  <si>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</si>
  <si>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</si>
  <si>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</si>
  <si>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</si>
  <si>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</si>
  <si>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</si>
  <si>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</si>
  <si>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</si>
  <si>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</si>
  <si>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</si>
  <si>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</si>
  <si>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</si>
  <si>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</si>
  <si>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</si>
  <si>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</si>
  <si>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</si>
  <si>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</si>
  <si>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</si>
  <si>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</si>
  <si>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</si>
  <si>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</si>
  <si>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</si>
  <si>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</si>
  <si>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</si>
  <si>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</si>
  <si>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</si>
  <si>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</si>
  <si>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</si>
  <si>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</si>
  <si>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</si>
  <si>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</si>
  <si>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</si>
  <si>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</si>
  <si>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</si>
  <si>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</si>
  <si>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</si>
  <si>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</si>
  <si>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</si>
  <si>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</si>
  <si>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</si>
  <si>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</si>
  <si>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</si>
  <si>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</si>
  <si>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</si>
  <si>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</si>
  <si>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</si>
  <si>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</si>
  <si>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</si>
  <si>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</si>
  <si>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</si>
  <si>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</si>
  <si>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</si>
  <si>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</si>
  <si>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</si>
  <si>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</si>
  <si>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</si>
  <si>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</si>
  <si>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</si>
  <si>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</si>
  <si>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</si>
  <si>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</si>
  <si>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</si>
  <si>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</si>
  <si>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</si>
  <si>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</si>
  <si>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</si>
  <si>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</si>
  <si>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</si>
  <si>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</si>
  <si>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</si>
  <si>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</si>
  <si>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</si>
  <si>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</si>
  <si>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</si>
  <si>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</si>
  <si>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</si>
  <si>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</si>
  <si>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</si>
  <si>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</si>
  <si>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</si>
  <si>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</si>
  <si>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</si>
  <si>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El Paso</t>
  </si>
  <si>
    <t xml:space="preserve">DEFSSW</t>
  </si>
  <si>
    <t xml:space="preserve">Ward, Pecos - $ value as of 11/1/01 - Lonestar is diputing $value</t>
  </si>
  <si>
    <t xml:space="preserve">Williams</t>
  </si>
  <si>
    <t xml:space="preserve">DE T&amp;M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</si>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</sst>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[$-409]m/d/yyyy"/>
    <numFmt numFmtId="184" formatCode="_(* #,##0.0000_);_(* \(#,##0.0000\);_(* \-??_);_(@_)"/>
    <numFmt numFmtId="185" formatCode="\$#,##0.00"/>
    <numFmt numFmtId="186" formatCode="0"/>
    <numFmt numFmtId="187" formatCode="m/d/yy"/>
    <numFmt numFmtId="188" formatCode="# ??/??"/>
    <numFmt numFmtId="189" formatCode="mm/dd/yy"/>
    <numFmt numFmtId="190" formatCode="\$#,##0"/>
    <numFmt numFmtId="191" formatCode="0.00"/>
    <numFmt numFmtId="192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externalLink" Target="externalLinks/externalLink3.xml"/><Relationship Id="rId4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2.41</v>
          </cell>
        </row>
        <row r="39">
          <cell r="K39">
            <v>2.36</v>
          </cell>
        </row>
        <row r="39">
          <cell r="M39">
            <v>2.39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2.36</v>
      </c>
      <c r="K3" s="12" t="n">
        <f aca="true">NOW()</f>
        <v>45926.9750795702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2.39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2.41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178743.41</v>
      </c>
      <c r="C12" s="32" t="n">
        <f aca="false">+B12/$J$4</f>
        <v>74788.0376569038</v>
      </c>
      <c r="D12" s="32" t="n">
        <f aca="false">+Calpine!D47</f>
        <v>173122</v>
      </c>
      <c r="E12" s="33" t="n">
        <f aca="false">+C12-D12</f>
        <v>-98333.9623430962</v>
      </c>
      <c r="F12" s="34" t="n">
        <f aca="false">+Calpine!A41</f>
        <v>37259</v>
      </c>
      <c r="G12" s="35"/>
      <c r="H12" s="29" t="s">
        <v>24</v>
      </c>
      <c r="I12" s="36"/>
      <c r="J12" s="33"/>
      <c r="K12" s="9"/>
    </row>
    <row r="13" customFormat="false" ht="13.5" hidden="false" customHeight="true" outlineLevel="2" collapsed="false">
      <c r="A13" s="37" t="s">
        <v>25</v>
      </c>
      <c r="B13" s="31" t="n">
        <f aca="false">+'Citizens-Griffith'!D41</f>
        <v>68698.61</v>
      </c>
      <c r="C13" s="28" t="n">
        <f aca="false">+B13/$J$4</f>
        <v>28744.1882845188</v>
      </c>
      <c r="D13" s="32" t="n">
        <f aca="false">+'Citizens-Griffith'!D48</f>
        <v>36551</v>
      </c>
      <c r="E13" s="33" t="n">
        <f aca="false">+C13-D13</f>
        <v>-7806.81171548117</v>
      </c>
      <c r="F13" s="34" t="n">
        <f aca="false">+'Citizens-Griffith'!A41</f>
        <v>37259</v>
      </c>
      <c r="G13" s="35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37" t="s">
        <v>27</v>
      </c>
      <c r="B14" s="31" t="n">
        <f aca="false">+summary!$B$52</f>
        <v>-19711.26</v>
      </c>
      <c r="C14" s="28" t="n">
        <f aca="false">+summary!$C$52</f>
        <v>-8247.38912133891</v>
      </c>
      <c r="D14" s="32" t="n">
        <f aca="false">+SWGasTrans!$D$48</f>
        <v>4295</v>
      </c>
      <c r="E14" s="33" t="n">
        <f aca="false">+C14-D14</f>
        <v>-12542.3891213389</v>
      </c>
      <c r="F14" s="34" t="n">
        <f aca="false">+'Citizens-Griffith'!A42</f>
        <v>0</v>
      </c>
      <c r="G14" s="35"/>
      <c r="H14" s="9" t="s">
        <v>24</v>
      </c>
      <c r="I14" s="9"/>
      <c r="J14" s="9"/>
      <c r="K14" s="9"/>
    </row>
    <row r="15" customFormat="false" ht="13.5" hidden="false" customHeight="true" outlineLevel="2" collapsed="false">
      <c r="A15" s="37" t="s">
        <v>28</v>
      </c>
      <c r="B15" s="31" t="n">
        <f aca="false">+'NS Steel'!D41</f>
        <v>-355805</v>
      </c>
      <c r="C15" s="28" t="n">
        <f aca="false">+B15/$J$4</f>
        <v>-148872.384937238</v>
      </c>
      <c r="D15" s="32" t="n">
        <f aca="false">+'NS Steel'!D50</f>
        <v>-44621</v>
      </c>
      <c r="E15" s="33" t="n">
        <f aca="false">+C15-D15</f>
        <v>-104251.384937238</v>
      </c>
      <c r="F15" s="38" t="n">
        <f aca="false">+'NS Steel'!A41</f>
        <v>37256</v>
      </c>
      <c r="G15" s="35" t="s">
        <v>26</v>
      </c>
      <c r="H15" s="9" t="s">
        <v>29</v>
      </c>
      <c r="I15" s="9" t="s">
        <v>30</v>
      </c>
      <c r="J15" s="9"/>
      <c r="K15" s="9"/>
    </row>
    <row r="16" customFormat="false" ht="13.5" hidden="false" customHeight="true" outlineLevel="1" collapsed="false">
      <c r="A16" s="30" t="s">
        <v>31</v>
      </c>
      <c r="B16" s="39" t="n">
        <f aca="false">+Citizens!D18</f>
        <v>-542387.86</v>
      </c>
      <c r="C16" s="40" t="n">
        <f aca="false">+B16/$J$4</f>
        <v>-226940.527196653</v>
      </c>
      <c r="D16" s="40" t="n">
        <f aca="false">+Citizens!D24</f>
        <v>-38814</v>
      </c>
      <c r="E16" s="41" t="n">
        <f aca="false">+C16-D16</f>
        <v>-188126.527196653</v>
      </c>
      <c r="F16" s="34" t="n">
        <f aca="false">+Citizens!A18</f>
        <v>37259</v>
      </c>
      <c r="G16" s="35"/>
      <c r="H16" s="29" t="s">
        <v>24</v>
      </c>
      <c r="I16" s="42" t="s">
        <v>32</v>
      </c>
      <c r="J16" s="9"/>
      <c r="K16" s="9"/>
      <c r="T16" s="43"/>
    </row>
    <row r="17" customFormat="false" ht="15.95" hidden="false" customHeight="true" outlineLevel="2" collapsed="false">
      <c r="A17" s="44" t="s">
        <v>33</v>
      </c>
      <c r="B17" s="45" t="n">
        <f aca="false">SUBTOTAL(9,B12:B16)</f>
        <v>-670462.1</v>
      </c>
      <c r="C17" s="46" t="n">
        <f aca="false">SUBTOTAL(9,C12:C16)</f>
        <v>-280528.075313807</v>
      </c>
      <c r="D17" s="46" t="n">
        <f aca="false">SUBTOTAL(9,D12:D16)</f>
        <v>130533</v>
      </c>
      <c r="E17" s="47" t="n">
        <f aca="false">SUBTOTAL(9,E12:E16)</f>
        <v>-411061.075313807</v>
      </c>
      <c r="F17" s="34"/>
      <c r="G17" s="35"/>
      <c r="H17" s="29"/>
      <c r="I17" s="36"/>
      <c r="J17" s="9"/>
      <c r="K17" s="9"/>
      <c r="T17" s="43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8" t="s">
        <v>34</v>
      </c>
      <c r="G19" s="6"/>
    </row>
    <row r="20" customFormat="false" ht="13.5" hidden="false" customHeight="true" outlineLevel="2" collapsed="false">
      <c r="A20" s="37" t="s">
        <v>35</v>
      </c>
      <c r="B20" s="49" t="n">
        <f aca="false">+transcol!$D$43</f>
        <v>12821</v>
      </c>
      <c r="C20" s="28" t="n">
        <f aca="false">+B20/$J$4</f>
        <v>5364.43514644351</v>
      </c>
      <c r="D20" s="32" t="n">
        <f aca="false">+transcol!D50</f>
        <v>-49782</v>
      </c>
      <c r="E20" s="33" t="n">
        <f aca="false">+C20-D20</f>
        <v>55146.4351464435</v>
      </c>
      <c r="F20" s="38" t="n">
        <f aca="false">+transcol!A43</f>
        <v>37256</v>
      </c>
      <c r="G20" s="35" t="s">
        <v>36</v>
      </c>
      <c r="H20" s="9" t="s">
        <v>37</v>
      </c>
      <c r="I20" s="9"/>
      <c r="J20" s="9"/>
      <c r="K20" s="9"/>
      <c r="T20" s="43"/>
    </row>
    <row r="21" customFormat="false" ht="13.5" hidden="false" customHeight="true" outlineLevel="2" collapsed="false">
      <c r="A21" s="30" t="s">
        <v>38</v>
      </c>
      <c r="B21" s="49" t="n">
        <f aca="false">+summary!$B$37</f>
        <v>16.52</v>
      </c>
      <c r="C21" s="28" t="n">
        <f aca="false">+summary!$C$37</f>
        <v>7</v>
      </c>
      <c r="D21" s="32" t="n">
        <f aca="false">+C21</f>
        <v>7</v>
      </c>
      <c r="E21" s="33" t="n">
        <f aca="false">+C21-D21</f>
        <v>0</v>
      </c>
      <c r="F21" s="38" t="n">
        <f aca="false">+williams!A40</f>
        <v>37259</v>
      </c>
      <c r="G21" s="35" t="s">
        <v>26</v>
      </c>
      <c r="H21" s="9" t="s">
        <v>39</v>
      </c>
      <c r="I21" s="9"/>
      <c r="J21" s="9"/>
      <c r="K21" s="9"/>
      <c r="T21" s="43"/>
    </row>
    <row r="22" customFormat="false" ht="13.5" hidden="false" customHeight="true" outlineLevel="2" collapsed="false">
      <c r="A22" s="30" t="s">
        <v>40</v>
      </c>
      <c r="B22" s="39" t="n">
        <f aca="false">+burlington!D42</f>
        <v>53789.52</v>
      </c>
      <c r="C22" s="50" t="n">
        <f aca="false">+B22/$J$3</f>
        <v>22792.1694915254</v>
      </c>
      <c r="D22" s="40" t="n">
        <f aca="false">+burlington!D49</f>
        <v>23169</v>
      </c>
      <c r="E22" s="41" t="n">
        <f aca="false">+C22-D22</f>
        <v>-376.830508474577</v>
      </c>
      <c r="F22" s="34" t="n">
        <f aca="false">+burlington!A42</f>
        <v>37259</v>
      </c>
      <c r="G22" s="35" t="s">
        <v>26</v>
      </c>
      <c r="H22" s="9" t="s">
        <v>41</v>
      </c>
      <c r="I22" s="9" t="s">
        <v>42</v>
      </c>
      <c r="J22" s="9"/>
      <c r="K22" s="9"/>
    </row>
    <row r="23" customFormat="false" ht="15.95" hidden="false" customHeight="true" outlineLevel="2" collapsed="false">
      <c r="A23" s="44" t="s">
        <v>43</v>
      </c>
      <c r="B23" s="45" t="n">
        <f aca="false">SUBTOTAL(9,B20:B22)</f>
        <v>66627.04</v>
      </c>
      <c r="C23" s="51" t="n">
        <f aca="false">SUBTOTAL(9,C20:C22)</f>
        <v>28163.6046379689</v>
      </c>
      <c r="D23" s="46" t="n">
        <f aca="false">SUBTOTAL(9,D20:D22)</f>
        <v>-26606</v>
      </c>
      <c r="E23" s="47" t="n">
        <f aca="false">SUBTOTAL(9,E20:E22)</f>
        <v>54769.6046379689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44</v>
      </c>
      <c r="B25" s="52"/>
      <c r="C25" s="53"/>
      <c r="D25" s="54"/>
      <c r="E25" s="54"/>
      <c r="F25" s="54"/>
      <c r="G25" s="55"/>
      <c r="H25" s="54"/>
      <c r="I25" s="54"/>
    </row>
    <row r="26" customFormat="false" ht="15.95" hidden="false" customHeight="true" outlineLevel="2" collapsed="false">
      <c r="A26" s="30" t="s">
        <v>45</v>
      </c>
      <c r="B26" s="31" t="n">
        <f aca="false">+NNG!$D$24</f>
        <v>80083.19</v>
      </c>
      <c r="C26" s="28" t="n">
        <f aca="false">+B26/$J$4</f>
        <v>33507.6108786611</v>
      </c>
      <c r="D26" s="32" t="n">
        <f aca="false">+NNG!D34</f>
        <v>35031</v>
      </c>
      <c r="E26" s="33" t="n">
        <f aca="false">+C26-D26</f>
        <v>-1523.38912133891</v>
      </c>
      <c r="F26" s="34" t="n">
        <f aca="false">+NNG!A24</f>
        <v>36894</v>
      </c>
      <c r="G26" s="56" t="s">
        <v>46</v>
      </c>
      <c r="H26" s="29" t="s">
        <v>29</v>
      </c>
      <c r="I26" s="9"/>
      <c r="J26" s="9"/>
      <c r="K26" s="9"/>
    </row>
    <row r="27" customFormat="false" ht="13.5" hidden="false" customHeight="true" outlineLevel="2" collapsed="false">
      <c r="A27" s="37" t="s">
        <v>47</v>
      </c>
      <c r="B27" s="31" t="n">
        <f aca="false">+Conoco!$F$41</f>
        <v>454248.26</v>
      </c>
      <c r="C27" s="28" t="n">
        <f aca="false">+B27/$J$4</f>
        <v>190062.033472803</v>
      </c>
      <c r="D27" s="32" t="n">
        <f aca="false">+Conoco!D48</f>
        <v>38724</v>
      </c>
      <c r="E27" s="33" t="n">
        <f aca="false">+C27-D27</f>
        <v>151338.033472803</v>
      </c>
      <c r="F27" s="34" t="n">
        <f aca="false">+Conoco!A41</f>
        <v>37259</v>
      </c>
      <c r="G27" s="35" t="s">
        <v>26</v>
      </c>
      <c r="H27" s="9" t="s">
        <v>41</v>
      </c>
      <c r="I27" s="9" t="s">
        <v>48</v>
      </c>
      <c r="J27" s="9"/>
      <c r="K27" s="9"/>
    </row>
    <row r="28" customFormat="false" ht="13.5" hidden="false" customHeight="true" outlineLevel="2" collapsed="false">
      <c r="A28" s="37" t="s">
        <v>49</v>
      </c>
      <c r="B28" s="31" t="n">
        <f aca="false">+'Amoco Abo'!$F$43</f>
        <v>176073.11</v>
      </c>
      <c r="C28" s="28" t="n">
        <f aca="false">+B28/$J$4</f>
        <v>73670.7573221757</v>
      </c>
      <c r="D28" s="32" t="n">
        <f aca="false">+'Amoco Abo'!D49</f>
        <v>-356545</v>
      </c>
      <c r="E28" s="33" t="n">
        <f aca="false">+C28-D28</f>
        <v>430215.757322176</v>
      </c>
      <c r="F28" s="38" t="n">
        <f aca="false">+'Amoco Abo'!A43</f>
        <v>37259</v>
      </c>
      <c r="G28" s="35" t="s">
        <v>36</v>
      </c>
      <c r="H28" s="9" t="s">
        <v>37</v>
      </c>
      <c r="I28" s="9" t="s">
        <v>50</v>
      </c>
      <c r="J28" s="9"/>
      <c r="K28" s="9"/>
    </row>
    <row r="29" customFormat="false" ht="13.5" hidden="false" customHeight="true" outlineLevel="2" collapsed="false">
      <c r="A29" s="37" t="s">
        <v>51</v>
      </c>
      <c r="B29" s="31" t="n">
        <f aca="false">+KN_Westar!F41</f>
        <v>385015.89</v>
      </c>
      <c r="C29" s="28" t="n">
        <f aca="false">+B29/$J$4</f>
        <v>161094.514644351</v>
      </c>
      <c r="D29" s="32" t="n">
        <f aca="false">+KN_Westar!D48</f>
        <v>-9522</v>
      </c>
      <c r="E29" s="33" t="n">
        <f aca="false">+C29-D29</f>
        <v>170616.514644351</v>
      </c>
      <c r="F29" s="38" t="n">
        <f aca="false">+KN_Westar!A41</f>
        <v>37256</v>
      </c>
      <c r="G29" s="35" t="s">
        <v>26</v>
      </c>
      <c r="H29" s="9" t="s">
        <v>29</v>
      </c>
      <c r="I29" s="9"/>
      <c r="J29" s="9"/>
      <c r="K29" s="9"/>
    </row>
    <row r="30" customFormat="false" ht="13.5" hidden="false" customHeight="true" outlineLevel="2" collapsed="false">
      <c r="A30" s="30" t="s">
        <v>52</v>
      </c>
      <c r="B30" s="31" t="n">
        <f aca="false">+summary!$B$9</f>
        <v>1214345.66</v>
      </c>
      <c r="C30" s="28" t="n">
        <f aca="false">+summary!$C$9</f>
        <v>503877.867219917</v>
      </c>
      <c r="D30" s="32" t="n">
        <f aca="false">+Duke!$G$40+Duke!$H$40+Duke!$I$53+Duke!$I$54</f>
        <v>359988</v>
      </c>
      <c r="E30" s="33" t="n">
        <f aca="false">+C30-D30</f>
        <v>143889.867219917</v>
      </c>
      <c r="F30" s="38" t="n">
        <f aca="false">+Duke!A42</f>
        <v>37256</v>
      </c>
      <c r="G30" s="35" t="s">
        <v>36</v>
      </c>
      <c r="H30" s="9" t="s">
        <v>29</v>
      </c>
      <c r="I30" s="9"/>
      <c r="J30" s="9"/>
      <c r="K30" s="9"/>
    </row>
    <row r="31" customFormat="false" ht="13.5" hidden="false" customHeight="true" outlineLevel="2" collapsed="false">
      <c r="A31" s="30" t="s">
        <v>53</v>
      </c>
      <c r="B31" s="31" t="n">
        <f aca="false">+summary!$B$8</f>
        <v>1537446.14</v>
      </c>
      <c r="C31" s="32" t="n">
        <f aca="false">+B31/$J$5</f>
        <v>637944.456431535</v>
      </c>
      <c r="D31" s="32" t="n">
        <f aca="false">+Duke!$F$40</f>
        <v>381295</v>
      </c>
      <c r="E31" s="33" t="n">
        <f aca="false">+C31-D31</f>
        <v>256649.456431535</v>
      </c>
      <c r="F31" s="38" t="n">
        <f aca="false">+Duke!A7</f>
        <v>37256</v>
      </c>
      <c r="G31" s="35" t="s">
        <v>36</v>
      </c>
      <c r="H31" s="9" t="s">
        <v>29</v>
      </c>
      <c r="I31" s="9"/>
      <c r="J31" s="9"/>
      <c r="K31" s="9"/>
    </row>
    <row r="32" customFormat="false" ht="13.5" hidden="false" customHeight="true" outlineLevel="2" collapsed="false">
      <c r="A32" s="30" t="s">
        <v>54</v>
      </c>
      <c r="B32" s="57" t="n">
        <f aca="false">+summary!$B$41</f>
        <v>-2743513.84</v>
      </c>
      <c r="C32" s="32" t="n">
        <f aca="false">+B32/$J$5</f>
        <v>-1138387.48547718</v>
      </c>
      <c r="D32" s="32" t="n">
        <f aca="false">+DEFS!$I$36+DEFS!$J$36+DEFS!$K$45+DEFS!$K$46+DEFS!$K$47+DEFS!$K$48</f>
        <v>-410728</v>
      </c>
      <c r="E32" s="33" t="n">
        <f aca="false">+C32-D32</f>
        <v>-727659.485477179</v>
      </c>
      <c r="F32" s="38" t="n">
        <f aca="false">+DEFS!A40</f>
        <v>36894</v>
      </c>
      <c r="G32" s="35" t="s">
        <v>36</v>
      </c>
      <c r="H32" s="9" t="s">
        <v>29</v>
      </c>
      <c r="I32" s="9" t="s">
        <v>55</v>
      </c>
      <c r="J32" s="9"/>
      <c r="K32" s="9"/>
    </row>
    <row r="33" customFormat="false" ht="13.5" hidden="false" customHeight="true" outlineLevel="1" collapsed="false">
      <c r="A33" s="37" t="s">
        <v>56</v>
      </c>
      <c r="B33" s="31" t="n">
        <f aca="false">+mewborne!$J$43</f>
        <v>400901.54</v>
      </c>
      <c r="C33" s="28" t="n">
        <f aca="false">+B33/$J$4</f>
        <v>167741.230125523</v>
      </c>
      <c r="D33" s="32" t="n">
        <f aca="false">+mewborne!D49</f>
        <v>164314</v>
      </c>
      <c r="E33" s="33" t="n">
        <f aca="false">+C33-D33</f>
        <v>3427.230125523</v>
      </c>
      <c r="F33" s="38" t="n">
        <f aca="false">+mewborne!A43</f>
        <v>37259</v>
      </c>
      <c r="G33" s="35" t="s">
        <v>26</v>
      </c>
      <c r="H33" s="9" t="s">
        <v>24</v>
      </c>
      <c r="I33" s="9"/>
      <c r="J33" s="9"/>
      <c r="K33" s="9"/>
    </row>
    <row r="34" customFormat="false" ht="13.5" hidden="false" customHeight="true" outlineLevel="0" collapsed="false">
      <c r="A34" s="37" t="s">
        <v>57</v>
      </c>
      <c r="B34" s="31" t="n">
        <f aca="false">+PGETX!$H$39</f>
        <v>-68258</v>
      </c>
      <c r="C34" s="28" t="n">
        <f aca="false">+B34/$J$4</f>
        <v>-28559.8326359833</v>
      </c>
      <c r="D34" s="32" t="n">
        <f aca="false">+PGETX!E48</f>
        <v>-5084</v>
      </c>
      <c r="E34" s="33" t="n">
        <f aca="false">+C34-D34</f>
        <v>-23475.8326359833</v>
      </c>
      <c r="F34" s="38" t="n">
        <f aca="false">+PGETX!E39</f>
        <v>37256</v>
      </c>
      <c r="G34" s="35" t="s">
        <v>46</v>
      </c>
      <c r="H34" s="9" t="s">
        <v>58</v>
      </c>
      <c r="I34" s="9" t="s">
        <v>59</v>
      </c>
      <c r="J34" s="9"/>
      <c r="K34" s="9"/>
    </row>
    <row r="35" customFormat="false" ht="14.1" hidden="false" customHeight="true" outlineLevel="0" collapsed="false">
      <c r="A35" s="37" t="s">
        <v>60</v>
      </c>
      <c r="B35" s="31" t="n">
        <f aca="false">+PNM!$D$23</f>
        <v>733812.83</v>
      </c>
      <c r="C35" s="28" t="n">
        <f aca="false">+B35/$J$4</f>
        <v>307034.656903766</v>
      </c>
      <c r="D35" s="32" t="n">
        <f aca="false">+PNM!D30</f>
        <v>292087</v>
      </c>
      <c r="E35" s="33" t="n">
        <f aca="false">+C35-D35</f>
        <v>14947.6569037656</v>
      </c>
      <c r="F35" s="38" t="n">
        <f aca="false">+PNM!A23</f>
        <v>37259</v>
      </c>
      <c r="G35" s="35" t="s">
        <v>36</v>
      </c>
      <c r="H35" s="9" t="s">
        <v>37</v>
      </c>
      <c r="I35" s="9"/>
      <c r="J35" s="9"/>
      <c r="K35" s="9"/>
    </row>
    <row r="36" customFormat="false" ht="14.1" hidden="false" customHeight="true" outlineLevel="0" collapsed="false">
      <c r="A36" s="9" t="s">
        <v>61</v>
      </c>
      <c r="B36" s="31" t="n">
        <f aca="false">+EOG!J41</f>
        <v>4885</v>
      </c>
      <c r="C36" s="28" t="n">
        <f aca="false">+B36/$J$4</f>
        <v>2043.93305439331</v>
      </c>
      <c r="D36" s="32" t="n">
        <f aca="false">+EOG!D48</f>
        <v>-125383</v>
      </c>
      <c r="E36" s="33" t="n">
        <f aca="false">+C36-D36</f>
        <v>127426.933054393</v>
      </c>
      <c r="F36" s="34" t="n">
        <f aca="false">+EOG!A41</f>
        <v>37256</v>
      </c>
      <c r="G36" s="35" t="s">
        <v>26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7" t="s">
        <v>62</v>
      </c>
      <c r="B37" s="31" t="n">
        <f aca="false">+summary!$B$49</f>
        <v>-32679.61</v>
      </c>
      <c r="C37" s="28" t="n">
        <f aca="false">+summary!$C$49</f>
        <v>-13560.0041493776</v>
      </c>
      <c r="D37" s="32" t="n">
        <f aca="false">+Oasis!D47</f>
        <v>-17965</v>
      </c>
      <c r="E37" s="33" t="n">
        <f aca="false">+C37-D37</f>
        <v>4404.99585062241</v>
      </c>
      <c r="F37" s="34" t="n">
        <f aca="false">+Oasis!A40</f>
        <v>37259</v>
      </c>
      <c r="G37" s="35"/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63</v>
      </c>
      <c r="B38" s="31" t="n">
        <f aca="false">+SidR!D41</f>
        <v>32728.29</v>
      </c>
      <c r="C38" s="28" t="n">
        <f aca="false">+B38/$J$5</f>
        <v>13580.2033195021</v>
      </c>
      <c r="D38" s="32" t="n">
        <f aca="false">+SidR!D48</f>
        <v>16067</v>
      </c>
      <c r="E38" s="33" t="n">
        <f aca="false">+C38-D38</f>
        <v>-2486.79668049793</v>
      </c>
      <c r="F38" s="38" t="n">
        <f aca="false">+SidR!A41</f>
        <v>37259</v>
      </c>
      <c r="G38" s="35" t="s">
        <v>46</v>
      </c>
      <c r="H38" s="9" t="s">
        <v>58</v>
      </c>
      <c r="I38" s="9"/>
      <c r="J38" s="9"/>
      <c r="K38" s="9"/>
    </row>
    <row r="39" customFormat="false" ht="14.1" hidden="false" customHeight="true" outlineLevel="0" collapsed="false">
      <c r="A39" s="30" t="s">
        <v>64</v>
      </c>
      <c r="B39" s="31" t="n">
        <f aca="false">+summary!$B$44</f>
        <v>-195699.5</v>
      </c>
      <c r="C39" s="28" t="n">
        <f aca="false">+summary!$C$44</f>
        <v>-81203.112033195</v>
      </c>
      <c r="D39" s="32" t="n">
        <f aca="false">+MiVida_Rich!D48</f>
        <v>-47898</v>
      </c>
      <c r="E39" s="33" t="n">
        <f aca="false">+C39-D39</f>
        <v>-33305.112033195</v>
      </c>
      <c r="F39" s="38" t="n">
        <f aca="false">+MiVida_Rich!A41</f>
        <v>37225</v>
      </c>
      <c r="G39" s="35"/>
      <c r="H39" s="9" t="s">
        <v>58</v>
      </c>
      <c r="I39" s="9"/>
      <c r="J39" s="9"/>
      <c r="K39" s="9"/>
    </row>
    <row r="40" customFormat="false" ht="14.1" hidden="false" customHeight="true" outlineLevel="0" collapsed="false">
      <c r="A40" s="37" t="s">
        <v>65</v>
      </c>
      <c r="B40" s="31" t="n">
        <f aca="false">+Dominion!D41</f>
        <v>179800.64</v>
      </c>
      <c r="C40" s="28" t="n">
        <f aca="false">+B40/$J$5</f>
        <v>74606.0746887967</v>
      </c>
      <c r="D40" s="32" t="n">
        <f aca="false">+Dominion!D48</f>
        <v>78897</v>
      </c>
      <c r="E40" s="33" t="n">
        <f aca="false">+C40-D40</f>
        <v>-4290.92531120332</v>
      </c>
      <c r="F40" s="38" t="n">
        <f aca="false">+Dominion!A41</f>
        <v>37259</v>
      </c>
      <c r="G40" s="35"/>
      <c r="H40" s="9" t="s">
        <v>24</v>
      </c>
      <c r="I40" s="9"/>
      <c r="J40" s="9"/>
      <c r="K40" s="9"/>
    </row>
    <row r="41" customFormat="false" ht="14.1" hidden="false" customHeight="true" outlineLevel="0" collapsed="false">
      <c r="A41" s="37" t="s">
        <v>66</v>
      </c>
      <c r="B41" s="31" t="n">
        <f aca="false">+WTGmktg!J43</f>
        <v>-31978.88</v>
      </c>
      <c r="C41" s="28" t="n">
        <f aca="false">+B41/$J$4</f>
        <v>-13380.2845188285</v>
      </c>
      <c r="D41" s="32" t="n">
        <f aca="false">+WTGmktg!D50</f>
        <v>-1945</v>
      </c>
      <c r="E41" s="33" t="n">
        <f aca="false">+C41-D41</f>
        <v>-11435.2845188285</v>
      </c>
      <c r="F41" s="38" t="n">
        <f aca="false">+WTGmktg!A43</f>
        <v>37259</v>
      </c>
      <c r="G41" s="35"/>
      <c r="H41" s="9" t="s">
        <v>37</v>
      </c>
      <c r="I41" s="9"/>
      <c r="J41" s="9"/>
      <c r="K41" s="9"/>
    </row>
    <row r="42" customFormat="false" ht="14.1" hidden="false" customHeight="true" outlineLevel="0" collapsed="false">
      <c r="A42" s="37" t="s">
        <v>67</v>
      </c>
      <c r="B42" s="31" t="n">
        <f aca="false">+summary!$B$30</f>
        <v>34317.57</v>
      </c>
      <c r="C42" s="28" t="n">
        <f aca="false">+summary!$C$30</f>
        <v>14358.8158995816</v>
      </c>
      <c r="D42" s="32" t="n">
        <f aca="false">+'WTG inc'!D50</f>
        <v>12802</v>
      </c>
      <c r="E42" s="33" t="n">
        <f aca="false">+C42-D42</f>
        <v>1556.81589958159</v>
      </c>
      <c r="F42" s="38" t="n">
        <f aca="false">+'WTG inc'!A43</f>
        <v>37259</v>
      </c>
      <c r="G42" s="35"/>
      <c r="H42" s="9" t="s">
        <v>37</v>
      </c>
      <c r="I42" s="9"/>
      <c r="J42" s="9"/>
      <c r="K42" s="9"/>
    </row>
    <row r="43" customFormat="false" ht="13.5" hidden="false" customHeight="true" outlineLevel="0" collapsed="false">
      <c r="A43" s="37" t="s">
        <v>68</v>
      </c>
      <c r="B43" s="31" t="n">
        <f aca="false">+Devon!D41</f>
        <v>163700</v>
      </c>
      <c r="C43" s="28" t="n">
        <f aca="false">+B43/$J$5</f>
        <v>67925.3112033195</v>
      </c>
      <c r="D43" s="32" t="n">
        <f aca="false">+Devon!D48</f>
        <v>34970</v>
      </c>
      <c r="E43" s="33" t="n">
        <f aca="false">+C43-D43</f>
        <v>32955.3112033195</v>
      </c>
      <c r="F43" s="38" t="n">
        <f aca="false">+Devon!A41</f>
        <v>37259</v>
      </c>
      <c r="G43" s="35"/>
      <c r="H43" s="9" t="s">
        <v>24</v>
      </c>
      <c r="I43" s="9"/>
      <c r="J43" s="9"/>
      <c r="K43" s="9"/>
    </row>
    <row r="44" customFormat="false" ht="13.5" hidden="false" customHeight="true" outlineLevel="0" collapsed="false">
      <c r="A44" s="37" t="s">
        <v>69</v>
      </c>
      <c r="B44" s="31" t="n">
        <f aca="false">+crosstex!F41</f>
        <v>-128374.66</v>
      </c>
      <c r="C44" s="28" t="n">
        <f aca="false">+B44/$J$4</f>
        <v>-53713.2468619247</v>
      </c>
      <c r="D44" s="32" t="n">
        <f aca="false">+crosstex!D48</f>
        <v>-38813</v>
      </c>
      <c r="E44" s="33" t="n">
        <f aca="false">+C44-D44</f>
        <v>-14900.2468619247</v>
      </c>
      <c r="F44" s="38" t="n">
        <f aca="false">+crosstex!A41</f>
        <v>37259</v>
      </c>
      <c r="G44" s="35"/>
      <c r="H44" s="9" t="s">
        <v>29</v>
      </c>
      <c r="I44" s="9"/>
      <c r="J44" s="9"/>
      <c r="K44" s="9"/>
    </row>
    <row r="45" customFormat="false" ht="13.5" hidden="false" customHeight="true" outlineLevel="0" collapsed="false">
      <c r="A45" s="37" t="s">
        <v>70</v>
      </c>
      <c r="B45" s="31" t="n">
        <f aca="false">+Amarillo!P41</f>
        <v>114931.95</v>
      </c>
      <c r="C45" s="28" t="n">
        <f aca="false">+B45/$J$4</f>
        <v>48088.6820083682</v>
      </c>
      <c r="D45" s="32" t="n">
        <f aca="false">+Amarillo!D48</f>
        <v>48361</v>
      </c>
      <c r="E45" s="33" t="n">
        <f aca="false">+C45-D45</f>
        <v>-272.317991631804</v>
      </c>
      <c r="F45" s="38" t="n">
        <f aca="false">+Amarillo!A41</f>
        <v>37259</v>
      </c>
      <c r="G45" s="35"/>
      <c r="H45" s="9" t="s">
        <v>41</v>
      </c>
      <c r="I45" s="9"/>
      <c r="J45" s="9"/>
      <c r="K45" s="9"/>
    </row>
    <row r="46" customFormat="false" ht="13.5" hidden="false" customHeight="true" outlineLevel="0" collapsed="false">
      <c r="A46" s="37" t="s">
        <v>71</v>
      </c>
      <c r="B46" s="31" t="n">
        <f aca="false">+Continental!F43</f>
        <v>34262</v>
      </c>
      <c r="C46" s="32" t="n">
        <f aca="false">+B46/$J$4</f>
        <v>14335.5648535565</v>
      </c>
      <c r="D46" s="32" t="n">
        <f aca="false">+Continental!D50</f>
        <v>748</v>
      </c>
      <c r="E46" s="33" t="n">
        <f aca="false">+C46-D46</f>
        <v>13587.5648535565</v>
      </c>
      <c r="F46" s="38" t="n">
        <f aca="false">+Continental!A43</f>
        <v>37256</v>
      </c>
      <c r="G46" s="35" t="s">
        <v>26</v>
      </c>
      <c r="H46" s="9" t="s">
        <v>37</v>
      </c>
      <c r="I46" s="9"/>
      <c r="J46" s="9"/>
      <c r="K46" s="9"/>
    </row>
    <row r="47" customFormat="false" ht="13.5" hidden="false" customHeight="true" outlineLevel="0" collapsed="false">
      <c r="A47" s="37" t="s">
        <v>72</v>
      </c>
      <c r="B47" s="31" t="n">
        <f aca="false">+EPFS!D41</f>
        <v>84406.32</v>
      </c>
      <c r="C47" s="32" t="n">
        <f aca="false">+B47/$J$5</f>
        <v>35023.3692946058</v>
      </c>
      <c r="D47" s="32" t="n">
        <f aca="false">+EPFS!D47</f>
        <v>54334</v>
      </c>
      <c r="E47" s="33" t="n">
        <f aca="false">+C47-D47</f>
        <v>-19310.6307053942</v>
      </c>
      <c r="F47" s="34" t="n">
        <f aca="false">+EPFS!A41</f>
        <v>37259</v>
      </c>
      <c r="G47" s="35" t="s">
        <v>36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73</v>
      </c>
      <c r="B48" s="39" t="n">
        <f aca="false">+Agave!$D$24</f>
        <v>24638.8</v>
      </c>
      <c r="C48" s="40" t="n">
        <f aca="false">+B48/$J$4</f>
        <v>10309.1213389121</v>
      </c>
      <c r="D48" s="40" t="n">
        <f aca="false">+Agave!D31</f>
        <v>25860</v>
      </c>
      <c r="E48" s="41" t="n">
        <f aca="false">+C48-D48</f>
        <v>-15550.8786610879</v>
      </c>
      <c r="F48" s="34" t="n">
        <f aca="false">+Agave!A24</f>
        <v>37259</v>
      </c>
      <c r="G48" s="35" t="s">
        <v>74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4" t="s">
        <v>75</v>
      </c>
      <c r="B49" s="45" t="n">
        <f aca="false">SUBTOTAL(9,B26:B48)</f>
        <v>2455092.7</v>
      </c>
      <c r="C49" s="46" t="n">
        <f aca="false">SUBTOTAL(9,C26:C48)</f>
        <v>1026400.23698328</v>
      </c>
      <c r="D49" s="46" t="n">
        <f aca="false">SUBTOTAL(9,D26:D48)</f>
        <v>529595</v>
      </c>
      <c r="E49" s="47" t="n">
        <f aca="false">SUBTOTAL(9,E26:E48)</f>
        <v>496805.236983281</v>
      </c>
      <c r="F49" s="34"/>
      <c r="G49" s="58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4" t="s">
        <v>76</v>
      </c>
      <c r="B51" s="45" t="n">
        <f aca="false">SUBTOTAL(9,B12:B48)</f>
        <v>1851257.64</v>
      </c>
      <c r="C51" s="46" t="n">
        <f aca="false">SUBTOTAL(9,C12:C48)</f>
        <v>774035.766307442</v>
      </c>
      <c r="D51" s="46" t="n">
        <f aca="false">SUBTOTAL(9,D12:D48)</f>
        <v>633522</v>
      </c>
      <c r="E51" s="47" t="n">
        <f aca="false">SUBTOTAL(9,E12:E48)</f>
        <v>140513.766307442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8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I56" s="7" t="s">
        <v>1</v>
      </c>
      <c r="J56" s="8"/>
      <c r="K56" s="9"/>
    </row>
    <row r="57" customFormat="false" ht="13.5" hidden="false" customHeight="true" outlineLevel="2" collapsed="false">
      <c r="D57" s="6"/>
      <c r="I57" s="10" t="s">
        <v>2</v>
      </c>
      <c r="J57" s="11" t="n">
        <f aca="false">+J3</f>
        <v>2.36</v>
      </c>
      <c r="K57" s="12" t="n">
        <f aca="true">NOW()</f>
        <v>45926.9750795838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I58" s="13" t="s">
        <v>5</v>
      </c>
      <c r="J58" s="11" t="n">
        <f aca="false">+J4</f>
        <v>2.39</v>
      </c>
      <c r="K58" s="9"/>
    </row>
    <row r="59" customFormat="false" ht="13.5" hidden="false" customHeight="true" outlineLevel="1" collapsed="false">
      <c r="D59" s="6"/>
      <c r="I59" s="10" t="s">
        <v>6</v>
      </c>
      <c r="J59" s="11" t="n">
        <f aca="false">+J5</f>
        <v>2.41</v>
      </c>
      <c r="K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77</v>
      </c>
      <c r="B61" s="15"/>
      <c r="E61" s="18" t="s">
        <v>78</v>
      </c>
    </row>
    <row r="62" customFormat="false" ht="13.5" hidden="false" customHeight="true" outlineLevel="2" collapsed="false">
      <c r="A62" s="9"/>
      <c r="B62" s="59" t="s">
        <v>79</v>
      </c>
      <c r="C62" s="59" t="s">
        <v>80</v>
      </c>
      <c r="D62" s="59" t="s">
        <v>10</v>
      </c>
      <c r="E62" s="18" t="s">
        <v>81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0" t="s">
        <v>82</v>
      </c>
      <c r="D63" s="24" t="s">
        <v>83</v>
      </c>
      <c r="E63" s="24" t="s">
        <v>84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</row>
    <row r="66" customFormat="false" ht="13.5" hidden="false" customHeight="true" outlineLevel="2" collapsed="false">
      <c r="A66" s="37" t="s">
        <v>85</v>
      </c>
      <c r="B66" s="28" t="n">
        <f aca="false">+Mojave!D40</f>
        <v>186877</v>
      </c>
      <c r="C66" s="31" t="n">
        <f aca="false">+B66*$J$4</f>
        <v>446636.03</v>
      </c>
      <c r="D66" s="27" t="n">
        <f aca="false">+Mojave!D47</f>
        <v>199942.06</v>
      </c>
      <c r="E66" s="27" t="n">
        <f aca="false">+C66-D66</f>
        <v>246693.97</v>
      </c>
      <c r="F66" s="38" t="n">
        <f aca="false">+Mojave!A40</f>
        <v>37259</v>
      </c>
      <c r="H66" s="9" t="s">
        <v>29</v>
      </c>
      <c r="I66" s="9" t="s">
        <v>86</v>
      </c>
      <c r="J66" s="9"/>
      <c r="K66" s="9"/>
    </row>
    <row r="67" customFormat="false" ht="15" hidden="false" customHeight="true" outlineLevel="2" collapsed="false">
      <c r="A67" s="37" t="s">
        <v>87</v>
      </c>
      <c r="B67" s="32" t="n">
        <f aca="false">+SoCal!F40</f>
        <v>119635</v>
      </c>
      <c r="C67" s="31" t="n">
        <f aca="false">+B67*$J$4</f>
        <v>285927.65</v>
      </c>
      <c r="D67" s="27" t="n">
        <f aca="false">+SoCal!D47</f>
        <v>368280.85</v>
      </c>
      <c r="E67" s="27" t="n">
        <f aca="false">+C67-D67</f>
        <v>-82353.2</v>
      </c>
      <c r="F67" s="38" t="n">
        <f aca="false">+SoCal!A40</f>
        <v>37259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88</v>
      </c>
      <c r="B68" s="28" t="n">
        <f aca="false">+'El Paso'!C39</f>
        <v>64166</v>
      </c>
      <c r="C68" s="31" t="n">
        <f aca="false">+B68*$J$4</f>
        <v>153356.74</v>
      </c>
      <c r="D68" s="27" t="n">
        <f aca="false">+'El Paso'!C46</f>
        <v>-1583193</v>
      </c>
      <c r="E68" s="27" t="n">
        <f aca="false">+C68-D68</f>
        <v>1736549.74</v>
      </c>
      <c r="F68" s="38" t="n">
        <f aca="false">+'El Paso'!A39</f>
        <v>37259</v>
      </c>
      <c r="G68" s="61"/>
      <c r="H68" s="9" t="s">
        <v>29</v>
      </c>
      <c r="I68" s="9" t="s">
        <v>89</v>
      </c>
      <c r="J68" s="9"/>
      <c r="K68" s="9"/>
    </row>
    <row r="69" customFormat="false" ht="15" hidden="false" customHeight="true" outlineLevel="1" collapsed="false">
      <c r="A69" s="37" t="s">
        <v>90</v>
      </c>
      <c r="B69" s="40" t="n">
        <f aca="false">+'PG&amp;E'!D40</f>
        <v>59117</v>
      </c>
      <c r="C69" s="39" t="n">
        <f aca="false">+B69*$J$4</f>
        <v>141289.63</v>
      </c>
      <c r="D69" s="39" t="n">
        <f aca="false">+'PG&amp;E'!D47</f>
        <v>12562.94</v>
      </c>
      <c r="E69" s="39" t="n">
        <f aca="false">+C69-D69</f>
        <v>128726.69</v>
      </c>
      <c r="F69" s="38" t="n">
        <f aca="false">+'PG&amp;E'!A40</f>
        <v>36894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33</v>
      </c>
      <c r="B70" s="46" t="n">
        <f aca="false">SUBTOTAL(9,B66:B69)</f>
        <v>429795</v>
      </c>
      <c r="C70" s="45" t="n">
        <f aca="false">SUBTOTAL(9,C66:C69)</f>
        <v>1027210.05</v>
      </c>
      <c r="D70" s="45" t="n">
        <f aca="false">SUBTOTAL(9,D66:D69)</f>
        <v>-1002407.15</v>
      </c>
      <c r="E70" s="45" t="n">
        <f aca="false">SUBTOTAL(9,E66:E69)</f>
        <v>2029617.2</v>
      </c>
      <c r="F70" s="38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34</v>
      </c>
      <c r="B72" s="3"/>
      <c r="C72" s="2"/>
      <c r="G72" s="35"/>
    </row>
    <row r="73" customFormat="false" ht="12.75" hidden="false" customHeight="false" outlineLevel="0" collapsed="false">
      <c r="A73" s="37" t="s">
        <v>91</v>
      </c>
      <c r="B73" s="28" t="n">
        <f aca="false">+summary!$C$27</f>
        <v>23081</v>
      </c>
      <c r="C73" s="49" t="n">
        <f aca="false">+B73*J3</f>
        <v>54471.16</v>
      </c>
      <c r="D73" s="62" t="n">
        <f aca="false">+'Red C'!D52</f>
        <v>417708.6</v>
      </c>
      <c r="E73" s="27" t="n">
        <f aca="false">+C73-D73</f>
        <v>-363237.44</v>
      </c>
      <c r="F73" s="34" t="n">
        <f aca="false">+'Red C'!A45</f>
        <v>37259</v>
      </c>
      <c r="G73" s="35" t="s">
        <v>36</v>
      </c>
      <c r="H73" s="9" t="s">
        <v>37</v>
      </c>
      <c r="I73" s="9"/>
      <c r="J73" s="9"/>
      <c r="K73" s="9"/>
    </row>
    <row r="74" customFormat="false" ht="12.75" hidden="false" customHeight="false" outlineLevel="0" collapsed="false">
      <c r="A74" s="37" t="s">
        <v>92</v>
      </c>
      <c r="B74" s="28" t="n">
        <f aca="false">+Amoco!D40</f>
        <v>-35347</v>
      </c>
      <c r="C74" s="31" t="n">
        <f aca="false">+B74*$J$3</f>
        <v>-83418.92</v>
      </c>
      <c r="D74" s="27" t="n">
        <f aca="false">+Amoco!D47</f>
        <v>260458.68</v>
      </c>
      <c r="E74" s="27" t="n">
        <f aca="false">+C74-D74</f>
        <v>-343877.6</v>
      </c>
      <c r="F74" s="38" t="n">
        <f aca="false">+Amoco!A40</f>
        <v>37259</v>
      </c>
      <c r="G74" s="35" t="s">
        <v>36</v>
      </c>
      <c r="H74" s="9" t="s">
        <v>37</v>
      </c>
      <c r="I74" s="9"/>
      <c r="J74" s="9"/>
      <c r="K74" s="9"/>
    </row>
    <row r="75" customFormat="false" ht="12.75" hidden="false" customHeight="false" outlineLevel="0" collapsed="false">
      <c r="A75" s="37" t="s">
        <v>93</v>
      </c>
      <c r="B75" s="28" t="n">
        <f aca="false">+'El Paso'!E39</f>
        <v>-31266</v>
      </c>
      <c r="C75" s="31" t="n">
        <f aca="false">+B75*$J$3</f>
        <v>-73787.76</v>
      </c>
      <c r="D75" s="27" t="n">
        <f aca="false">+'El Paso'!F46</f>
        <v>-657486</v>
      </c>
      <c r="E75" s="27" t="n">
        <f aca="false">+C75-D75</f>
        <v>583698.24</v>
      </c>
      <c r="F75" s="38" t="n">
        <f aca="false">+'El Paso'!A39</f>
        <v>37259</v>
      </c>
      <c r="G75" s="61"/>
      <c r="H75" s="9" t="s">
        <v>29</v>
      </c>
      <c r="I75" s="9"/>
      <c r="J75" s="9"/>
      <c r="K75" s="9"/>
    </row>
    <row r="76" customFormat="false" ht="12.75" hidden="false" customHeight="false" outlineLevel="0" collapsed="false">
      <c r="A76" s="37" t="s">
        <v>94</v>
      </c>
      <c r="B76" s="40" t="n">
        <f aca="false">+NW!$F$41</f>
        <v>-24191</v>
      </c>
      <c r="C76" s="39" t="n">
        <f aca="false">+B76*$J$3</f>
        <v>-57090.76</v>
      </c>
      <c r="D76" s="39" t="n">
        <f aca="false">+NW!E49</f>
        <v>-511860.72</v>
      </c>
      <c r="E76" s="39" t="n">
        <f aca="false">+C76-D76</f>
        <v>454769.96</v>
      </c>
      <c r="F76" s="34" t="n">
        <f aca="false">+NW!B41</f>
        <v>37259</v>
      </c>
      <c r="G76" s="35" t="s">
        <v>36</v>
      </c>
      <c r="H76" s="9" t="s">
        <v>37</v>
      </c>
      <c r="I76" s="9"/>
      <c r="J76" s="9"/>
      <c r="K76" s="9"/>
    </row>
    <row r="77" customFormat="false" ht="12.75" hidden="false" customHeight="false" outlineLevel="0" collapsed="false">
      <c r="A77" s="9" t="s">
        <v>95</v>
      </c>
      <c r="B77" s="46" t="n">
        <f aca="false">SUBTOTAL(9,B73:B76)</f>
        <v>-67723</v>
      </c>
      <c r="C77" s="45" t="n">
        <f aca="false">SUBTOTAL(9,C73:C76)</f>
        <v>-159826.28</v>
      </c>
      <c r="D77" s="45" t="n">
        <f aca="false">SUBTOTAL(9,D73:D76)</f>
        <v>-491179.44</v>
      </c>
      <c r="E77" s="45" t="n">
        <f aca="false">SUBTOTAL(9,E73:E76)</f>
        <v>331353.16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44</v>
      </c>
      <c r="B79" s="3"/>
      <c r="C79" s="2"/>
      <c r="G79" s="35"/>
    </row>
    <row r="80" customFormat="false" ht="12.75" hidden="false" customHeight="false" outlineLevel="0" collapsed="false">
      <c r="A80" s="37" t="s">
        <v>96</v>
      </c>
      <c r="B80" s="28" t="n">
        <f aca="false">+NGPL!F38</f>
        <v>118030</v>
      </c>
      <c r="C80" s="31" t="n">
        <f aca="false">+B80*$J$5</f>
        <v>284452.3</v>
      </c>
      <c r="D80" s="27" t="n">
        <f aca="false">+NGPL!D45</f>
        <v>300964.8</v>
      </c>
      <c r="E80" s="27" t="n">
        <f aca="false">+C80-D80</f>
        <v>-16512.5</v>
      </c>
      <c r="F80" s="38" t="n">
        <f aca="false">+NGPL!A38</f>
        <v>37259</v>
      </c>
      <c r="G80" s="35"/>
      <c r="H80" s="9" t="s">
        <v>37</v>
      </c>
      <c r="I80" s="9"/>
      <c r="J80" s="9"/>
      <c r="K80" s="9"/>
    </row>
    <row r="81" customFormat="false" ht="12.75" hidden="false" customHeight="false" outlineLevel="0" collapsed="false">
      <c r="A81" s="37" t="s">
        <v>97</v>
      </c>
      <c r="B81" s="28" t="n">
        <f aca="false">+PEPL!D41</f>
        <v>-10078</v>
      </c>
      <c r="C81" s="49" t="n">
        <f aca="false">+B81*$J$4</f>
        <v>-24086.42</v>
      </c>
      <c r="D81" s="27" t="n">
        <f aca="false">+PEPL!D47</f>
        <v>158873.25</v>
      </c>
      <c r="E81" s="27" t="n">
        <f aca="false">+C81-D81</f>
        <v>-182959.67</v>
      </c>
      <c r="F81" s="38" t="n">
        <f aca="false">+PEPL!A41</f>
        <v>37259</v>
      </c>
      <c r="H81" s="9" t="s">
        <v>29</v>
      </c>
      <c r="I81" s="9" t="s">
        <v>98</v>
      </c>
      <c r="J81" s="9"/>
      <c r="K81" s="9"/>
    </row>
    <row r="82" customFormat="false" ht="13.5" hidden="false" customHeight="true" outlineLevel="2" collapsed="false">
      <c r="A82" s="37" t="s">
        <v>99</v>
      </c>
      <c r="B82" s="32" t="n">
        <f aca="false">+CIG!D42</f>
        <v>16328</v>
      </c>
      <c r="C82" s="49" t="n">
        <f aca="false">+B82*$J$4</f>
        <v>39023.92</v>
      </c>
      <c r="D82" s="62" t="n">
        <f aca="false">+CIG!D49</f>
        <v>383278</v>
      </c>
      <c r="E82" s="33" t="n">
        <f aca="false">+C82-D82</f>
        <v>-344254.08</v>
      </c>
      <c r="F82" s="38" t="n">
        <f aca="false">+CIG!A42</f>
        <v>37256</v>
      </c>
      <c r="G82" s="35" t="s">
        <v>26</v>
      </c>
      <c r="H82" s="9" t="s">
        <v>41</v>
      </c>
      <c r="I82" s="9" t="s">
        <v>100</v>
      </c>
      <c r="J82" s="9"/>
      <c r="K82" s="9"/>
    </row>
    <row r="83" customFormat="false" ht="12.75" hidden="false" customHeight="false" outlineLevel="0" collapsed="false">
      <c r="A83" s="37" t="s">
        <v>101</v>
      </c>
      <c r="B83" s="50" t="n">
        <f aca="false">+summary!C34</f>
        <v>9686</v>
      </c>
      <c r="C83" s="39" t="n">
        <f aca="false">+B83*$J$59</f>
        <v>23343.26</v>
      </c>
      <c r="D83" s="39" t="n">
        <f aca="false">+Lonestar!D50</f>
        <v>19943.24</v>
      </c>
      <c r="E83" s="39" t="n">
        <f aca="false">+C83-D83</f>
        <v>3400.02</v>
      </c>
      <c r="F83" s="34" t="n">
        <f aca="false">+Lonestar!A43</f>
        <v>37256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102</v>
      </c>
      <c r="B84" s="51" t="n">
        <f aca="false">SUBTOTAL(9,B80:B83)</f>
        <v>133966</v>
      </c>
      <c r="C84" s="45" t="n">
        <f aca="false">SUBTOTAL(9,C80:C83)</f>
        <v>322733.06</v>
      </c>
      <c r="D84" s="45" t="n">
        <f aca="false">SUBTOTAL(9,D80:D83)</f>
        <v>863059.29</v>
      </c>
      <c r="E84" s="45" t="n">
        <f aca="false">SUBTOTAL(9,E80:E83)</f>
        <v>-540326.23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103</v>
      </c>
      <c r="B86" s="51" t="n">
        <f aca="false">SUBTOTAL(9,B66:B83)</f>
        <v>496038</v>
      </c>
      <c r="C86" s="45" t="n">
        <f aca="false">SUBTOTAL(9,C66:C83)</f>
        <v>1190116.83</v>
      </c>
      <c r="D86" s="45" t="n">
        <f aca="false">SUBTOTAL(9,D66:D83)</f>
        <v>-630527.3</v>
      </c>
      <c r="E86" s="45" t="n">
        <f aca="false">SUBTOTAL(9,E66:E83)</f>
        <v>1820644.13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39"/>
      <c r="C88" s="28"/>
      <c r="D88" s="63"/>
      <c r="E88" s="63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104</v>
      </c>
      <c r="B89" s="64" t="n">
        <f aca="false">+C86+B51</f>
        <v>3041374.47</v>
      </c>
      <c r="C89" s="32"/>
      <c r="D89" s="31"/>
      <c r="E89" s="31"/>
      <c r="F89" s="58"/>
      <c r="H89" s="9"/>
      <c r="I89" s="9"/>
      <c r="J89" s="9"/>
      <c r="K89" s="9"/>
    </row>
    <row r="90" customFormat="false" ht="13.5" hidden="false" customHeight="false" outlineLevel="0" collapsed="false">
      <c r="A90" s="19" t="s">
        <v>105</v>
      </c>
      <c r="B90" s="32" t="n">
        <f aca="false">+B86+C51</f>
        <v>1270073.76630744</v>
      </c>
      <c r="C90" s="28"/>
      <c r="D90" s="65"/>
      <c r="E90" s="63"/>
      <c r="F90" s="58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6"/>
      <c r="D91" s="63"/>
      <c r="E91" s="63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2"/>
      <c r="C94" s="66"/>
      <c r="D94" s="67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2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2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2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2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2"/>
      <c r="C106" s="68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98"/>
      <c r="E3" s="298"/>
      <c r="I3" s="298"/>
      <c r="M3" s="298"/>
    </row>
    <row r="4" customFormat="false" ht="12.75" hidden="false" customHeight="false" outlineLevel="0" collapsed="false">
      <c r="A4" s="5"/>
      <c r="B4" s="5" t="s">
        <v>223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7" t="s">
        <v>173</v>
      </c>
      <c r="B5" s="299" t="s">
        <v>174</v>
      </c>
      <c r="C5" s="299" t="s">
        <v>175</v>
      </c>
      <c r="D5" s="299" t="s">
        <v>195</v>
      </c>
      <c r="E5" s="82"/>
      <c r="F5" s="117"/>
      <c r="G5" s="117"/>
      <c r="H5" s="117"/>
      <c r="I5" s="82"/>
      <c r="J5" s="117"/>
      <c r="K5" s="117"/>
      <c r="L5" s="117"/>
      <c r="M5" s="82"/>
      <c r="N5" s="117"/>
      <c r="O5" s="117"/>
      <c r="P5" s="117"/>
    </row>
    <row r="6" customFormat="false" ht="15.95" hidden="false" customHeight="true" outlineLevel="0" collapsed="false">
      <c r="A6" s="300" t="n">
        <v>1</v>
      </c>
      <c r="B6" s="149" t="n">
        <v>152595</v>
      </c>
      <c r="C6" s="149" t="n">
        <v>150415</v>
      </c>
      <c r="D6" s="290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0" t="n">
        <v>2</v>
      </c>
      <c r="B7" s="149" t="n">
        <v>151711</v>
      </c>
      <c r="C7" s="149" t="n">
        <v>150642</v>
      </c>
      <c r="D7" s="290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0" t="n">
        <v>3</v>
      </c>
      <c r="B8" s="149" t="n">
        <v>130476</v>
      </c>
      <c r="C8" s="149" t="n">
        <v>128588</v>
      </c>
      <c r="D8" s="290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0" t="n">
        <v>4</v>
      </c>
      <c r="B9" s="149"/>
      <c r="C9" s="149"/>
      <c r="D9" s="290" t="n">
        <f aca="false">+C9-B9</f>
        <v>0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0" t="n">
        <v>5</v>
      </c>
      <c r="B10" s="149"/>
      <c r="C10" s="149"/>
      <c r="D10" s="290" t="n">
        <f aca="false">+C10-B10</f>
        <v>0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0" t="n">
        <v>6</v>
      </c>
      <c r="B11" s="149"/>
      <c r="C11" s="149"/>
      <c r="D11" s="290" t="n">
        <f aca="false">+C11-B11</f>
        <v>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0" t="n">
        <v>7</v>
      </c>
      <c r="B12" s="149"/>
      <c r="C12" s="149"/>
      <c r="D12" s="290" t="n">
        <f aca="false">+C12-B12</f>
        <v>0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0" t="n">
        <v>8</v>
      </c>
      <c r="B13" s="149"/>
      <c r="C13" s="149"/>
      <c r="D13" s="290" t="n">
        <f aca="false">+C13-B13</f>
        <v>0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0" t="n">
        <v>9</v>
      </c>
      <c r="B14" s="149"/>
      <c r="C14" s="149"/>
      <c r="D14" s="290" t="n">
        <f aca="false">+C14-B14</f>
        <v>0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0" t="n">
        <v>10</v>
      </c>
      <c r="B15" s="149"/>
      <c r="C15" s="149"/>
      <c r="D15" s="290" t="n">
        <f aca="false">+C15-B15</f>
        <v>0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0" t="n">
        <v>11</v>
      </c>
      <c r="B16" s="149"/>
      <c r="C16" s="149"/>
      <c r="D16" s="290" t="n">
        <f aca="false">+C16-B16</f>
        <v>0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0" t="n">
        <v>12</v>
      </c>
      <c r="B17" s="149"/>
      <c r="C17" s="149"/>
      <c r="D17" s="290" t="n">
        <f aca="false">+C17-B17</f>
        <v>0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0" t="n">
        <v>13</v>
      </c>
      <c r="B18" s="149"/>
      <c r="C18" s="149"/>
      <c r="D18" s="290" t="n">
        <f aca="false">+C18-B18</f>
        <v>0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0" t="n">
        <v>14</v>
      </c>
      <c r="B19" s="149"/>
      <c r="C19" s="149"/>
      <c r="D19" s="290" t="n">
        <f aca="false">+C19-B19</f>
        <v>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0" t="n">
        <v>15</v>
      </c>
      <c r="B20" s="149"/>
      <c r="C20" s="149"/>
      <c r="D20" s="290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0" t="n">
        <v>16</v>
      </c>
      <c r="B21" s="149"/>
      <c r="C21" s="149"/>
      <c r="D21" s="290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0" t="n">
        <v>17</v>
      </c>
      <c r="B22" s="149"/>
      <c r="C22" s="149"/>
      <c r="D22" s="290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0" t="n">
        <v>18</v>
      </c>
      <c r="B23" s="149"/>
      <c r="C23" s="149"/>
      <c r="D23" s="290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0" t="n">
        <v>19</v>
      </c>
      <c r="B24" s="149"/>
      <c r="C24" s="149"/>
      <c r="D24" s="301" t="n">
        <f aca="false">+C24-B24</f>
        <v>0</v>
      </c>
      <c r="E24" s="302"/>
      <c r="F24" s="124"/>
      <c r="G24" s="124"/>
      <c r="H24" s="197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0" t="n">
        <v>20</v>
      </c>
      <c r="B25" s="149"/>
      <c r="C25" s="149"/>
      <c r="D25" s="301" t="n">
        <f aca="false">+C25-B25</f>
        <v>0</v>
      </c>
      <c r="E25" s="302"/>
      <c r="F25" s="124"/>
      <c r="G25" s="124"/>
      <c r="H25" s="197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0" t="n">
        <v>21</v>
      </c>
      <c r="B26" s="149"/>
      <c r="C26" s="149"/>
      <c r="D26" s="301" t="n">
        <f aca="false">+C26-B26</f>
        <v>0</v>
      </c>
      <c r="E26" s="302"/>
      <c r="F26" s="124"/>
      <c r="G26" s="124"/>
      <c r="H26" s="197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0" t="n">
        <v>22</v>
      </c>
      <c r="B27" s="149"/>
      <c r="C27" s="149"/>
      <c r="D27" s="301" t="n">
        <f aca="false">+C27-B27</f>
        <v>0</v>
      </c>
      <c r="E27" s="302"/>
      <c r="F27" s="124"/>
      <c r="G27" s="124"/>
      <c r="H27" s="197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0" t="n">
        <v>23</v>
      </c>
      <c r="B28" s="149"/>
      <c r="C28" s="149"/>
      <c r="D28" s="301" t="n">
        <f aca="false">+C28-B28</f>
        <v>0</v>
      </c>
      <c r="E28" s="302"/>
      <c r="F28" s="124"/>
      <c r="G28" s="124"/>
      <c r="H28" s="197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0" t="n">
        <v>24</v>
      </c>
      <c r="B29" s="149"/>
      <c r="C29" s="149"/>
      <c r="D29" s="301" t="n">
        <f aca="false">+C29-B29</f>
        <v>0</v>
      </c>
      <c r="E29" s="302"/>
      <c r="F29" s="124"/>
      <c r="G29" s="124"/>
      <c r="H29" s="197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0" t="n">
        <v>25</v>
      </c>
      <c r="B30" s="149"/>
      <c r="C30" s="149"/>
      <c r="D30" s="301" t="n">
        <f aca="false">+C30-B30</f>
        <v>0</v>
      </c>
      <c r="E30" s="302"/>
      <c r="F30" s="124"/>
      <c r="G30" s="124"/>
      <c r="H30" s="197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0" t="n">
        <v>26</v>
      </c>
      <c r="B31" s="149"/>
      <c r="C31" s="149"/>
      <c r="D31" s="290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0" t="n">
        <v>27</v>
      </c>
      <c r="B32" s="149"/>
      <c r="C32" s="149"/>
      <c r="D32" s="290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0" t="n">
        <v>28</v>
      </c>
      <c r="B33" s="149"/>
      <c r="C33" s="149"/>
      <c r="D33" s="290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0" t="n">
        <v>29</v>
      </c>
      <c r="B34" s="149"/>
      <c r="C34" s="149"/>
      <c r="D34" s="290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0" t="n">
        <v>30</v>
      </c>
      <c r="B35" s="149"/>
      <c r="C35" s="149"/>
      <c r="D35" s="290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0" t="n">
        <v>31</v>
      </c>
      <c r="B36" s="149"/>
      <c r="C36" s="149"/>
      <c r="D36" s="290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0"/>
      <c r="B37" s="149" t="n">
        <f aca="false">SUM(B6:B36)</f>
        <v>434782</v>
      </c>
      <c r="C37" s="149" t="n">
        <f aca="false">SUM(C6:C36)</f>
        <v>429645</v>
      </c>
      <c r="D37" s="149" t="n">
        <f aca="false">SUM(D6:D36)</f>
        <v>-5137</v>
      </c>
      <c r="E37" s="123"/>
      <c r="F37" s="124"/>
      <c r="G37" s="124"/>
      <c r="H37" s="124"/>
      <c r="I37" s="302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03"/>
      <c r="B38" s="1"/>
      <c r="C38" s="304"/>
      <c r="D38" s="1"/>
      <c r="E38" s="154"/>
      <c r="G38" s="32"/>
      <c r="H38" s="187"/>
      <c r="I38" s="305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06"/>
      <c r="D39" s="307" t="n">
        <v>-30210</v>
      </c>
      <c r="E39" s="175"/>
      <c r="G39" s="86"/>
      <c r="H39" s="124"/>
      <c r="I39" s="217"/>
      <c r="J39" s="187"/>
      <c r="K39" s="308"/>
      <c r="L39" s="124"/>
      <c r="M39" s="175"/>
      <c r="O39" s="86"/>
      <c r="P39" s="124"/>
    </row>
    <row r="40" customFormat="false" ht="12.75" hidden="false" customHeight="false" outlineLevel="0" collapsed="false">
      <c r="A40" s="139" t="n">
        <v>37259</v>
      </c>
      <c r="B40" s="1"/>
      <c r="C40" s="309"/>
      <c r="D40" s="290" t="n">
        <f aca="false">+D39+D37</f>
        <v>-35347</v>
      </c>
      <c r="E40" s="175"/>
      <c r="G40" s="172"/>
      <c r="H40" s="197"/>
      <c r="I40" s="217"/>
      <c r="J40" s="187"/>
      <c r="K40" s="172"/>
      <c r="L40" s="197"/>
      <c r="M40" s="175"/>
      <c r="O40" s="172"/>
      <c r="P40" s="245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181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0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37259</v>
      </c>
      <c r="B46" s="9"/>
      <c r="C46" s="9"/>
      <c r="D46" s="146" t="n">
        <f aca="false">+D37*'by type_area'!J3</f>
        <v>-12123.32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2" t="n">
        <f aca="false">+D46+D45</f>
        <v>260458.68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1" t="s">
        <v>224</v>
      </c>
      <c r="C2" s="312"/>
      <c r="F2" s="311"/>
      <c r="G2" s="179"/>
      <c r="H2" s="313"/>
      <c r="I2" s="179"/>
      <c r="J2" s="311"/>
      <c r="K2" s="179"/>
      <c r="L2" s="313"/>
      <c r="M2" s="179"/>
      <c r="N2" s="311"/>
      <c r="O2" s="179"/>
      <c r="P2" s="313"/>
      <c r="Q2" s="179"/>
      <c r="R2" s="311"/>
      <c r="S2" s="179"/>
      <c r="T2" s="312"/>
      <c r="U2" s="179"/>
      <c r="Z2" s="311"/>
      <c r="AA2" s="179"/>
      <c r="AB2" s="312"/>
      <c r="AC2" s="179"/>
    </row>
    <row r="3" customFormat="false" ht="12.75" hidden="false" customHeight="false" outlineLevel="0" collapsed="false">
      <c r="A3" s="148"/>
      <c r="D3" s="278"/>
      <c r="F3" s="148"/>
      <c r="G3" s="179"/>
      <c r="H3" s="179"/>
      <c r="I3" s="278"/>
      <c r="J3" s="148"/>
      <c r="K3" s="179"/>
      <c r="L3" s="179"/>
      <c r="M3" s="278"/>
      <c r="N3" s="148"/>
      <c r="O3" s="179"/>
      <c r="P3" s="179"/>
      <c r="Q3" s="278"/>
      <c r="R3" s="148"/>
      <c r="S3" s="179"/>
      <c r="T3" s="179"/>
      <c r="U3" s="278"/>
      <c r="Z3" s="148"/>
      <c r="AA3" s="179"/>
      <c r="AB3" s="179"/>
      <c r="AC3" s="278"/>
    </row>
    <row r="4" customFormat="false" ht="12.75" hidden="false" customHeight="false" outlineLevel="0" collapsed="false">
      <c r="A4" s="148"/>
      <c r="B4" s="226" t="s">
        <v>174</v>
      </c>
      <c r="C4" s="226" t="s">
        <v>175</v>
      </c>
      <c r="D4" s="313" t="s">
        <v>195</v>
      </c>
      <c r="F4" s="148"/>
      <c r="G4" s="226"/>
      <c r="H4" s="226"/>
      <c r="I4" s="313"/>
      <c r="J4" s="148"/>
      <c r="K4" s="226"/>
      <c r="L4" s="226"/>
      <c r="M4" s="313"/>
      <c r="N4" s="148"/>
      <c r="O4" s="226"/>
      <c r="P4" s="226"/>
      <c r="Q4" s="313"/>
      <c r="R4" s="148"/>
      <c r="S4" s="226"/>
      <c r="T4" s="226"/>
      <c r="U4" s="313"/>
      <c r="Z4" s="148"/>
      <c r="AA4" s="226"/>
      <c r="AB4" s="226"/>
      <c r="AC4" s="313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/>
      <c r="C8" s="124"/>
      <c r="D8" s="124" t="n">
        <f aca="false">+C8-B8</f>
        <v>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/>
      <c r="C9" s="124"/>
      <c r="D9" s="124" t="n">
        <f aca="false">+C9-B9</f>
        <v>0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/>
      <c r="C10" s="124"/>
      <c r="D10" s="124" t="n">
        <f aca="false">+C10-B10</f>
        <v>0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/>
      <c r="C11" s="124"/>
      <c r="D11" s="124" t="n">
        <f aca="false">+C11-B11</f>
        <v>0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/>
      <c r="C12" s="124"/>
      <c r="D12" s="124" t="n">
        <f aca="false">+C12-B12</f>
        <v>0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/>
      <c r="C13" s="124"/>
      <c r="D13" s="124" t="n">
        <f aca="false">+C13-B13</f>
        <v>0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/>
      <c r="C14" s="124"/>
      <c r="D14" s="124" t="n">
        <f aca="false">+C14-B14</f>
        <v>0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/>
      <c r="C16" s="124"/>
      <c r="D16" s="124" t="n">
        <f aca="false">+C16-B16</f>
        <v>0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/>
      <c r="C17" s="124"/>
      <c r="D17" s="124" t="n">
        <f aca="false">+C17-B17</f>
        <v>0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/>
      <c r="C18" s="124"/>
      <c r="D18" s="124" t="n">
        <f aca="false">+C18-B18</f>
        <v>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64"/>
      <c r="K34" s="124"/>
      <c r="L34" s="124"/>
      <c r="M34" s="124"/>
      <c r="N34" s="264"/>
      <c r="O34" s="124"/>
      <c r="P34" s="124"/>
      <c r="Q34" s="124"/>
      <c r="R34" s="264"/>
      <c r="S34" s="124"/>
      <c r="T34" s="124"/>
      <c r="U34" s="124"/>
      <c r="V34" s="63"/>
      <c r="W34" s="63"/>
      <c r="X34" s="63"/>
      <c r="Y34" s="63"/>
      <c r="Z34" s="264"/>
      <c r="AA34" s="124"/>
      <c r="AB34" s="124"/>
      <c r="AC34" s="124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64"/>
      <c r="K35" s="124"/>
      <c r="L35" s="124"/>
      <c r="M35" s="124"/>
      <c r="N35" s="264"/>
      <c r="O35" s="124"/>
      <c r="P35" s="124"/>
      <c r="Q35" s="124"/>
      <c r="R35" s="264"/>
      <c r="S35" s="124"/>
      <c r="T35" s="124"/>
      <c r="U35" s="124"/>
      <c r="V35" s="63"/>
      <c r="W35" s="63"/>
      <c r="X35" s="63"/>
      <c r="Y35" s="63"/>
      <c r="Z35" s="264"/>
      <c r="AA35" s="124"/>
      <c r="AB35" s="124"/>
      <c r="AC35" s="124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</row>
    <row r="36" customFormat="false" ht="14.1" hidden="false" customHeight="true" outlineLevel="0" collapsed="false">
      <c r="A36" s="18"/>
      <c r="B36" s="124" t="n">
        <f aca="false">SUM(B5:B35)</f>
        <v>-201184</v>
      </c>
      <c r="C36" s="124" t="n">
        <f aca="false">SUM(C5:C35)</f>
        <v>-200705</v>
      </c>
      <c r="D36" s="124" t="n">
        <f aca="false">+C36-B36</f>
        <v>479</v>
      </c>
      <c r="F36" s="18"/>
      <c r="G36" s="124"/>
      <c r="H36" s="124"/>
      <c r="I36" s="124"/>
      <c r="J36" s="264"/>
      <c r="K36" s="124"/>
      <c r="L36" s="124"/>
      <c r="M36" s="124"/>
      <c r="N36" s="264"/>
      <c r="O36" s="124"/>
      <c r="P36" s="124"/>
      <c r="Q36" s="124"/>
      <c r="R36" s="264"/>
      <c r="S36" s="124"/>
      <c r="T36" s="124"/>
      <c r="U36" s="124"/>
      <c r="V36" s="63"/>
      <c r="W36" s="63"/>
      <c r="X36" s="63"/>
      <c r="Y36" s="63"/>
      <c r="Z36" s="264"/>
      <c r="AA36" s="124"/>
      <c r="AB36" s="124"/>
      <c r="AC36" s="124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</row>
    <row r="37" customFormat="false" ht="14.1" hidden="false" customHeight="true" outlineLevel="0" collapsed="false">
      <c r="A37" s="154"/>
      <c r="B37" s="0"/>
      <c r="C37" s="32"/>
      <c r="D37" s="314" t="n">
        <f aca="false">+summary!H5</f>
        <v>2.41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3"/>
      <c r="W37" s="63"/>
      <c r="X37" s="63"/>
      <c r="Y37" s="63"/>
      <c r="Z37" s="29"/>
      <c r="AA37" s="32"/>
      <c r="AB37" s="32"/>
      <c r="AC37" s="32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</row>
    <row r="38" customFormat="false" ht="12.75" hidden="false" customHeight="false" outlineLevel="0" collapsed="false">
      <c r="B38" s="0"/>
      <c r="C38" s="0"/>
      <c r="D38" s="152" t="n">
        <f aca="false">+D37*D36</f>
        <v>1154.39</v>
      </c>
      <c r="G38" s="124"/>
      <c r="H38" s="124"/>
      <c r="I38" s="124"/>
      <c r="J38" s="63"/>
      <c r="K38" s="124"/>
      <c r="L38" s="124"/>
      <c r="M38" s="124"/>
      <c r="N38" s="63"/>
      <c r="O38" s="124"/>
      <c r="P38" s="124"/>
      <c r="Q38" s="124"/>
      <c r="R38" s="63"/>
      <c r="S38" s="124"/>
      <c r="T38" s="124"/>
      <c r="U38" s="124"/>
      <c r="V38" s="63"/>
      <c r="W38" s="63"/>
      <c r="X38" s="63"/>
      <c r="Y38" s="63"/>
      <c r="Z38" s="63"/>
      <c r="AA38" s="124"/>
      <c r="AB38" s="124"/>
      <c r="AC38" s="124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</row>
    <row r="39" customFormat="false" ht="12.75" hidden="false" customHeight="false" outlineLevel="0" collapsed="false">
      <c r="A39" s="175" t="n">
        <v>37256</v>
      </c>
      <c r="B39" s="0"/>
      <c r="C39" s="86"/>
      <c r="D39" s="216" t="n">
        <v>-33834</v>
      </c>
      <c r="G39" s="124"/>
      <c r="H39" s="124"/>
      <c r="I39" s="124"/>
      <c r="J39" s="63"/>
      <c r="K39" s="124"/>
      <c r="L39" s="124"/>
      <c r="M39" s="124"/>
      <c r="N39" s="63"/>
      <c r="O39" s="124"/>
      <c r="P39" s="124"/>
      <c r="Q39" s="124"/>
      <c r="R39" s="63"/>
      <c r="S39" s="124"/>
      <c r="T39" s="124"/>
      <c r="U39" s="124"/>
      <c r="V39" s="63"/>
      <c r="W39" s="63"/>
      <c r="X39" s="63"/>
      <c r="Y39" s="63"/>
      <c r="Z39" s="63"/>
      <c r="AA39" s="124"/>
      <c r="AB39" s="124"/>
      <c r="AC39" s="124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</row>
    <row r="40" customFormat="false" ht="12.75" hidden="false" customHeight="false" outlineLevel="0" collapsed="false">
      <c r="A40" s="175" t="n">
        <v>37259</v>
      </c>
      <c r="B40" s="0"/>
      <c r="C40" s="172"/>
      <c r="D40" s="152" t="n">
        <f aca="false">+D39+D38</f>
        <v>-32679.61</v>
      </c>
      <c r="G40" s="124"/>
      <c r="H40" s="124"/>
      <c r="I40" s="124"/>
      <c r="J40" s="63"/>
      <c r="K40" s="124"/>
      <c r="L40" s="124"/>
      <c r="M40" s="124"/>
      <c r="N40" s="63"/>
      <c r="O40" s="124"/>
      <c r="P40" s="124"/>
      <c r="Q40" s="278"/>
      <c r="R40" s="63"/>
      <c r="S40" s="124"/>
      <c r="T40" s="124"/>
      <c r="U40" s="278"/>
      <c r="V40" s="63"/>
      <c r="W40" s="63"/>
      <c r="X40" s="63"/>
      <c r="Y40" s="63"/>
      <c r="Z40" s="63"/>
      <c r="AA40" s="124"/>
      <c r="AB40" s="124"/>
      <c r="AC40" s="278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</row>
    <row r="41" customFormat="false" ht="12.75" hidden="false" customHeight="false" outlineLevel="0" collapsed="false">
      <c r="B41" s="0"/>
      <c r="C41" s="0"/>
      <c r="D41" s="12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</row>
    <row r="42" customFormat="false" ht="12.75" hidden="false" customHeight="false" outlineLevel="0" collapsed="false">
      <c r="B42" s="0"/>
      <c r="C42" s="0"/>
      <c r="D42" s="0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</row>
    <row r="43" customFormat="false" ht="12.75" hidden="false" customHeight="false" outlineLevel="0" collapsed="false">
      <c r="B43" s="0"/>
      <c r="C43" s="0"/>
      <c r="D43" s="0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</row>
    <row r="44" customFormat="false" ht="12.75" hidden="false" customHeight="false" outlineLevel="0" collapsed="false">
      <c r="A44" s="9" t="s">
        <v>187</v>
      </c>
      <c r="B44" s="9"/>
      <c r="C44" s="9"/>
      <c r="D44" s="9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5" t="n">
        <v>-18444</v>
      </c>
    </row>
    <row r="46" customFormat="false" ht="12.75" hidden="false" customHeight="false" outlineLevel="0" collapsed="false">
      <c r="A46" s="144" t="n">
        <f aca="false">+A40</f>
        <v>37259</v>
      </c>
      <c r="B46" s="9"/>
      <c r="C46" s="9"/>
      <c r="D46" s="40" t="n">
        <f aca="false">+D36</f>
        <v>479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-17965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0" width="12.28"/>
    <col collapsed="false" customWidth="true" hidden="false" outlineLevel="0" max="6" min="6" style="70" width="12.85"/>
  </cols>
  <sheetData>
    <row r="3" customFormat="false" ht="12.75" hidden="false" customHeight="false" outlineLevel="0" collapsed="false">
      <c r="A3" s="156" t="s">
        <v>225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56339</v>
      </c>
      <c r="B5" s="316" t="n">
        <v>95944</v>
      </c>
      <c r="C5" s="316" t="n">
        <v>100316</v>
      </c>
      <c r="D5" s="316" t="n">
        <f aca="false">+C5-B5</f>
        <v>4372</v>
      </c>
      <c r="E5" s="28"/>
      <c r="F5" s="89"/>
    </row>
    <row r="6" customFormat="false" ht="12.75" hidden="false" customHeight="false" outlineLevel="0" collapsed="false">
      <c r="A6" s="318" t="n">
        <v>78311</v>
      </c>
      <c r="B6" s="316" t="n">
        <f aca="false">13445+11437</f>
        <v>24882</v>
      </c>
      <c r="C6" s="316" t="n">
        <v>16100</v>
      </c>
      <c r="D6" s="316" t="n">
        <f aca="false">+C6-B6</f>
        <v>-8782</v>
      </c>
      <c r="E6" s="28"/>
      <c r="F6" s="89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500238</v>
      </c>
      <c r="B7" s="316" t="n">
        <v>88432</v>
      </c>
      <c r="C7" s="316" t="n">
        <v>104396</v>
      </c>
      <c r="D7" s="316" t="n">
        <f aca="false">+C7-B7</f>
        <v>15964</v>
      </c>
      <c r="E7" s="28"/>
      <c r="F7" s="89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500239</v>
      </c>
      <c r="B8" s="316" t="n">
        <v>117447</v>
      </c>
      <c r="C8" s="316" t="n">
        <v>86521</v>
      </c>
      <c r="D8" s="316" t="n">
        <f aca="false">+C8-B8</f>
        <v>-30926</v>
      </c>
      <c r="E8" s="322"/>
      <c r="F8" s="89"/>
    </row>
    <row r="9" customFormat="false" ht="12.75" hidden="false" customHeight="false" outlineLevel="0" collapsed="false">
      <c r="A9" s="318" t="n">
        <v>500293</v>
      </c>
      <c r="B9" s="316" t="n">
        <v>56691</v>
      </c>
      <c r="C9" s="316" t="n">
        <v>54263</v>
      </c>
      <c r="D9" s="316" t="n">
        <f aca="false">+C9-B9</f>
        <v>-2428</v>
      </c>
      <c r="E9" s="28"/>
      <c r="F9" s="89"/>
    </row>
    <row r="10" customFormat="false" ht="12.75" hidden="false" customHeight="false" outlineLevel="0" collapsed="false">
      <c r="A10" s="318" t="n">
        <v>500302</v>
      </c>
      <c r="B10" s="316"/>
      <c r="C10" s="316" t="n">
        <v>828</v>
      </c>
      <c r="D10" s="316" t="n">
        <f aca="false">+C10-B10</f>
        <v>828</v>
      </c>
      <c r="E10" s="28"/>
      <c r="F10" s="89"/>
    </row>
    <row r="11" customFormat="false" ht="12.75" hidden="false" customHeight="false" outlineLevel="0" collapsed="false">
      <c r="A11" s="318" t="n">
        <v>500303</v>
      </c>
      <c r="B11" s="316"/>
      <c r="C11" s="316" t="n">
        <v>18551</v>
      </c>
      <c r="D11" s="316" t="n">
        <f aca="false">+C11-B11</f>
        <v>18551</v>
      </c>
      <c r="E11" s="28"/>
      <c r="F11" s="89"/>
    </row>
    <row r="12" customFormat="false" ht="12.75" hidden="false" customHeight="false" outlineLevel="0" collapsed="false">
      <c r="A12" s="323" t="n">
        <v>500305</v>
      </c>
      <c r="B12" s="316" t="n">
        <v>150469</v>
      </c>
      <c r="C12" s="316" t="n">
        <v>153380</v>
      </c>
      <c r="D12" s="316" t="n">
        <f aca="false">+C12-B12</f>
        <v>2911</v>
      </c>
      <c r="E12" s="324"/>
      <c r="F12" s="89"/>
    </row>
    <row r="13" customFormat="false" ht="12.75" hidden="false" customHeight="false" outlineLevel="0" collapsed="false">
      <c r="A13" s="318" t="n">
        <v>500307</v>
      </c>
      <c r="B13" s="316" t="n">
        <v>10603</v>
      </c>
      <c r="C13" s="316" t="n">
        <v>6384</v>
      </c>
      <c r="D13" s="316" t="n">
        <f aca="false">+C13-B13</f>
        <v>-4219</v>
      </c>
      <c r="E13" s="28"/>
      <c r="F13" s="89"/>
    </row>
    <row r="14" customFormat="false" ht="12.75" hidden="false" customHeight="false" outlineLevel="0" collapsed="false">
      <c r="A14" s="318" t="n">
        <v>500313</v>
      </c>
      <c r="B14" s="316"/>
      <c r="C14" s="316" t="n">
        <v>303</v>
      </c>
      <c r="D14" s="316" t="n">
        <f aca="false">+C14-B14</f>
        <v>303</v>
      </c>
      <c r="E14" s="28"/>
      <c r="F14" s="89"/>
    </row>
    <row r="15" customFormat="false" ht="12.75" hidden="false" customHeight="false" outlineLevel="0" collapsed="false">
      <c r="A15" s="318" t="n">
        <v>500314</v>
      </c>
      <c r="B15" s="316"/>
      <c r="C15" s="316"/>
      <c r="D15" s="316" t="n">
        <f aca="false">+C15-B15</f>
        <v>0</v>
      </c>
      <c r="E15" s="28"/>
      <c r="F15" s="89"/>
    </row>
    <row r="16" customFormat="false" ht="12.75" hidden="false" customHeight="false" outlineLevel="0" collapsed="false">
      <c r="A16" s="318" t="n">
        <v>500655</v>
      </c>
      <c r="B16" s="316" t="n">
        <f aca="false">12858+5800</f>
        <v>18658</v>
      </c>
      <c r="C16" s="316"/>
      <c r="D16" s="316" t="n">
        <f aca="false">+C16-B16</f>
        <v>-18658</v>
      </c>
      <c r="E16" s="28"/>
      <c r="F16" s="89"/>
    </row>
    <row r="17" customFormat="false" ht="12.75" hidden="false" customHeight="false" outlineLevel="0" collapsed="false">
      <c r="A17" s="318" t="n">
        <v>500657</v>
      </c>
      <c r="B17" s="316" t="n">
        <f aca="false">11547+5747</f>
        <v>17294</v>
      </c>
      <c r="C17" s="316" t="n">
        <v>20988</v>
      </c>
      <c r="D17" s="325" t="n">
        <f aca="false">+C17-B17</f>
        <v>3694</v>
      </c>
      <c r="E17" s="28"/>
      <c r="F17" s="89"/>
    </row>
    <row r="18" customFormat="false" ht="12.75" hidden="false" customHeight="false" outlineLevel="0" collapsed="false">
      <c r="A18" s="318"/>
      <c r="B18" s="316"/>
      <c r="C18" s="316"/>
      <c r="D18" s="316" t="n">
        <f aca="false">SUM(D5:D17)</f>
        <v>-18390</v>
      </c>
      <c r="E18" s="28"/>
      <c r="F18" s="89"/>
    </row>
    <row r="19" customFormat="false" ht="12.75" hidden="false" customHeight="false" outlineLevel="0" collapsed="false">
      <c r="A19" s="318" t="s">
        <v>228</v>
      </c>
      <c r="B19" s="316"/>
      <c r="C19" s="316"/>
      <c r="D19" s="326" t="n">
        <f aca="false">+summary!H5</f>
        <v>2.41</v>
      </c>
      <c r="E19" s="327"/>
      <c r="F19" s="89"/>
    </row>
    <row r="20" customFormat="false" ht="12.75" hidden="false" customHeight="false" outlineLevel="0" collapsed="false">
      <c r="A20" s="318"/>
      <c r="B20" s="316"/>
      <c r="C20" s="316"/>
      <c r="D20" s="328" t="n">
        <f aca="false">+D19*D18</f>
        <v>-44319.9</v>
      </c>
      <c r="E20" s="104"/>
      <c r="F20" s="329"/>
    </row>
    <row r="21" customFormat="false" ht="12.75" hidden="false" customHeight="false" outlineLevel="0" collapsed="false">
      <c r="A21" s="318"/>
      <c r="B21" s="316"/>
      <c r="C21" s="316"/>
      <c r="D21" s="328"/>
      <c r="E21" s="104"/>
      <c r="F21" s="329"/>
    </row>
    <row r="22" customFormat="false" ht="12.75" hidden="false" customHeight="false" outlineLevel="0" collapsed="false">
      <c r="A22" s="330" t="n">
        <v>37256</v>
      </c>
      <c r="B22" s="316"/>
      <c r="C22" s="316"/>
      <c r="D22" s="331" t="n">
        <v>68958.7</v>
      </c>
      <c r="E22" s="104"/>
      <c r="F22" s="332"/>
    </row>
    <row r="23" customFormat="false" ht="12.75" hidden="false" customHeight="false" outlineLevel="0" collapsed="false">
      <c r="A23" s="318"/>
      <c r="B23" s="316"/>
      <c r="C23" s="316"/>
      <c r="D23" s="328"/>
      <c r="E23" s="104"/>
      <c r="F23" s="332"/>
    </row>
    <row r="24" customFormat="false" ht="13.5" hidden="false" customHeight="false" outlineLevel="0" collapsed="false">
      <c r="A24" s="330" t="n">
        <v>37259</v>
      </c>
      <c r="B24" s="316"/>
      <c r="C24" s="316"/>
      <c r="D24" s="333" t="n">
        <f aca="false">+D22+D20</f>
        <v>24638.8</v>
      </c>
      <c r="E24" s="104"/>
      <c r="F24" s="332"/>
    </row>
    <row r="25" customFormat="false" ht="13.5" hidden="false" customHeight="false" outlineLevel="0" collapsed="false">
      <c r="E25" s="334"/>
    </row>
    <row r="28" customFormat="false" ht="12.75" hidden="false" customHeight="false" outlineLevel="0" collapsed="false">
      <c r="A28" s="9" t="s">
        <v>187</v>
      </c>
      <c r="B28" s="9"/>
      <c r="C28" s="9"/>
      <c r="D28" s="9"/>
      <c r="E28" s="65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15" t="n">
        <v>44250</v>
      </c>
    </row>
    <row r="30" customFormat="false" ht="12.75" hidden="false" customHeight="false" outlineLevel="0" collapsed="false">
      <c r="A30" s="144" t="n">
        <f aca="false">+A24</f>
        <v>37259</v>
      </c>
      <c r="B30" s="9"/>
      <c r="C30" s="9"/>
      <c r="D30" s="40" t="n">
        <f aca="false">+D18</f>
        <v>-18390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25860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0"/>
      <c r="E46" s="50"/>
      <c r="F46" s="41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35"/>
      <c r="E48" s="335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29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29"/>
      <c r="G50" s="9"/>
    </row>
    <row r="51" customFormat="false" ht="12.75" hidden="false" customHeight="false" outlineLevel="0" collapsed="false">
      <c r="E51" s="3"/>
      <c r="F51" s="332"/>
    </row>
    <row r="52" customFormat="false" ht="12.75" hidden="false" customHeight="false" outlineLevel="0" collapsed="false">
      <c r="A52" s="9"/>
      <c r="D52" s="336"/>
      <c r="E52" s="336"/>
      <c r="F52" s="332"/>
    </row>
    <row r="53" customFormat="false" ht="12.75" hidden="false" customHeight="false" outlineLevel="0" collapsed="false">
      <c r="A53" s="9"/>
      <c r="E53" s="3"/>
      <c r="F53" s="332"/>
    </row>
    <row r="54" customFormat="false" ht="12.75" hidden="false" customHeight="false" outlineLevel="0" collapsed="false">
      <c r="A54" s="9"/>
      <c r="E54" s="3"/>
      <c r="F54" s="332"/>
    </row>
    <row r="55" customFormat="false" ht="13.5" hidden="false" customHeight="false" outlineLevel="0" collapsed="false">
      <c r="A55" s="9"/>
      <c r="D55" s="337"/>
      <c r="E55" s="337"/>
      <c r="F55" s="33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0"/>
      <c r="E96" s="50"/>
      <c r="F96" s="41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35"/>
      <c r="E98" s="335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29"/>
    </row>
    <row r="100" customFormat="false" ht="12.75" hidden="false" customHeight="false" outlineLevel="0" collapsed="false">
      <c r="B100" s="28"/>
      <c r="C100" s="28"/>
      <c r="D100" s="28"/>
      <c r="E100" s="28"/>
      <c r="F100" s="329"/>
    </row>
    <row r="101" customFormat="false" ht="12.75" hidden="false" customHeight="false" outlineLevel="0" collapsed="false">
      <c r="A101" s="9"/>
      <c r="D101" s="336"/>
      <c r="E101" s="336"/>
      <c r="F101" s="332"/>
    </row>
    <row r="102" customFormat="false" ht="12.75" hidden="false" customHeight="false" outlineLevel="0" collapsed="false">
      <c r="A102" s="9"/>
      <c r="E102" s="3"/>
      <c r="F102" s="332"/>
    </row>
    <row r="103" customFormat="false" ht="13.5" hidden="false" customHeight="false" outlineLevel="0" collapsed="false">
      <c r="A103" s="9"/>
      <c r="D103" s="337"/>
      <c r="E103" s="337"/>
      <c r="F103" s="33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0"/>
      <c r="E122" s="50"/>
      <c r="F122" s="41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35"/>
      <c r="E124" s="335"/>
      <c r="F124" s="33"/>
    </row>
    <row r="125" customFormat="false" ht="12.75" hidden="false" customHeight="false" outlineLevel="0" collapsed="false">
      <c r="B125" s="28"/>
      <c r="C125" s="28"/>
      <c r="D125" s="104"/>
      <c r="E125" s="104"/>
      <c r="F125" s="329"/>
    </row>
    <row r="126" customFormat="false" ht="12.75" hidden="false" customHeight="false" outlineLevel="0" collapsed="false">
      <c r="B126" s="28"/>
      <c r="C126" s="28"/>
      <c r="D126" s="104"/>
      <c r="E126" s="104"/>
      <c r="F126" s="329"/>
    </row>
    <row r="127" customFormat="false" ht="12.75" hidden="false" customHeight="false" outlineLevel="0" collapsed="false">
      <c r="A127" s="9"/>
      <c r="D127" s="182"/>
      <c r="E127" s="182"/>
      <c r="F127" s="332"/>
    </row>
    <row r="128" customFormat="false" ht="12.75" hidden="false" customHeight="false" outlineLevel="0" collapsed="false">
      <c r="A128" s="9"/>
      <c r="D128" s="104"/>
      <c r="E128" s="104"/>
      <c r="F128" s="332"/>
    </row>
    <row r="129" customFormat="false" ht="13.5" hidden="false" customHeight="false" outlineLevel="0" collapsed="false">
      <c r="A129" s="9"/>
      <c r="D129" s="338"/>
      <c r="E129" s="338"/>
      <c r="F129" s="33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0"/>
      <c r="E147" s="50"/>
      <c r="F147" s="41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35"/>
      <c r="E149" s="335"/>
      <c r="F149" s="33"/>
    </row>
    <row r="150" customFormat="false" ht="12.75" hidden="false" customHeight="false" outlineLevel="0" collapsed="false">
      <c r="B150" s="28"/>
      <c r="C150" s="28"/>
      <c r="D150" s="104"/>
      <c r="E150" s="104"/>
      <c r="F150" s="329"/>
    </row>
    <row r="151" customFormat="false" ht="12.75" hidden="false" customHeight="false" outlineLevel="0" collapsed="false">
      <c r="B151" s="28"/>
      <c r="C151" s="28"/>
      <c r="D151" s="104"/>
      <c r="E151" s="104"/>
      <c r="F151" s="329"/>
    </row>
    <row r="152" customFormat="false" ht="12.75" hidden="false" customHeight="false" outlineLevel="0" collapsed="false">
      <c r="A152" s="9"/>
      <c r="D152" s="182"/>
      <c r="E152" s="182"/>
      <c r="F152" s="332"/>
    </row>
    <row r="153" customFormat="false" ht="12.75" hidden="false" customHeight="false" outlineLevel="0" collapsed="false">
      <c r="A153" s="9"/>
      <c r="D153" s="104"/>
      <c r="E153" s="104"/>
      <c r="F153" s="332"/>
    </row>
    <row r="154" customFormat="false" ht="13.5" hidden="false" customHeight="false" outlineLevel="0" collapsed="false">
      <c r="A154" s="9"/>
      <c r="D154" s="338"/>
      <c r="E154" s="338"/>
      <c r="F154" s="33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39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39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39"/>
      <c r="C170" s="28"/>
      <c r="D170" s="28"/>
      <c r="E170" s="28"/>
      <c r="F170" s="33"/>
    </row>
    <row r="171" customFormat="false" ht="12.75" hidden="false" customHeight="false" outlineLevel="0" collapsed="false">
      <c r="B171" s="339"/>
      <c r="C171" s="28"/>
      <c r="D171" s="28"/>
      <c r="E171" s="28"/>
      <c r="F171" s="33"/>
    </row>
    <row r="172" customFormat="false" ht="12.75" hidden="false" customHeight="false" outlineLevel="0" collapsed="false">
      <c r="B172" s="339"/>
      <c r="C172" s="28"/>
      <c r="D172" s="50"/>
      <c r="E172" s="50"/>
      <c r="F172" s="41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35"/>
      <c r="E174" s="335"/>
      <c r="F174" s="33"/>
    </row>
    <row r="175" customFormat="false" ht="12.75" hidden="false" customHeight="false" outlineLevel="0" collapsed="false">
      <c r="B175" s="28"/>
      <c r="C175" s="28"/>
      <c r="D175" s="104"/>
      <c r="E175" s="104"/>
      <c r="F175" s="329"/>
    </row>
    <row r="176" customFormat="false" ht="12.75" hidden="false" customHeight="false" outlineLevel="0" collapsed="false">
      <c r="B176" s="28"/>
      <c r="C176" s="28"/>
      <c r="D176" s="104"/>
      <c r="E176" s="104"/>
      <c r="F176" s="329"/>
    </row>
    <row r="177" customFormat="false" ht="12.75" hidden="false" customHeight="false" outlineLevel="0" collapsed="false">
      <c r="A177" s="9"/>
      <c r="D177" s="182"/>
      <c r="E177" s="182"/>
      <c r="F177" s="332"/>
    </row>
    <row r="178" customFormat="false" ht="12.75" hidden="false" customHeight="false" outlineLevel="0" collapsed="false">
      <c r="A178" s="9"/>
      <c r="D178" s="104"/>
      <c r="E178" s="104"/>
      <c r="F178" s="332"/>
    </row>
    <row r="179" customFormat="false" ht="13.5" hidden="false" customHeight="false" outlineLevel="0" collapsed="false">
      <c r="A179" s="9"/>
      <c r="D179" s="338"/>
      <c r="E179" s="338"/>
      <c r="F179" s="33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39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39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0"/>
      <c r="B191" s="341"/>
      <c r="C191" s="341"/>
      <c r="D191" s="341"/>
      <c r="E191" s="341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39"/>
      <c r="C194" s="28"/>
      <c r="D194" s="28"/>
      <c r="E194" s="28"/>
      <c r="F194" s="33"/>
    </row>
    <row r="195" customFormat="false" ht="12.75" hidden="false" customHeight="false" outlineLevel="0" collapsed="false">
      <c r="B195" s="339"/>
      <c r="C195" s="28"/>
      <c r="D195" s="28"/>
      <c r="E195" s="28"/>
      <c r="F195" s="33"/>
    </row>
    <row r="196" customFormat="false" ht="12.75" hidden="false" customHeight="false" outlineLevel="0" collapsed="false">
      <c r="B196" s="339"/>
      <c r="C196" s="28"/>
      <c r="D196" s="50"/>
      <c r="E196" s="50"/>
      <c r="F196" s="41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35"/>
      <c r="E198" s="335"/>
      <c r="F198" s="33"/>
    </row>
    <row r="199" customFormat="false" ht="12.75" hidden="false" customHeight="false" outlineLevel="0" collapsed="false">
      <c r="B199" s="28"/>
      <c r="C199" s="28"/>
      <c r="D199" s="104"/>
      <c r="E199" s="104"/>
      <c r="F199" s="329"/>
    </row>
    <row r="200" customFormat="false" ht="12.75" hidden="false" customHeight="false" outlineLevel="0" collapsed="false">
      <c r="B200" s="28"/>
      <c r="C200" s="28"/>
      <c r="D200" s="104"/>
      <c r="E200" s="104"/>
      <c r="F200" s="329"/>
    </row>
    <row r="201" customFormat="false" ht="12.75" hidden="false" customHeight="false" outlineLevel="0" collapsed="false">
      <c r="A201" s="9"/>
      <c r="D201" s="182"/>
      <c r="E201" s="182"/>
      <c r="F201" s="332"/>
    </row>
    <row r="202" customFormat="false" ht="12.75" hidden="false" customHeight="false" outlineLevel="0" collapsed="false">
      <c r="A202" s="9"/>
      <c r="D202" s="104"/>
      <c r="E202" s="104"/>
      <c r="F202" s="332"/>
    </row>
    <row r="203" customFormat="false" ht="13.5" hidden="false" customHeight="false" outlineLevel="0" collapsed="false">
      <c r="A203" s="9"/>
      <c r="D203" s="342"/>
      <c r="E203" s="338"/>
      <c r="F203" s="33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39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39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0"/>
      <c r="B217" s="341"/>
      <c r="C217" s="341"/>
      <c r="D217" s="341"/>
      <c r="E217" s="341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39"/>
      <c r="C220" s="28"/>
      <c r="D220" s="28"/>
      <c r="E220" s="28"/>
      <c r="F220" s="33"/>
    </row>
    <row r="221" customFormat="false" ht="12.75" hidden="false" customHeight="false" outlineLevel="0" collapsed="false">
      <c r="B221" s="339"/>
      <c r="C221" s="28"/>
      <c r="D221" s="28"/>
      <c r="E221" s="28"/>
      <c r="F221" s="33"/>
    </row>
    <row r="222" customFormat="false" ht="12.75" hidden="false" customHeight="false" outlineLevel="0" collapsed="false">
      <c r="B222" s="339"/>
      <c r="C222" s="28"/>
      <c r="D222" s="50"/>
      <c r="E222" s="50"/>
      <c r="F222" s="41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35"/>
      <c r="E224" s="335"/>
      <c r="F224" s="33"/>
    </row>
    <row r="225" customFormat="false" ht="12.75" hidden="false" customHeight="false" outlineLevel="0" collapsed="false">
      <c r="B225" s="28"/>
      <c r="C225" s="28"/>
      <c r="D225" s="104"/>
      <c r="E225" s="104"/>
      <c r="F225" s="329"/>
    </row>
    <row r="226" customFormat="false" ht="12.75" hidden="false" customHeight="false" outlineLevel="0" collapsed="false">
      <c r="B226" s="28"/>
      <c r="C226" s="28"/>
      <c r="D226" s="104"/>
      <c r="E226" s="104"/>
      <c r="F226" s="329"/>
    </row>
    <row r="227" customFormat="false" ht="12.75" hidden="false" customHeight="false" outlineLevel="0" collapsed="false">
      <c r="A227" s="9"/>
      <c r="D227" s="182"/>
      <c r="E227" s="182"/>
      <c r="F227" s="332"/>
    </row>
    <row r="228" customFormat="false" ht="12.75" hidden="false" customHeight="false" outlineLevel="0" collapsed="false">
      <c r="A228" s="9"/>
      <c r="D228" s="104"/>
      <c r="E228" s="104"/>
      <c r="F228" s="332"/>
    </row>
    <row r="229" customFormat="false" ht="13.5" hidden="false" customHeight="false" outlineLevel="0" collapsed="false">
      <c r="A229" s="9"/>
      <c r="D229" s="342"/>
      <c r="E229" s="338"/>
      <c r="F229" s="33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39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39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43"/>
      <c r="B241" s="324"/>
      <c r="C241" s="324"/>
      <c r="D241" s="324"/>
      <c r="E241" s="324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39"/>
      <c r="C244" s="28"/>
      <c r="D244" s="28"/>
      <c r="E244" s="28"/>
      <c r="F244" s="33"/>
    </row>
    <row r="245" customFormat="false" ht="12.75" hidden="false" customHeight="false" outlineLevel="0" collapsed="false">
      <c r="B245" s="339"/>
      <c r="C245" s="28"/>
      <c r="D245" s="28"/>
      <c r="E245" s="28"/>
      <c r="F245" s="33"/>
    </row>
    <row r="246" customFormat="false" ht="12.75" hidden="false" customHeight="false" outlineLevel="0" collapsed="false">
      <c r="B246" s="339"/>
      <c r="C246" s="28"/>
      <c r="D246" s="50"/>
      <c r="E246" s="50"/>
      <c r="F246" s="41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35"/>
      <c r="E248" s="335"/>
      <c r="F248" s="33"/>
    </row>
    <row r="249" customFormat="false" ht="12.75" hidden="false" customHeight="false" outlineLevel="0" collapsed="false">
      <c r="B249" s="28"/>
      <c r="C249" s="28"/>
      <c r="D249" s="104"/>
      <c r="E249" s="104"/>
      <c r="F249" s="329"/>
    </row>
    <row r="250" customFormat="false" ht="12.75" hidden="false" customHeight="false" outlineLevel="0" collapsed="false">
      <c r="B250" s="28"/>
      <c r="C250" s="28"/>
      <c r="D250" s="104"/>
      <c r="E250" s="104"/>
      <c r="F250" s="329"/>
    </row>
    <row r="251" customFormat="false" ht="12.75" hidden="false" customHeight="false" outlineLevel="0" collapsed="false">
      <c r="A251" s="9"/>
      <c r="D251" s="182"/>
      <c r="E251" s="182"/>
      <c r="F251" s="332"/>
    </row>
    <row r="252" customFormat="false" ht="12.75" hidden="false" customHeight="false" outlineLevel="0" collapsed="false">
      <c r="A252" s="9"/>
      <c r="D252" s="104"/>
      <c r="E252" s="104"/>
      <c r="F252" s="332"/>
    </row>
    <row r="253" customFormat="false" ht="13.5" hidden="false" customHeight="false" outlineLevel="0" collapsed="false">
      <c r="A253" s="9"/>
      <c r="D253" s="344"/>
      <c r="E253" s="338"/>
      <c r="F253" s="33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16"/>
      <c r="C257" s="316"/>
      <c r="D257" s="316"/>
    </row>
    <row r="258" customFormat="false" ht="12.75" hidden="false" customHeight="false" outlineLevel="0" collapsed="false">
      <c r="A258" s="318"/>
      <c r="B258" s="345"/>
      <c r="C258" s="316"/>
      <c r="D258" s="316"/>
      <c r="E258" s="28"/>
      <c r="F258" s="33"/>
    </row>
    <row r="259" customFormat="false" ht="12.75" hidden="false" customHeight="false" outlineLevel="0" collapsed="false">
      <c r="A259" s="318"/>
      <c r="B259" s="316"/>
      <c r="C259" s="316"/>
      <c r="D259" s="316"/>
      <c r="E259" s="28"/>
      <c r="F259" s="33"/>
    </row>
    <row r="260" customFormat="false" ht="12.75" hidden="false" customHeight="false" outlineLevel="0" collapsed="false">
      <c r="A260" s="318"/>
      <c r="B260" s="345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16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16"/>
      <c r="C264" s="316"/>
      <c r="D264" s="316"/>
      <c r="E264" s="28"/>
      <c r="F264" s="33"/>
    </row>
    <row r="265" customFormat="false" ht="12.75" hidden="false" customHeight="false" outlineLevel="0" collapsed="false">
      <c r="A265" s="323"/>
      <c r="B265" s="346"/>
      <c r="C265" s="346"/>
      <c r="D265" s="346"/>
      <c r="E265" s="324"/>
      <c r="F265" s="33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33"/>
    </row>
    <row r="267" customFormat="false" ht="12.75" hidden="false" customHeight="false" outlineLevel="0" collapsed="false">
      <c r="A267" s="318"/>
      <c r="B267" s="316"/>
      <c r="C267" s="316"/>
      <c r="D267" s="316"/>
      <c r="E267" s="28"/>
      <c r="F267" s="33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33"/>
    </row>
    <row r="269" customFormat="false" ht="12.75" hidden="false" customHeight="false" outlineLevel="0" collapsed="false">
      <c r="A269" s="318"/>
      <c r="B269" s="345"/>
      <c r="C269" s="316"/>
      <c r="D269" s="316"/>
      <c r="E269" s="28"/>
      <c r="F269" s="33"/>
    </row>
    <row r="270" customFormat="false" ht="12.75" hidden="false" customHeight="false" outlineLevel="0" collapsed="false">
      <c r="A270" s="318"/>
      <c r="B270" s="345"/>
      <c r="C270" s="316"/>
      <c r="D270" s="325"/>
      <c r="E270" s="50"/>
      <c r="F270" s="41"/>
    </row>
    <row r="271" customFormat="false" ht="12.75" hidden="false" customHeight="false" outlineLevel="0" collapsed="false">
      <c r="A271" s="318"/>
      <c r="B271" s="316"/>
      <c r="C271" s="316"/>
      <c r="D271" s="316"/>
      <c r="E271" s="28"/>
      <c r="F271" s="33"/>
    </row>
    <row r="272" customFormat="false" ht="12.75" hidden="false" customHeight="false" outlineLevel="0" collapsed="false">
      <c r="A272" s="318"/>
      <c r="B272" s="316"/>
      <c r="C272" s="316"/>
      <c r="D272" s="326"/>
      <c r="E272" s="335"/>
      <c r="F272" s="33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329"/>
    </row>
    <row r="274" customFormat="false" ht="12.75" hidden="false" customHeight="false" outlineLevel="0" collapsed="false">
      <c r="A274" s="318"/>
      <c r="B274" s="316"/>
      <c r="C274" s="316"/>
      <c r="D274" s="328"/>
      <c r="E274" s="104"/>
      <c r="F274" s="329"/>
    </row>
    <row r="275" customFormat="false" ht="12.75" hidden="false" customHeight="false" outlineLevel="0" collapsed="false">
      <c r="A275" s="318"/>
      <c r="B275" s="316"/>
      <c r="C275" s="316"/>
      <c r="D275" s="347"/>
      <c r="E275" s="182"/>
      <c r="F275" s="332"/>
    </row>
    <row r="276" customFormat="false" ht="12.75" hidden="false" customHeight="false" outlineLevel="0" collapsed="false">
      <c r="A276" s="318"/>
      <c r="B276" s="316"/>
      <c r="C276" s="316"/>
      <c r="D276" s="328"/>
      <c r="E276" s="104"/>
      <c r="F276" s="332"/>
    </row>
    <row r="277" customFormat="false" ht="13.5" hidden="false" customHeight="false" outlineLevel="0" collapsed="false">
      <c r="A277" s="318"/>
      <c r="B277" s="316"/>
      <c r="C277" s="316"/>
      <c r="D277" s="348"/>
      <c r="E277" s="338"/>
      <c r="F277" s="33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16"/>
      <c r="C282" s="316"/>
      <c r="D282" s="316"/>
    </row>
    <row r="283" customFormat="false" ht="12.75" hidden="false" customHeight="false" outlineLevel="0" collapsed="false">
      <c r="A283" s="318"/>
      <c r="B283" s="345"/>
      <c r="C283" s="316"/>
      <c r="D283" s="316"/>
      <c r="E283" s="28"/>
      <c r="F283" s="33"/>
    </row>
    <row r="284" customFormat="false" ht="12.75" hidden="false" customHeight="false" outlineLevel="0" collapsed="false">
      <c r="A284" s="318"/>
      <c r="B284" s="316"/>
      <c r="C284" s="316"/>
      <c r="D284" s="316"/>
      <c r="E284" s="28"/>
      <c r="F284" s="33"/>
    </row>
    <row r="285" customFormat="false" ht="12.75" hidden="false" customHeight="false" outlineLevel="0" collapsed="false">
      <c r="A285" s="318"/>
      <c r="B285" s="345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16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16"/>
      <c r="C289" s="316"/>
      <c r="D289" s="316"/>
      <c r="E289" s="28"/>
      <c r="F289" s="33"/>
    </row>
    <row r="290" customFormat="false" ht="12.75" hidden="false" customHeight="false" outlineLevel="0" collapsed="false">
      <c r="A290" s="323"/>
      <c r="B290" s="346"/>
      <c r="C290" s="346"/>
      <c r="D290" s="346"/>
      <c r="E290" s="324"/>
      <c r="F290" s="33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33"/>
    </row>
    <row r="292" customFormat="false" ht="12.75" hidden="false" customHeight="false" outlineLevel="0" collapsed="false">
      <c r="A292" s="318"/>
      <c r="B292" s="316"/>
      <c r="C292" s="316"/>
      <c r="D292" s="316"/>
      <c r="E292" s="28"/>
      <c r="F292" s="33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33"/>
    </row>
    <row r="294" customFormat="false" ht="12.75" hidden="false" customHeight="false" outlineLevel="0" collapsed="false">
      <c r="A294" s="318"/>
      <c r="B294" s="345"/>
      <c r="C294" s="316"/>
      <c r="D294" s="316"/>
      <c r="E294" s="28"/>
      <c r="F294" s="33"/>
    </row>
    <row r="295" customFormat="false" ht="12.75" hidden="false" customHeight="false" outlineLevel="0" collapsed="false">
      <c r="A295" s="318"/>
      <c r="B295" s="345"/>
      <c r="C295" s="316"/>
      <c r="D295" s="325"/>
      <c r="E295" s="50"/>
      <c r="F295" s="41"/>
    </row>
    <row r="296" customFormat="false" ht="12.75" hidden="false" customHeight="false" outlineLevel="0" collapsed="false">
      <c r="A296" s="318"/>
      <c r="B296" s="316"/>
      <c r="C296" s="316"/>
      <c r="D296" s="316"/>
      <c r="E296" s="28"/>
      <c r="F296" s="33"/>
    </row>
    <row r="297" customFormat="false" ht="12.75" hidden="false" customHeight="false" outlineLevel="0" collapsed="false">
      <c r="A297" s="318"/>
      <c r="B297" s="316"/>
      <c r="C297" s="316"/>
      <c r="D297" s="326"/>
      <c r="E297" s="335"/>
      <c r="F297" s="33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329"/>
    </row>
    <row r="299" customFormat="false" ht="12.75" hidden="false" customHeight="false" outlineLevel="0" collapsed="false">
      <c r="A299" s="318"/>
      <c r="B299" s="316"/>
      <c r="C299" s="316"/>
      <c r="D299" s="328"/>
      <c r="E299" s="104"/>
      <c r="F299" s="329"/>
    </row>
    <row r="300" customFormat="false" ht="12.75" hidden="false" customHeight="false" outlineLevel="0" collapsed="false">
      <c r="A300" s="330"/>
      <c r="B300" s="316"/>
      <c r="C300" s="316"/>
      <c r="D300" s="347"/>
      <c r="E300" s="182"/>
      <c r="F300" s="332"/>
    </row>
    <row r="301" customFormat="false" ht="12.75" hidden="false" customHeight="false" outlineLevel="0" collapsed="false">
      <c r="A301" s="318"/>
      <c r="B301" s="316"/>
      <c r="C301" s="316"/>
      <c r="D301" s="328"/>
      <c r="E301" s="104"/>
      <c r="F301" s="332"/>
    </row>
    <row r="302" customFormat="false" ht="13.5" hidden="false" customHeight="false" outlineLevel="0" collapsed="false">
      <c r="A302" s="318"/>
      <c r="B302" s="316"/>
      <c r="C302" s="316"/>
      <c r="D302" s="348"/>
      <c r="E302" s="338"/>
      <c r="F302" s="33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16"/>
      <c r="C309" s="316"/>
      <c r="D309" s="316"/>
    </row>
    <row r="310" customFormat="false" ht="12.75" hidden="false" customHeight="false" outlineLevel="0" collapsed="false">
      <c r="A310" s="318"/>
      <c r="B310" s="345"/>
      <c r="C310" s="316"/>
      <c r="D310" s="316"/>
      <c r="E310" s="28"/>
      <c r="F310" s="33"/>
    </row>
    <row r="311" customFormat="false" ht="12.75" hidden="false" customHeight="false" outlineLevel="0" collapsed="false">
      <c r="A311" s="318"/>
      <c r="B311" s="316"/>
      <c r="C311" s="316"/>
      <c r="D311" s="316"/>
      <c r="E311" s="28"/>
      <c r="F311" s="33"/>
    </row>
    <row r="312" customFormat="false" ht="12.75" hidden="false" customHeight="false" outlineLevel="0" collapsed="false">
      <c r="A312" s="318"/>
      <c r="B312" s="345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16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16"/>
      <c r="C316" s="316"/>
      <c r="D316" s="316"/>
      <c r="E316" s="28"/>
      <c r="F316" s="33"/>
    </row>
    <row r="317" customFormat="false" ht="12.75" hidden="false" customHeight="false" outlineLevel="0" collapsed="false">
      <c r="A317" s="323"/>
      <c r="B317" s="346"/>
      <c r="C317" s="346"/>
      <c r="D317" s="346"/>
      <c r="E317" s="324"/>
      <c r="F317" s="33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33"/>
    </row>
    <row r="319" customFormat="false" ht="12.75" hidden="false" customHeight="false" outlineLevel="0" collapsed="false">
      <c r="A319" s="318"/>
      <c r="B319" s="316"/>
      <c r="C319" s="316"/>
      <c r="D319" s="316"/>
      <c r="E319" s="28"/>
      <c r="F319" s="33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33"/>
    </row>
    <row r="321" customFormat="false" ht="12.75" hidden="false" customHeight="false" outlineLevel="0" collapsed="false">
      <c r="A321" s="318"/>
      <c r="B321" s="345"/>
      <c r="C321" s="316"/>
      <c r="D321" s="316"/>
      <c r="E321" s="28"/>
      <c r="F321" s="33"/>
    </row>
    <row r="322" customFormat="false" ht="12.75" hidden="false" customHeight="false" outlineLevel="0" collapsed="false">
      <c r="A322" s="318"/>
      <c r="B322" s="345"/>
      <c r="C322" s="316"/>
      <c r="D322" s="325"/>
      <c r="E322" s="50"/>
      <c r="F322" s="41"/>
    </row>
    <row r="323" customFormat="false" ht="12.75" hidden="false" customHeight="false" outlineLevel="0" collapsed="false">
      <c r="A323" s="318"/>
      <c r="B323" s="316"/>
      <c r="C323" s="316"/>
      <c r="D323" s="316"/>
      <c r="E323" s="28"/>
      <c r="F323" s="33"/>
    </row>
    <row r="324" customFormat="false" ht="12.75" hidden="false" customHeight="false" outlineLevel="0" collapsed="false">
      <c r="A324" s="318"/>
      <c r="B324" s="316"/>
      <c r="C324" s="316"/>
      <c r="D324" s="326"/>
      <c r="E324" s="335"/>
      <c r="F324" s="33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329"/>
    </row>
    <row r="326" customFormat="false" ht="12.75" hidden="false" customHeight="false" outlineLevel="0" collapsed="false">
      <c r="A326" s="318"/>
      <c r="B326" s="316"/>
      <c r="C326" s="316"/>
      <c r="D326" s="328"/>
      <c r="E326" s="104"/>
      <c r="F326" s="329"/>
    </row>
    <row r="327" customFormat="false" ht="12.75" hidden="false" customHeight="false" outlineLevel="0" collapsed="false">
      <c r="A327" s="330"/>
      <c r="B327" s="316"/>
      <c r="C327" s="316"/>
      <c r="D327" s="347"/>
      <c r="E327" s="182"/>
      <c r="F327" s="332"/>
    </row>
    <row r="328" customFormat="false" ht="12.75" hidden="false" customHeight="false" outlineLevel="0" collapsed="false">
      <c r="A328" s="318"/>
      <c r="B328" s="316"/>
      <c r="C328" s="316"/>
      <c r="D328" s="328"/>
      <c r="E328" s="104"/>
      <c r="F328" s="332"/>
    </row>
    <row r="329" customFormat="false" ht="13.5" hidden="false" customHeight="false" outlineLevel="0" collapsed="false">
      <c r="A329" s="318"/>
      <c r="B329" s="316"/>
      <c r="C329" s="316"/>
      <c r="D329" s="348"/>
      <c r="E329" s="338"/>
      <c r="F329" s="33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6" activeCellId="0" sqref="C3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229</v>
      </c>
      <c r="C2" s="35"/>
      <c r="D2" s="18" t="s">
        <v>230</v>
      </c>
      <c r="E2" s="18"/>
      <c r="F2" s="116"/>
      <c r="I2" s="118"/>
      <c r="J2" s="19"/>
      <c r="K2" s="19"/>
      <c r="L2" s="119"/>
      <c r="M2" s="120" t="s">
        <v>186</v>
      </c>
      <c r="N2" s="119"/>
    </row>
    <row r="3" customFormat="false" ht="11.25" hidden="false" customHeight="false" outlineLevel="0" collapsed="false">
      <c r="A3" s="24" t="s">
        <v>173</v>
      </c>
      <c r="B3" s="24" t="s">
        <v>174</v>
      </c>
      <c r="C3" s="24" t="s">
        <v>175</v>
      </c>
      <c r="D3" s="24" t="s">
        <v>174</v>
      </c>
      <c r="E3" s="24" t="s">
        <v>175</v>
      </c>
      <c r="F3" s="117"/>
      <c r="G3" s="140"/>
      <c r="H3" s="118" t="s">
        <v>176</v>
      </c>
      <c r="I3" s="116" t="s">
        <v>174</v>
      </c>
      <c r="J3" s="116" t="s">
        <v>175</v>
      </c>
      <c r="K3" s="126" t="s">
        <v>177</v>
      </c>
      <c r="L3" s="120" t="s">
        <v>178</v>
      </c>
      <c r="M3" s="119" t="s">
        <v>179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8"/>
      <c r="M4" s="104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8" t="n">
        <v>4.98</v>
      </c>
      <c r="M5" s="104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8" t="n">
        <v>4.87</v>
      </c>
      <c r="M6" s="104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/>
      <c r="C7" s="124"/>
      <c r="D7" s="124"/>
      <c r="E7" s="124"/>
      <c r="F7" s="140" t="n">
        <f aca="false">+E7+C7-D7-B7</f>
        <v>0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8" t="n">
        <v>3.82</v>
      </c>
      <c r="M7" s="104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/>
      <c r="C8" s="124"/>
      <c r="D8" s="124"/>
      <c r="E8" s="124"/>
      <c r="F8" s="140" t="n">
        <f aca="false">+E8+C8-D8-B8</f>
        <v>0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8" t="n">
        <v>3.2</v>
      </c>
      <c r="M8" s="104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/>
      <c r="C9" s="124"/>
      <c r="D9" s="124"/>
      <c r="E9" s="124"/>
      <c r="F9" s="140" t="n">
        <f aca="false">+E9+C9-D9-B9</f>
        <v>0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8" t="n">
        <v>2.77</v>
      </c>
      <c r="M9" s="104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/>
      <c r="C10" s="124"/>
      <c r="D10" s="124"/>
      <c r="E10" s="124"/>
      <c r="F10" s="140" t="n">
        <f aca="false">+E10+C10-D10-B10</f>
        <v>0</v>
      </c>
      <c r="G10" s="140"/>
      <c r="H10" s="118"/>
      <c r="I10" s="32"/>
      <c r="J10" s="32"/>
      <c r="K10" s="32"/>
      <c r="L10" s="108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/>
      <c r="C11" s="124"/>
      <c r="D11" s="124"/>
      <c r="E11" s="124"/>
      <c r="F11" s="140" t="n">
        <f aca="false">+E11+C11-D11-B11</f>
        <v>0</v>
      </c>
      <c r="G11" s="140"/>
      <c r="H11" s="118"/>
      <c r="I11" s="32"/>
      <c r="J11" s="32"/>
      <c r="K11" s="86"/>
      <c r="L11" s="108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/>
      <c r="C12" s="124"/>
      <c r="D12" s="124"/>
      <c r="E12" s="124"/>
      <c r="F12" s="140" t="n">
        <f aca="false">+E12+C12-D12-B12</f>
        <v>0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/>
      <c r="C13" s="124"/>
      <c r="D13" s="124"/>
      <c r="E13" s="124"/>
      <c r="F13" s="140" t="n">
        <f aca="false">+E13+C13-D13-B13</f>
        <v>0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/>
      <c r="C14" s="124"/>
      <c r="D14" s="124"/>
      <c r="E14" s="124"/>
      <c r="F14" s="140" t="n">
        <f aca="false">+E14+C14-D14-B14</f>
        <v>0</v>
      </c>
      <c r="G14" s="140"/>
    </row>
    <row r="15" customFormat="false" ht="11.25" hidden="false" customHeight="false" outlineLevel="0" collapsed="false">
      <c r="A15" s="165" t="n">
        <v>12</v>
      </c>
      <c r="B15" s="124"/>
      <c r="C15" s="124"/>
      <c r="D15" s="124"/>
      <c r="E15" s="124"/>
      <c r="F15" s="140" t="n">
        <f aca="false">+E15+C15-D15-B15</f>
        <v>0</v>
      </c>
      <c r="G15" s="140"/>
    </row>
    <row r="16" customFormat="false" ht="11.25" hidden="false" customHeight="false" outlineLevel="0" collapsed="false">
      <c r="A16" s="165" t="n">
        <v>13</v>
      </c>
      <c r="B16" s="124"/>
      <c r="C16" s="124"/>
      <c r="D16" s="124"/>
      <c r="E16" s="124"/>
      <c r="F16" s="140" t="n">
        <f aca="false">+E16+C16-D16-B16</f>
        <v>0</v>
      </c>
      <c r="G16" s="140"/>
    </row>
    <row r="17" customFormat="false" ht="11.25" hidden="false" customHeight="false" outlineLevel="0" collapsed="false">
      <c r="A17" s="165" t="n">
        <v>14</v>
      </c>
      <c r="B17" s="124"/>
      <c r="C17" s="124"/>
      <c r="D17" s="124"/>
      <c r="E17" s="124"/>
      <c r="F17" s="140" t="n">
        <f aca="false">+E17+C17-D17-B17</f>
        <v>0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112265</v>
      </c>
      <c r="C35" s="124" t="n">
        <f aca="false">SUM(C4:C34)</f>
        <v>107574</v>
      </c>
      <c r="D35" s="124" t="n">
        <f aca="false">SUM(D4:D34)</f>
        <v>93896</v>
      </c>
      <c r="E35" s="124" t="n">
        <f aca="false">SUM(E4:E34)</f>
        <v>96000</v>
      </c>
      <c r="F35" s="124" t="n">
        <f aca="false">+E35-D35+C35-B35</f>
        <v>-2587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6"/>
      <c r="D37" s="86"/>
      <c r="E37" s="86"/>
      <c r="F37" s="171" t="n">
        <f aca="false">+summary!H4</f>
        <v>2.39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-6182.93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49" t="n">
        <v>460431.19</v>
      </c>
      <c r="G40" s="140"/>
    </row>
    <row r="41" customFormat="false" ht="11.25" hidden="false" customHeight="false" outlineLevel="0" collapsed="false">
      <c r="A41" s="175" t="n">
        <v>37259</v>
      </c>
      <c r="C41" s="177"/>
      <c r="D41" s="177"/>
      <c r="E41" s="177"/>
      <c r="F41" s="177" t="n">
        <f aca="false">+F38+F40</f>
        <v>454248.26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187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78" t="n">
        <v>41311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37259</v>
      </c>
      <c r="D47" s="40" t="n">
        <f aca="false">+F35</f>
        <v>-2587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38724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67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50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6"/>
      <c r="D116" s="86"/>
      <c r="E116" s="86"/>
      <c r="F116" s="124"/>
    </row>
    <row r="117" customFormat="false" ht="11.25" hidden="false" customHeight="false" outlineLevel="0" collapsed="false">
      <c r="C117" s="140"/>
      <c r="E117" s="214"/>
      <c r="F117" s="124"/>
    </row>
    <row r="118" customFormat="false" ht="11.25" hidden="false" customHeight="false" outlineLevel="0" collapsed="false">
      <c r="C118" s="86"/>
      <c r="E118" s="86"/>
      <c r="F118" s="124"/>
    </row>
    <row r="119" customFormat="false" ht="11.25" hidden="false" customHeight="false" outlineLevel="0" collapsed="false">
      <c r="C119" s="86"/>
      <c r="E119" s="86"/>
      <c r="F119" s="124"/>
    </row>
    <row r="120" customFormat="false" ht="11.25" hidden="false" customHeight="false" outlineLevel="0" collapsed="false">
      <c r="C120" s="101"/>
      <c r="E120" s="101"/>
      <c r="F120" s="136"/>
    </row>
    <row r="122" customFormat="false" ht="11.25" hidden="false" customHeight="false" outlineLevel="0" collapsed="false">
      <c r="A122" s="350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6"/>
      <c r="D158" s="86"/>
      <c r="E158" s="86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6"/>
      <c r="E160" s="86"/>
      <c r="F160" s="124"/>
    </row>
    <row r="161" customFormat="false" ht="11.25" hidden="false" customHeight="false" outlineLevel="0" collapsed="false">
      <c r="C161" s="86"/>
      <c r="E161" s="86"/>
      <c r="F161" s="124"/>
    </row>
    <row r="162" customFormat="false" ht="11.25" hidden="false" customHeight="false" outlineLevel="0" collapsed="false">
      <c r="C162" s="101"/>
      <c r="E162" s="101"/>
      <c r="F162" s="147"/>
    </row>
    <row r="167" customFormat="false" ht="11.25" hidden="false" customHeight="false" outlineLevel="0" collapsed="false">
      <c r="A167" s="350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6"/>
      <c r="D203" s="86"/>
      <c r="E203" s="86"/>
      <c r="F203" s="124"/>
      <c r="G203" s="9"/>
      <c r="I203" s="86"/>
      <c r="J203" s="86"/>
      <c r="K203" s="86"/>
      <c r="L203" s="124"/>
      <c r="O203" s="86"/>
      <c r="P203" s="86"/>
      <c r="Q203" s="86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6"/>
      <c r="E205" s="86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6"/>
      <c r="E206" s="86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1"/>
      <c r="E207" s="101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6"/>
      <c r="P247" s="86"/>
      <c r="Q247" s="86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67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67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67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67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67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67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67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67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67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67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67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67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67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67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67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67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67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67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67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67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67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67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67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67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67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6"/>
      <c r="P289" s="86"/>
      <c r="Q289" s="86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6"/>
      <c r="P331" s="86"/>
      <c r="Q331" s="86"/>
      <c r="R331" s="124"/>
      <c r="U331" s="86"/>
      <c r="V331" s="86"/>
      <c r="W331" s="86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0"/>
      <c r="B1" s="184"/>
      <c r="I1" s="114"/>
      <c r="K1" s="114"/>
    </row>
    <row r="2" customFormat="false" ht="12.75" hidden="false" customHeight="false" outlineLevel="0" collapsed="false">
      <c r="B2" s="114" t="s">
        <v>231</v>
      </c>
      <c r="D2" s="114" t="s">
        <v>232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26"/>
      <c r="F3" s="116"/>
      <c r="G3" s="117"/>
      <c r="H3" s="82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211</v>
      </c>
      <c r="AF3" s="122" t="s">
        <v>211</v>
      </c>
    </row>
    <row r="4" customFormat="false" ht="12.75" hidden="false" customHeight="false" outlineLevel="0" collapsed="false">
      <c r="A4" s="82" t="s">
        <v>173</v>
      </c>
      <c r="B4" s="117" t="s">
        <v>174</v>
      </c>
      <c r="C4" s="117" t="s">
        <v>175</v>
      </c>
      <c r="D4" s="24" t="s">
        <v>174</v>
      </c>
      <c r="E4" s="24" t="s">
        <v>175</v>
      </c>
      <c r="F4" s="117"/>
      <c r="G4" s="124"/>
      <c r="H4" s="123"/>
      <c r="I4" s="124"/>
      <c r="J4" s="124"/>
      <c r="K4" s="124"/>
      <c r="L4" s="124"/>
      <c r="M4" s="124"/>
      <c r="N4" s="121"/>
      <c r="O4" s="222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202</v>
      </c>
      <c r="AE4" s="18" t="s">
        <v>178</v>
      </c>
      <c r="AF4" s="122" t="s">
        <v>106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6"/>
      <c r="U5" s="67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67" t="n">
        <f aca="false">+AD5</f>
        <v>30952</v>
      </c>
      <c r="AH5" s="86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67"/>
      <c r="V6" s="86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67" t="n">
        <f aca="false">+AG5+AD6</f>
        <v>133113</v>
      </c>
      <c r="AH6" s="86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67"/>
      <c r="V7" s="86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67" t="n">
        <f aca="false">+AG6+AD7</f>
        <v>427575</v>
      </c>
      <c r="AH7" s="86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/>
      <c r="C8" s="124"/>
      <c r="D8" s="124"/>
      <c r="E8" s="124"/>
      <c r="F8" s="124" t="n">
        <f aca="false">+C8+E8-B8-D8</f>
        <v>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67"/>
      <c r="V8" s="86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67" t="n">
        <f aca="false">+AG7+AD8</f>
        <v>585216</v>
      </c>
      <c r="AH8" s="86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/>
      <c r="E9" s="124"/>
      <c r="F9" s="124" t="n">
        <f aca="false">+C9+E9-B9-D9</f>
        <v>0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67"/>
      <c r="V9" s="86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67" t="n">
        <f aca="false">+AG8+AD9</f>
        <v>851302</v>
      </c>
      <c r="AH9" s="86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/>
      <c r="C10" s="124"/>
      <c r="D10" s="124"/>
      <c r="E10" s="124"/>
      <c r="F10" s="124" t="n">
        <f aca="false">+C10+E10-B10-D10</f>
        <v>0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67"/>
      <c r="V10" s="86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67" t="n">
        <f aca="false">+AG9+AD10</f>
        <v>1432759</v>
      </c>
      <c r="AH10" s="86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 t="n">
        <f aca="false">+C11+E11-B11-D11</f>
        <v>0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67"/>
      <c r="V11" s="86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67" t="n">
        <f aca="false">+AG10+AD11</f>
        <v>1157082</v>
      </c>
      <c r="AH11" s="86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 t="n">
        <f aca="false">+C12+E12-B12-D12</f>
        <v>0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67"/>
      <c r="V12" s="86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67" t="n">
        <f aca="false">+AG11+AD12</f>
        <v>480638</v>
      </c>
      <c r="AH12" s="86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 t="n">
        <f aca="false">+C13+E13-B13-D13</f>
        <v>0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67"/>
      <c r="V13" s="86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67" t="n">
        <f aca="false">+AG12+AD13</f>
        <v>-74380</v>
      </c>
      <c r="AH13" s="86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 t="n">
        <f aca="false">+C14+E14-B14-D14</f>
        <v>0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67"/>
      <c r="V14" s="86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67" t="n">
        <f aca="false">+AG13+AD14</f>
        <v>434122</v>
      </c>
      <c r="AH14" s="86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 t="n">
        <f aca="false">+C15+E15-B15-D15</f>
        <v>0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67"/>
      <c r="V15" s="86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67" t="n">
        <f aca="false">+AG14+AD15</f>
        <v>773792</v>
      </c>
      <c r="AH15" s="86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 t="n">
        <f aca="false">+C16+E16-B16-D16</f>
        <v>0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67"/>
      <c r="V16" s="86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67" t="n">
        <f aca="false">+AG15+AD16</f>
        <v>789599</v>
      </c>
      <c r="AH16" s="86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 t="n">
        <f aca="false">+C17+E17-B17-D17</f>
        <v>0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67"/>
      <c r="V17" s="86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67" t="n">
        <f aca="false">+AG16+AD17</f>
        <v>338175</v>
      </c>
      <c r="AH17" s="86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 t="n">
        <f aca="false">+C18+E18-B18-D18</f>
        <v>0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67"/>
      <c r="V18" s="86"/>
      <c r="W18" s="127"/>
      <c r="Y18" s="129"/>
      <c r="Z18" s="130"/>
      <c r="AD18" s="130"/>
      <c r="AE18" s="133"/>
      <c r="AF18" s="132"/>
      <c r="AG18" s="67"/>
      <c r="AH18" s="86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67" t="n">
        <f aca="false">+AG18+AD19</f>
        <v>-67658</v>
      </c>
      <c r="AH19" s="86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67" t="n">
        <f aca="false">+AG19+AD20</f>
        <v>-34099</v>
      </c>
      <c r="AH20" s="86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67"/>
      <c r="V21" s="86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67" t="n">
        <f aca="false">+AG20+AD21</f>
        <v>-114483</v>
      </c>
      <c r="AH21" s="86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67"/>
      <c r="V22" s="86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67"/>
      <c r="V23" s="86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67"/>
      <c r="V24" s="86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67"/>
      <c r="V25" s="86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67"/>
      <c r="V26" s="86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67"/>
      <c r="V27" s="86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67"/>
      <c r="V28" s="86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67"/>
      <c r="V29" s="86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67"/>
      <c r="V30" s="86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67"/>
      <c r="V31" s="86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67"/>
      <c r="V32" s="86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67"/>
      <c r="V33" s="86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67"/>
      <c r="V34" s="86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67"/>
      <c r="V35" s="86"/>
      <c r="W35" s="127"/>
    </row>
    <row r="36" customFormat="false" ht="12.75" hidden="false" customHeight="false" outlineLevel="0" collapsed="false">
      <c r="A36" s="123"/>
      <c r="B36" s="124" t="n">
        <f aca="false">SUM(B5:B35)</f>
        <v>558372</v>
      </c>
      <c r="C36" s="124" t="n">
        <f aca="false">SUM(C5:C35)</f>
        <v>558254</v>
      </c>
      <c r="D36" s="124" t="n">
        <f aca="false">SUM(D5:D35)</f>
        <v>0</v>
      </c>
      <c r="E36" s="124" t="n">
        <f aca="false">SUM(E5:E35)</f>
        <v>-1684</v>
      </c>
      <c r="F36" s="124" t="n">
        <f aca="false">SUM(F5:F35)</f>
        <v>-1802</v>
      </c>
      <c r="G36" s="140"/>
      <c r="H36" s="154"/>
      <c r="J36" s="140"/>
      <c r="L36" s="140"/>
      <c r="N36" s="124"/>
      <c r="Q36" s="124"/>
      <c r="R36" s="130"/>
      <c r="S36" s="131"/>
      <c r="T36" s="132"/>
      <c r="U36" s="67"/>
      <c r="V36" s="86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67"/>
      <c r="V37" s="86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67"/>
      <c r="V38" s="86"/>
      <c r="W38" s="127"/>
    </row>
    <row r="39" customFormat="false" ht="12.75" hidden="false" customHeight="false" outlineLevel="0" collapsed="false">
      <c r="A39" s="154"/>
      <c r="B39" s="175" t="n">
        <v>37256</v>
      </c>
      <c r="F39" s="351" t="n">
        <v>-22389</v>
      </c>
      <c r="H39" s="154"/>
      <c r="N39" s="130"/>
      <c r="Q39" s="124"/>
      <c r="R39" s="130"/>
      <c r="S39" s="131"/>
      <c r="T39" s="132"/>
      <c r="U39" s="67"/>
      <c r="V39" s="86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67"/>
      <c r="V40" s="86"/>
      <c r="W40" s="127"/>
    </row>
    <row r="41" customFormat="false" ht="13.5" hidden="false" customHeight="false" outlineLevel="0" collapsed="false">
      <c r="A41" s="154"/>
      <c r="B41" s="175" t="n">
        <v>37259</v>
      </c>
      <c r="F41" s="352" t="n">
        <f aca="false">+F39+F36</f>
        <v>-24191</v>
      </c>
      <c r="M41" s="129"/>
      <c r="N41" s="130"/>
      <c r="Q41" s="124"/>
      <c r="R41" s="130"/>
      <c r="S41" s="131"/>
      <c r="T41" s="132"/>
      <c r="U41" s="67"/>
      <c r="V41" s="86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67"/>
      <c r="V42" s="86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67"/>
      <c r="V43" s="86"/>
      <c r="W43" s="127"/>
    </row>
    <row r="44" customFormat="false" ht="12.75" hidden="false" customHeight="false" outlineLevel="0" collapsed="false">
      <c r="A44" s="82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67"/>
      <c r="V44" s="86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67"/>
      <c r="V45" s="86"/>
      <c r="W45" s="127"/>
    </row>
    <row r="46" customFormat="false" ht="12.75" hidden="false" customHeight="false" outlineLevel="0" collapsed="false">
      <c r="A46" s="123"/>
      <c r="B46" s="9" t="s">
        <v>181</v>
      </c>
      <c r="C46" s="9"/>
      <c r="D46" s="9"/>
      <c r="E46" s="27"/>
      <c r="F46" s="124"/>
      <c r="M46" s="129"/>
      <c r="R46" s="130"/>
      <c r="S46" s="131"/>
      <c r="T46" s="132"/>
      <c r="U46" s="67"/>
      <c r="V46" s="86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67"/>
      <c r="V47" s="86"/>
      <c r="W47" s="127"/>
    </row>
    <row r="48" customFormat="false" ht="12.75" hidden="false" customHeight="false" outlineLevel="0" collapsed="false">
      <c r="A48" s="123"/>
      <c r="B48" s="144" t="n">
        <f aca="false">+B41</f>
        <v>37259</v>
      </c>
      <c r="C48" s="9"/>
      <c r="D48" s="9"/>
      <c r="E48" s="146" t="n">
        <f aca="false">+F36*'by type_area'!J3</f>
        <v>-4252.72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2" t="n">
        <f aca="false">+E48+E47</f>
        <v>-511860.72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90"/>
      <c r="B84" s="190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6"/>
      <c r="B86" s="116"/>
      <c r="C86" s="116"/>
      <c r="D86" s="116"/>
      <c r="E86" s="226"/>
      <c r="F86" s="116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82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0"/>
      <c r="B128" s="190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26"/>
      <c r="F130" s="116"/>
    </row>
    <row r="131" customFormat="false" ht="12.75" hidden="false" customHeight="false" outlineLevel="0" collapsed="false">
      <c r="A131" s="82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0"/>
      <c r="B170" s="190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26"/>
      <c r="F172" s="116"/>
    </row>
    <row r="173" customFormat="false" ht="12.75" hidden="false" customHeight="false" outlineLevel="0" collapsed="false">
      <c r="A173" s="82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0"/>
      <c r="B214" s="190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26"/>
      <c r="F216" s="116"/>
    </row>
    <row r="217" customFormat="false" ht="12.75" hidden="false" customHeight="false" outlineLevel="0" collapsed="false">
      <c r="A217" s="82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53"/>
    </row>
    <row r="258" customFormat="false" ht="12.75" hidden="false" customHeight="false" outlineLevel="0" collapsed="false">
      <c r="A258" s="190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26"/>
      <c r="F260" s="116"/>
    </row>
    <row r="261" customFormat="false" ht="12.75" hidden="false" customHeight="false" outlineLevel="0" collapsed="false">
      <c r="A261" s="82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5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0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26"/>
      <c r="F303" s="116"/>
    </row>
    <row r="304" customFormat="false" ht="12.75" hidden="false" customHeight="false" outlineLevel="0" collapsed="false">
      <c r="A304" s="82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55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5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0"/>
      <c r="B345" s="184"/>
      <c r="G345" s="190"/>
      <c r="H345" s="184"/>
      <c r="K345" s="179"/>
      <c r="M345" s="190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26"/>
      <c r="F347" s="116"/>
      <c r="G347" s="156"/>
      <c r="H347" s="116"/>
      <c r="I347" s="116"/>
      <c r="J347" s="116"/>
      <c r="K347" s="226"/>
      <c r="L347" s="116"/>
      <c r="M347" s="156"/>
      <c r="N347" s="116"/>
      <c r="O347" s="116"/>
      <c r="P347" s="116"/>
      <c r="Q347" s="226"/>
      <c r="R347" s="116"/>
    </row>
    <row r="348" customFormat="false" ht="12.75" hidden="false" customHeight="false" outlineLevel="0" collapsed="false">
      <c r="A348" s="82"/>
      <c r="B348" s="117"/>
      <c r="C348" s="117"/>
      <c r="D348" s="24"/>
      <c r="E348" s="24"/>
      <c r="F348" s="117"/>
      <c r="G348" s="82"/>
      <c r="H348" s="117"/>
      <c r="I348" s="117"/>
      <c r="J348" s="24"/>
      <c r="K348" s="24"/>
      <c r="L348" s="117"/>
      <c r="M348" s="82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55"/>
      <c r="G383" s="154"/>
      <c r="H383" s="139"/>
      <c r="K383" s="179"/>
      <c r="L383" s="355"/>
      <c r="M383" s="154"/>
      <c r="N383" s="139"/>
      <c r="Q383" s="179"/>
      <c r="R383" s="355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54"/>
      <c r="G385" s="154"/>
      <c r="H385" s="5"/>
      <c r="K385" s="179"/>
      <c r="L385" s="354"/>
      <c r="M385" s="154"/>
      <c r="N385" s="5"/>
      <c r="Q385" s="179"/>
      <c r="R385" s="35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98"/>
      <c r="B5" s="0" t="s">
        <v>35</v>
      </c>
      <c r="E5" s="298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2" t="s">
        <v>173</v>
      </c>
      <c r="B7" s="117" t="s">
        <v>174</v>
      </c>
      <c r="C7" s="117" t="s">
        <v>175</v>
      </c>
      <c r="D7" s="117"/>
      <c r="E7" s="82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/>
      <c r="C8" s="124"/>
      <c r="D8" s="124" t="n">
        <f aca="false">+C8-B8</f>
        <v>0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/>
      <c r="C9" s="124"/>
      <c r="D9" s="124" t="n">
        <f aca="false">+C9-B9</f>
        <v>0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/>
      <c r="C10" s="124"/>
      <c r="D10" s="124" t="n">
        <f aca="false">+C10-B10</f>
        <v>0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/>
      <c r="C11" s="124"/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/>
      <c r="C12" s="124"/>
      <c r="D12" s="124" t="n">
        <f aca="false">+C12-B12</f>
        <v>0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/>
      <c r="C13" s="124"/>
      <c r="D13" s="124" t="n">
        <f aca="false">+C13-B13</f>
        <v>0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/>
      <c r="C14" s="124"/>
      <c r="D14" s="124" t="n">
        <f aca="false">+C14-B14</f>
        <v>0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/>
      <c r="C15" s="124"/>
      <c r="D15" s="124" t="n">
        <f aca="false">+C15-B15</f>
        <v>0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/>
      <c r="C16" s="124"/>
      <c r="D16" s="124" t="n">
        <f aca="false">+C16-B16</f>
        <v>0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/>
      <c r="C17" s="124"/>
      <c r="D17" s="124" t="n">
        <f aca="false">+C17-B17</f>
        <v>0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/>
      <c r="C18" s="124"/>
      <c r="D18" s="124" t="n">
        <f aca="false">+C18-B18</f>
        <v>0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/>
      <c r="C19" s="124"/>
      <c r="D19" s="124" t="n">
        <f aca="false">+C19-B19</f>
        <v>0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/>
      <c r="C20" s="124"/>
      <c r="D20" s="124" t="n">
        <f aca="false">+C20-B20</f>
        <v>0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/>
      <c r="C21" s="124"/>
      <c r="D21" s="124" t="n">
        <f aca="false">+C21-B21</f>
        <v>0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4" t="n">
        <f aca="false">+summary!H4</f>
        <v>2.39</v>
      </c>
      <c r="E40" s="154"/>
      <c r="H40" s="104"/>
    </row>
    <row r="41" customFormat="false" ht="12.75" hidden="false" customHeight="false" outlineLevel="0" collapsed="false">
      <c r="D41" s="356" t="n">
        <f aca="false">+D40*D39</f>
        <v>0</v>
      </c>
      <c r="F41" s="2"/>
      <c r="H41" s="356"/>
    </row>
    <row r="42" customFormat="false" ht="12.75" hidden="false" customHeight="false" outlineLevel="0" collapsed="false">
      <c r="A42" s="175" t="n">
        <v>37256</v>
      </c>
      <c r="D42" s="357" t="n">
        <v>12821</v>
      </c>
      <c r="E42" s="175"/>
      <c r="H42" s="356"/>
    </row>
    <row r="43" customFormat="false" ht="12.75" hidden="false" customHeight="false" outlineLevel="0" collapsed="false">
      <c r="A43" s="175" t="n">
        <v>37256</v>
      </c>
      <c r="D43" s="358" t="n">
        <f aca="false">+D42+D41</f>
        <v>12821</v>
      </c>
      <c r="E43" s="175"/>
      <c r="H43" s="358"/>
    </row>
    <row r="44" customFormat="false" ht="12.75" hidden="false" customHeight="false" outlineLevel="0" collapsed="false">
      <c r="D44" s="359"/>
      <c r="E44" s="86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-49782</v>
      </c>
    </row>
    <row r="49" customFormat="false" ht="12.75" hidden="false" customHeight="false" outlineLevel="0" collapsed="false">
      <c r="A49" s="144" t="n">
        <f aca="false">+A43</f>
        <v>37256</v>
      </c>
      <c r="B49" s="9"/>
      <c r="C49" s="9"/>
      <c r="D49" s="40" t="n">
        <f aca="false">+D39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-49782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5" activeCellId="0" sqref="B44: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3" width="14.56"/>
  </cols>
  <sheetData>
    <row r="2" customFormat="false" ht="12.75" hidden="false" customHeight="false" outlineLevel="0" collapsed="false">
      <c r="A2" s="19" t="s">
        <v>233</v>
      </c>
      <c r="G2" s="9"/>
      <c r="H2" s="86"/>
      <c r="I2" s="9"/>
      <c r="J2" s="86"/>
    </row>
    <row r="3" customFormat="false" ht="12.75" hidden="false" customHeight="false" outlineLevel="0" collapsed="false">
      <c r="A3" s="19" t="s">
        <v>234</v>
      </c>
      <c r="G3" s="9"/>
      <c r="H3" s="86"/>
      <c r="I3" s="9"/>
      <c r="J3" s="86"/>
    </row>
    <row r="4" customFormat="false" ht="12.75" hidden="false" customHeight="false" outlineLevel="0" collapsed="false">
      <c r="G4" s="9"/>
      <c r="H4" s="86"/>
      <c r="I4" s="9"/>
      <c r="J4" s="86"/>
    </row>
    <row r="5" customFormat="false" ht="12.75" hidden="false" customHeight="false" outlineLevel="0" collapsed="false">
      <c r="A5" s="360" t="n">
        <v>37256</v>
      </c>
      <c r="C5" s="361" t="n">
        <v>1537446.14</v>
      </c>
      <c r="E5" s="86"/>
      <c r="G5" s="9"/>
      <c r="H5" s="86"/>
      <c r="I5" s="9"/>
      <c r="J5" s="86"/>
    </row>
    <row r="6" customFormat="false" ht="12.75" hidden="false" customHeight="false" outlineLevel="0" collapsed="false">
      <c r="G6" s="9"/>
      <c r="H6" s="86"/>
      <c r="I6" s="156" t="s">
        <v>235</v>
      </c>
      <c r="J6" s="86"/>
    </row>
    <row r="7" customFormat="false" ht="12.75" hidden="false" customHeight="false" outlineLevel="0" collapsed="false">
      <c r="A7" s="175" t="n">
        <v>37256</v>
      </c>
      <c r="I7" s="156" t="s">
        <v>236</v>
      </c>
      <c r="J7" s="86"/>
    </row>
    <row r="8" customFormat="false" ht="12.75" hidden="false" customHeight="false" outlineLevel="0" collapsed="false">
      <c r="A8" s="37" t="n">
        <v>50895</v>
      </c>
      <c r="B8" s="362"/>
      <c r="J8" s="86"/>
    </row>
    <row r="9" customFormat="false" ht="12.75" hidden="false" customHeight="false" outlineLevel="0" collapsed="false">
      <c r="A9" s="37" t="n">
        <v>60874</v>
      </c>
      <c r="B9" s="362"/>
      <c r="J9" s="86"/>
    </row>
    <row r="10" customFormat="false" ht="12.75" hidden="false" customHeight="false" outlineLevel="0" collapsed="false">
      <c r="A10" s="37" t="n">
        <v>78169</v>
      </c>
      <c r="B10" s="362"/>
      <c r="I10" s="318" t="s">
        <v>237</v>
      </c>
      <c r="J10" s="363" t="s">
        <v>179</v>
      </c>
      <c r="K10" s="318" t="s">
        <v>238</v>
      </c>
      <c r="L10" s="318"/>
      <c r="M10" s="318"/>
      <c r="N10" s="318"/>
    </row>
    <row r="11" customFormat="false" ht="20.1" hidden="false" customHeight="true" outlineLevel="0" collapsed="false">
      <c r="A11" s="9" t="n">
        <v>500235</v>
      </c>
      <c r="B11" s="32"/>
      <c r="H11" s="70"/>
      <c r="I11" s="318" t="n">
        <v>24361</v>
      </c>
      <c r="J11" s="363" t="n">
        <f aca="false">+C40</f>
        <v>841974.51</v>
      </c>
      <c r="K11" s="318" t="s">
        <v>239</v>
      </c>
      <c r="L11" s="318"/>
      <c r="M11" s="318"/>
      <c r="N11" s="318"/>
    </row>
    <row r="12" customFormat="false" ht="20.1" hidden="false" customHeight="true" outlineLevel="0" collapsed="false">
      <c r="A12" s="37" t="n">
        <v>500248</v>
      </c>
      <c r="B12" s="362"/>
      <c r="I12" s="318" t="n">
        <v>24693</v>
      </c>
      <c r="J12" s="364" t="n">
        <v>275313.72</v>
      </c>
      <c r="K12" s="318" t="s">
        <v>240</v>
      </c>
      <c r="L12" s="318"/>
      <c r="M12" s="318"/>
      <c r="N12" s="318"/>
    </row>
    <row r="13" customFormat="false" ht="20.1" hidden="false" customHeight="true" outlineLevel="0" collapsed="false">
      <c r="A13" s="37" t="n">
        <v>500251</v>
      </c>
      <c r="B13" s="365"/>
      <c r="I13" s="318" t="n">
        <v>21665</v>
      </c>
      <c r="J13" s="364" t="n">
        <v>73449.16</v>
      </c>
      <c r="K13" s="318" t="s">
        <v>241</v>
      </c>
      <c r="L13" s="318"/>
      <c r="M13" s="318"/>
      <c r="N13" s="318"/>
    </row>
    <row r="14" customFormat="false" ht="20.1" hidden="false" customHeight="true" outlineLevel="0" collapsed="false">
      <c r="A14" s="37" t="n">
        <v>500254</v>
      </c>
      <c r="B14" s="365"/>
      <c r="I14" s="318" t="n">
        <v>22664</v>
      </c>
      <c r="J14" s="366" t="n">
        <v>23612.35</v>
      </c>
      <c r="K14" s="318" t="s">
        <v>242</v>
      </c>
      <c r="L14" s="318"/>
      <c r="M14" s="318"/>
      <c r="N14" s="318"/>
    </row>
    <row r="15" customFormat="false" ht="20.1" hidden="false" customHeight="true" outlineLevel="0" collapsed="false">
      <c r="A15" s="9" t="n">
        <v>500255</v>
      </c>
      <c r="B15" s="365"/>
      <c r="I15" s="318"/>
      <c r="J15" s="364" t="n">
        <f aca="false">SUM(J11:J14)</f>
        <v>1214349.74</v>
      </c>
      <c r="K15" s="318"/>
      <c r="L15" s="318"/>
      <c r="M15" s="318"/>
      <c r="N15" s="318"/>
    </row>
    <row r="16" customFormat="false" ht="20.1" hidden="false" customHeight="true" outlineLevel="0" collapsed="false">
      <c r="A16" s="9" t="n">
        <v>500262</v>
      </c>
      <c r="B16" s="365"/>
      <c r="I16" s="318"/>
      <c r="J16" s="364"/>
      <c r="K16" s="318"/>
      <c r="L16" s="318"/>
      <c r="M16" s="318"/>
      <c r="N16" s="318"/>
    </row>
    <row r="17" customFormat="false" ht="12.75" hidden="false" customHeight="false" outlineLevel="0" collapsed="false">
      <c r="A17" s="367" t="n">
        <v>500267</v>
      </c>
      <c r="B17" s="368"/>
      <c r="I17" s="318"/>
      <c r="J17" s="364"/>
      <c r="K17" s="318"/>
      <c r="L17" s="318"/>
      <c r="M17" s="318"/>
      <c r="N17" s="318"/>
    </row>
    <row r="18" customFormat="false" ht="12.75" hidden="false" customHeight="false" outlineLevel="0" collapsed="false">
      <c r="B18" s="32" t="n">
        <f aca="false">SUM(B8:B17)</f>
        <v>0</v>
      </c>
      <c r="I18" s="318"/>
      <c r="J18" s="364"/>
      <c r="K18" s="318"/>
      <c r="L18" s="318"/>
      <c r="M18" s="318"/>
      <c r="N18" s="318"/>
    </row>
    <row r="19" customFormat="false" ht="12.75" hidden="false" customHeight="false" outlineLevel="0" collapsed="false">
      <c r="B19" s="86" t="n">
        <f aca="false">+summary!H5</f>
        <v>2.41</v>
      </c>
      <c r="C19" s="369" t="n">
        <f aca="false">+B19*B18</f>
        <v>0</v>
      </c>
      <c r="G19" s="9"/>
      <c r="H19" s="85"/>
      <c r="I19" s="370"/>
      <c r="J19" s="364"/>
      <c r="K19" s="318"/>
      <c r="L19" s="318"/>
      <c r="M19" s="318"/>
      <c r="N19" s="318"/>
    </row>
    <row r="20" customFormat="false" ht="12.75" hidden="false" customHeight="false" outlineLevel="0" collapsed="false">
      <c r="C20" s="371" t="n">
        <f aca="false">+C19+C5</f>
        <v>1537446.14</v>
      </c>
      <c r="E20" s="86"/>
      <c r="G20" s="9"/>
      <c r="H20" s="85"/>
      <c r="I20" s="370"/>
      <c r="J20" s="364"/>
      <c r="K20" s="318"/>
      <c r="L20" s="318"/>
      <c r="M20" s="318"/>
      <c r="N20" s="318"/>
    </row>
    <row r="21" customFormat="false" ht="12.75" hidden="false" customHeight="false" outlineLevel="0" collapsed="false">
      <c r="E21" s="86"/>
      <c r="G21" s="9"/>
      <c r="H21" s="85"/>
      <c r="I21" s="370"/>
      <c r="J21" s="364"/>
      <c r="K21" s="318"/>
      <c r="L21" s="318"/>
      <c r="M21" s="318"/>
      <c r="N21" s="318"/>
    </row>
    <row r="22" customFormat="false" ht="12.75" hidden="false" customHeight="false" outlineLevel="0" collapsed="false">
      <c r="A22" s="9" t="s">
        <v>243</v>
      </c>
      <c r="G22" s="9"/>
      <c r="H22" s="85"/>
      <c r="I22" s="370"/>
      <c r="J22" s="364"/>
      <c r="K22" s="318"/>
      <c r="L22" s="318"/>
      <c r="M22" s="318"/>
      <c r="N22" s="318"/>
    </row>
    <row r="23" customFormat="false" ht="12.75" hidden="false" customHeight="false" outlineLevel="0" collapsed="false">
      <c r="A23" s="19" t="s">
        <v>244</v>
      </c>
      <c r="G23" s="9"/>
      <c r="H23" s="85"/>
      <c r="I23" s="370"/>
      <c r="J23" s="364"/>
      <c r="K23" s="318"/>
      <c r="L23" s="318"/>
      <c r="M23" s="318"/>
      <c r="N23" s="318"/>
    </row>
    <row r="24" customFormat="false" ht="12.75" hidden="false" customHeight="false" outlineLevel="0" collapsed="false">
      <c r="G24" s="9"/>
      <c r="H24" s="85"/>
      <c r="I24" s="370"/>
      <c r="J24" s="364"/>
      <c r="K24" s="318"/>
      <c r="L24" s="318"/>
      <c r="M24" s="318"/>
      <c r="N24" s="318"/>
    </row>
    <row r="25" customFormat="false" ht="12.75" hidden="false" customHeight="false" outlineLevel="0" collapsed="false">
      <c r="G25" s="9"/>
      <c r="H25" s="85"/>
      <c r="I25" s="370"/>
      <c r="J25" s="364"/>
      <c r="K25" s="318"/>
      <c r="L25" s="318"/>
      <c r="M25" s="318"/>
      <c r="N25" s="318"/>
    </row>
    <row r="26" customFormat="false" ht="12.75" hidden="false" customHeight="false" outlineLevel="0" collapsed="false">
      <c r="A26" s="372" t="n">
        <v>37256</v>
      </c>
      <c r="C26" s="361" t="n">
        <v>275313.72</v>
      </c>
      <c r="G26" s="9"/>
      <c r="H26" s="86"/>
      <c r="I26" s="370"/>
      <c r="J26" s="364"/>
      <c r="K26" s="318"/>
      <c r="L26" s="318"/>
      <c r="M26" s="318"/>
      <c r="N26" s="318"/>
    </row>
    <row r="27" customFormat="false" ht="12.75" hidden="false" customHeight="false" outlineLevel="0" collapsed="false">
      <c r="F27" s="43"/>
      <c r="G27" s="9"/>
      <c r="H27" s="86"/>
      <c r="I27" s="318"/>
      <c r="J27" s="364"/>
      <c r="K27" s="318"/>
      <c r="L27" s="318"/>
      <c r="M27" s="318"/>
      <c r="N27" s="318"/>
    </row>
    <row r="28" customFormat="false" ht="12.75" hidden="false" customHeight="false" outlineLevel="0" collapsed="false">
      <c r="A28" s="175" t="n">
        <v>37256</v>
      </c>
      <c r="G28" s="9"/>
      <c r="H28" s="86"/>
      <c r="I28" s="318"/>
      <c r="J28" s="364"/>
      <c r="K28" s="318"/>
      <c r="L28" s="318"/>
      <c r="M28" s="318"/>
      <c r="N28" s="318"/>
    </row>
    <row r="29" customFormat="false" ht="12.75" hidden="false" customHeight="false" outlineLevel="0" collapsed="false">
      <c r="A29" s="9" t="n">
        <v>9164</v>
      </c>
      <c r="B29" s="373"/>
      <c r="G29" s="9"/>
      <c r="H29" s="86"/>
      <c r="I29" s="318"/>
      <c r="J29" s="364"/>
      <c r="K29" s="318"/>
      <c r="L29" s="318"/>
      <c r="M29" s="318"/>
      <c r="N29" s="318"/>
    </row>
    <row r="30" customFormat="false" ht="12.75" hidden="false" customHeight="false" outlineLevel="0" collapsed="false">
      <c r="A30" s="9" t="n">
        <v>9167</v>
      </c>
      <c r="B30" s="373"/>
      <c r="I30" s="318"/>
      <c r="J30" s="364"/>
      <c r="K30" s="318"/>
      <c r="L30" s="318"/>
      <c r="M30" s="318"/>
      <c r="N30" s="318"/>
    </row>
    <row r="31" customFormat="false" ht="12.75" hidden="false" customHeight="false" outlineLevel="0" collapsed="false">
      <c r="B31" s="32" t="n">
        <f aca="false">+B30+B29</f>
        <v>0</v>
      </c>
      <c r="I31" s="318"/>
      <c r="J31" s="364"/>
      <c r="K31" s="318"/>
      <c r="L31" s="318"/>
      <c r="M31" s="318"/>
      <c r="N31" s="318"/>
    </row>
    <row r="32" customFormat="false" ht="12.75" hidden="false" customHeight="false" outlineLevel="0" collapsed="false">
      <c r="B32" s="86" t="n">
        <f aca="false">+summary!H4</f>
        <v>2.39</v>
      </c>
      <c r="C32" s="369" t="n">
        <f aca="false">+B32*B31</f>
        <v>0</v>
      </c>
    </row>
    <row r="33" customFormat="false" ht="12.75" hidden="false" customHeight="false" outlineLevel="0" collapsed="false">
      <c r="C33" s="371" t="n">
        <f aca="false">+C32+C26</f>
        <v>275313.72</v>
      </c>
      <c r="E33" s="86"/>
    </row>
    <row r="35" customFormat="false" ht="12.75" hidden="false" customHeight="false" outlineLevel="0" collapsed="false">
      <c r="E35" s="308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243</v>
      </c>
      <c r="E37" s="9" t="s">
        <v>187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245</v>
      </c>
      <c r="E38" s="144" t="n">
        <f aca="false">+A5</f>
        <v>37256</v>
      </c>
      <c r="F38" s="315" t="n">
        <v>381295</v>
      </c>
      <c r="G38" s="218" t="n">
        <v>117857</v>
      </c>
      <c r="H38" s="315" t="n">
        <v>186798</v>
      </c>
      <c r="I38" s="32"/>
    </row>
    <row r="39" customFormat="false" ht="12.75" hidden="false" customHeight="false" outlineLevel="0" collapsed="false">
      <c r="E39" s="144" t="n">
        <f aca="false">+A7</f>
        <v>37256</v>
      </c>
      <c r="F39" s="40" t="n">
        <f aca="false">+B18</f>
        <v>0</v>
      </c>
      <c r="G39" s="40" t="n">
        <f aca="false">+B31</f>
        <v>0</v>
      </c>
      <c r="H39" s="40" t="n">
        <f aca="false">+B46</f>
        <v>0</v>
      </c>
      <c r="I39" s="32"/>
    </row>
    <row r="40" customFormat="false" ht="12.75" hidden="false" customHeight="false" outlineLevel="0" collapsed="false">
      <c r="A40" s="144" t="n">
        <v>37256</v>
      </c>
      <c r="C40" s="361" t="n">
        <v>841974.51</v>
      </c>
      <c r="F40" s="32" t="n">
        <f aca="false">+F39+F38</f>
        <v>381295</v>
      </c>
      <c r="G40" s="32" t="n">
        <f aca="false">+G39+G38</f>
        <v>117857</v>
      </c>
      <c r="H40" s="32" t="n">
        <f aca="false">+H39+H38</f>
        <v>186798</v>
      </c>
      <c r="I40" s="32" t="n">
        <f aca="false">+H40+G40+F40</f>
        <v>685950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185" t="n">
        <v>37256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73"/>
      <c r="G44" s="9"/>
      <c r="H44" s="374"/>
      <c r="I44" s="32"/>
    </row>
    <row r="45" customFormat="false" ht="12.75" hidden="false" customHeight="false" outlineLevel="0" collapsed="false">
      <c r="A45" s="9" t="n">
        <v>500392</v>
      </c>
      <c r="B45" s="375"/>
      <c r="G45" s="9"/>
      <c r="H45" s="374"/>
      <c r="I45" s="32"/>
    </row>
    <row r="46" customFormat="false" ht="12.75" hidden="false" customHeight="false" outlineLevel="0" collapsed="false">
      <c r="B46" s="32" t="n">
        <f aca="false">SUM(B43:B45)</f>
        <v>0</v>
      </c>
      <c r="G46" s="9"/>
      <c r="H46" s="374"/>
      <c r="I46" s="32"/>
    </row>
    <row r="47" customFormat="false" ht="12.75" hidden="false" customHeight="false" outlineLevel="0" collapsed="false">
      <c r="B47" s="369" t="n">
        <f aca="false">+summary!H5</f>
        <v>2.41</v>
      </c>
      <c r="C47" s="369" t="n">
        <f aca="false">+B47*B46</f>
        <v>0</v>
      </c>
      <c r="H47" s="374"/>
      <c r="I47" s="32"/>
    </row>
    <row r="48" customFormat="false" ht="12.75" hidden="false" customHeight="false" outlineLevel="0" collapsed="false">
      <c r="C48" s="371" t="n">
        <f aca="false">+C47+C40</f>
        <v>841974.51</v>
      </c>
      <c r="E48" s="29"/>
      <c r="H48" s="374"/>
      <c r="I48" s="32"/>
    </row>
    <row r="49" customFormat="false" ht="12.75" hidden="false" customHeight="false" outlineLevel="0" collapsed="false">
      <c r="E49" s="170"/>
      <c r="H49" s="374"/>
      <c r="I49" s="32"/>
    </row>
    <row r="50" customFormat="false" ht="12.75" hidden="false" customHeight="false" outlineLevel="0" collapsed="false">
      <c r="E50" s="29"/>
      <c r="H50" s="374"/>
      <c r="I50" s="32"/>
    </row>
    <row r="51" customFormat="false" ht="12.75" hidden="false" customHeight="false" outlineLevel="0" collapsed="false">
      <c r="C51" s="376"/>
      <c r="E51" s="170"/>
    </row>
    <row r="52" customFormat="false" ht="12.75" hidden="false" customHeight="false" outlineLevel="0" collapsed="false">
      <c r="A52" s="9" t="s">
        <v>243</v>
      </c>
      <c r="C52" s="98"/>
    </row>
    <row r="53" customFormat="false" ht="12.75" hidden="false" customHeight="false" outlineLevel="0" collapsed="false">
      <c r="A53" s="9" t="n">
        <v>21665</v>
      </c>
      <c r="B53" s="86" t="s">
        <v>246</v>
      </c>
      <c r="C53" s="377" t="n">
        <v>73445.08</v>
      </c>
      <c r="D53" s="9" t="s">
        <v>247</v>
      </c>
      <c r="E53" s="174"/>
      <c r="H53" s="374" t="n">
        <v>21665</v>
      </c>
      <c r="I53" s="32" t="n">
        <v>36401</v>
      </c>
    </row>
    <row r="54" customFormat="false" ht="12.75" hidden="false" customHeight="false" outlineLevel="0" collapsed="false">
      <c r="A54" s="9" t="n">
        <v>22664</v>
      </c>
      <c r="B54" s="86" t="s">
        <v>246</v>
      </c>
      <c r="C54" s="378" t="n">
        <v>23612.35</v>
      </c>
      <c r="D54" s="9" t="s">
        <v>248</v>
      </c>
      <c r="H54" s="374" t="n">
        <v>22664</v>
      </c>
      <c r="I54" s="32" t="n">
        <v>18932</v>
      </c>
    </row>
    <row r="55" customFormat="false" ht="12.75" hidden="false" customHeight="false" outlineLevel="0" collapsed="false">
      <c r="H55" s="379"/>
      <c r="I55" s="67"/>
    </row>
    <row r="56" customFormat="false" ht="12.75" hidden="false" customHeight="false" outlineLevel="0" collapsed="false">
      <c r="C56" s="380"/>
    </row>
    <row r="57" customFormat="false" ht="12.75" hidden="false" customHeight="false" outlineLevel="0" collapsed="false">
      <c r="C57" s="381" t="n">
        <f aca="false">+C54+C53+C48+C33+C20</f>
        <v>2751791.8</v>
      </c>
      <c r="I57" s="32" t="n">
        <f aca="false">SUM(I40:I54)</f>
        <v>741283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0"/>
      <c r="B1" s="382" t="n">
        <v>23995</v>
      </c>
      <c r="C1" s="383"/>
      <c r="D1" s="384" t="n">
        <v>22051</v>
      </c>
      <c r="F1" s="19"/>
      <c r="H1" s="205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2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249</v>
      </c>
      <c r="G3" s="117"/>
      <c r="H3" s="224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/>
      <c r="E7" s="124"/>
      <c r="F7" s="124" t="n">
        <f aca="false">+E7+C7-D7-B7</f>
        <v>0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/>
      <c r="E8" s="124"/>
      <c r="F8" s="124" t="n">
        <f aca="false">+E8+C8-D8-B8</f>
        <v>0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 t="n">
        <f aca="false">+E9+C9-D9-B9</f>
        <v>0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 t="n">
        <f aca="false">+E10+C10-D10-B10</f>
        <v>0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 t="n">
        <f aca="false">+E11+C11-D11-B11</f>
        <v>0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 t="n">
        <f aca="false">+E12+C12-D12-B12</f>
        <v>0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 t="n">
        <f aca="false">+E13+C13-D13-B13</f>
        <v>0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 t="n">
        <f aca="false">+E14+C14-D14-B14</f>
        <v>0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 t="n">
        <f aca="false">+E15+C15-D15-B15</f>
        <v>0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187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15" t="n">
        <v>-183024</v>
      </c>
      <c r="J34" s="315" t="n">
        <v>-128596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72456</v>
      </c>
      <c r="E35" s="124" t="n">
        <f aca="false">SUM(E4:E34)</f>
        <v>72000</v>
      </c>
      <c r="F35" s="124" t="n">
        <f aca="false">SUM(F4:F34)</f>
        <v>-456</v>
      </c>
      <c r="G35" s="124"/>
      <c r="H35" s="144" t="n">
        <f aca="false">+A40</f>
        <v>36894</v>
      </c>
      <c r="I35" s="40" t="n">
        <f aca="false">+C36</f>
        <v>0</v>
      </c>
      <c r="J35" s="40" t="n">
        <f aca="false">+E36</f>
        <v>-456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-456</v>
      </c>
      <c r="F36" s="140" t="n">
        <f aca="false">+E36+C36</f>
        <v>-456</v>
      </c>
      <c r="H36" s="9"/>
      <c r="I36" s="32" t="n">
        <f aca="false">+I35+I34</f>
        <v>-183024</v>
      </c>
      <c r="J36" s="32" t="n">
        <f aca="false">+J35+J34</f>
        <v>-129052</v>
      </c>
      <c r="K36" s="32" t="n">
        <f aca="false">+J36+I36</f>
        <v>-312076</v>
      </c>
      <c r="L36" s="32"/>
    </row>
    <row r="37" customFormat="false" ht="12.75" hidden="false" customHeight="false" outlineLevel="0" collapsed="false">
      <c r="C37" s="385" t="n">
        <f aca="false">+summary!H5</f>
        <v>2.41</v>
      </c>
      <c r="E37" s="119" t="n">
        <f aca="false">+C37</f>
        <v>2.41</v>
      </c>
      <c r="F37" s="152" t="n">
        <f aca="false">+F36*E37</f>
        <v>-1098.96</v>
      </c>
    </row>
    <row r="38" customFormat="false" ht="12.75" hidden="false" customHeight="false" outlineLevel="0" collapsed="false">
      <c r="C38" s="152" t="n">
        <f aca="false">+C37*C36</f>
        <v>0</v>
      </c>
      <c r="E38" s="101" t="n">
        <f aca="false">+E37*E36</f>
        <v>-1098.96</v>
      </c>
      <c r="F38" s="152" t="n">
        <f aca="false">+E38+C38</f>
        <v>-1098.96</v>
      </c>
    </row>
    <row r="39" customFormat="false" ht="12.75" hidden="false" customHeight="false" outlineLevel="0" collapsed="false">
      <c r="A39" s="175" t="n">
        <v>37256</v>
      </c>
      <c r="B39" s="19" t="s">
        <v>200</v>
      </c>
      <c r="C39" s="386" t="n">
        <v>-1033425</v>
      </c>
      <c r="D39" s="232"/>
      <c r="E39" s="239" t="n">
        <v>-571848</v>
      </c>
      <c r="F39" s="136" t="n">
        <f aca="false">+E39+C39</f>
        <v>-1605273</v>
      </c>
    </row>
    <row r="40" customFormat="false" ht="12.75" hidden="false" customHeight="false" outlineLevel="0" collapsed="false">
      <c r="A40" s="175" t="n">
        <v>36894</v>
      </c>
      <c r="B40" s="19" t="s">
        <v>200</v>
      </c>
      <c r="C40" s="192" t="n">
        <f aca="false">+C39+C38</f>
        <v>-1033425</v>
      </c>
      <c r="D40" s="234"/>
      <c r="E40" s="192" t="n">
        <f aca="false">+E39+E38</f>
        <v>-572946.96</v>
      </c>
      <c r="F40" s="192" t="n">
        <f aca="false">+E40+C40</f>
        <v>-1606371.96</v>
      </c>
      <c r="H40" s="197"/>
    </row>
    <row r="41" customFormat="false" ht="12.75" hidden="false" customHeight="false" outlineLevel="0" collapsed="false">
      <c r="C41" s="387"/>
      <c r="D41" s="187"/>
      <c r="E41" s="187"/>
      <c r="H41" s="125" t="n">
        <f aca="false">+C39+E39+F45+F46+F47+F48</f>
        <v>-2742414.88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250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88" t="n">
        <v>0</v>
      </c>
      <c r="G44" s="98" t="s">
        <v>230</v>
      </c>
      <c r="J44" s="18" t="n">
        <v>22864</v>
      </c>
      <c r="K44" s="389"/>
    </row>
    <row r="45" customFormat="false" ht="12.75" hidden="false" customHeight="false" outlineLevel="0" collapsed="false">
      <c r="C45" s="187"/>
      <c r="D45" s="187"/>
      <c r="E45" s="18" t="n">
        <v>20379</v>
      </c>
      <c r="F45" s="361" t="n">
        <v>-51695.87</v>
      </c>
      <c r="G45" s="98" t="s">
        <v>251</v>
      </c>
      <c r="J45" s="18" t="n">
        <v>20379</v>
      </c>
      <c r="K45" s="218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0" t="n">
        <f aca="false">44144.84-58339.66</f>
        <v>-14194.82</v>
      </c>
      <c r="G46" s="98" t="s">
        <v>252</v>
      </c>
      <c r="J46" s="18" t="n">
        <v>26357</v>
      </c>
      <c r="K46" s="218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1" t="n">
        <v>61340.16</v>
      </c>
      <c r="G47" s="98" t="s">
        <v>253</v>
      </c>
      <c r="J47" s="18" t="n">
        <v>21544</v>
      </c>
      <c r="K47" s="218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391" t="n">
        <v>-1132591.35</v>
      </c>
      <c r="G48" s="98" t="s">
        <v>254</v>
      </c>
      <c r="J48" s="18" t="n">
        <v>24532</v>
      </c>
      <c r="K48" s="315" t="n">
        <v>-139694</v>
      </c>
    </row>
    <row r="49" customFormat="false" ht="12.75" hidden="false" customHeight="false" outlineLevel="0" collapsed="false">
      <c r="C49" s="187"/>
      <c r="D49" s="187"/>
      <c r="F49" s="392" t="n">
        <f aca="false">SUM(F40:F48)</f>
        <v>-2743513.84</v>
      </c>
      <c r="G49" s="187"/>
      <c r="K49" s="32" t="n">
        <f aca="false">SUM(K36:K48)</f>
        <v>-410728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255</v>
      </c>
      <c r="F51" s="152" t="n">
        <f aca="false">+Duke!C57</f>
        <v>2751791.8</v>
      </c>
      <c r="M51" s="32" t="n">
        <f aca="false">+Duke!I57</f>
        <v>741283</v>
      </c>
    </row>
    <row r="53" customFormat="false" ht="12.75" hidden="false" customHeight="false" outlineLevel="0" collapsed="false">
      <c r="F53" s="119" t="n">
        <f aca="false">+F51+F49</f>
        <v>8277.95999999996</v>
      </c>
      <c r="M53" s="67" t="n">
        <f aca="false">+M51+K49</f>
        <v>330555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5"/>
    </row>
    <row r="63" customFormat="false" ht="12.75" hidden="false" customHeight="false" outlineLevel="0" collapsed="false">
      <c r="F63" s="65"/>
    </row>
    <row r="64" customFormat="false" ht="12.75" hidden="false" customHeight="false" outlineLevel="0" collapsed="false">
      <c r="F64" s="65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3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3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3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3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-183024</v>
      </c>
      <c r="C73" s="2" t="n">
        <f aca="false">+C40</f>
        <v>-1033425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-129052</v>
      </c>
      <c r="C74" s="2" t="n">
        <f aca="false">+E40</f>
        <v>-572946.96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186798</v>
      </c>
      <c r="C77" s="43" t="n">
        <f aca="false">+Duke!C48</f>
        <v>841974.51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3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381295</v>
      </c>
      <c r="C79" s="43" t="n">
        <f aca="false">+Duke!C20</f>
        <v>1537446.14</v>
      </c>
    </row>
    <row r="81" customFormat="false" ht="12.75" hidden="false" customHeight="false" outlineLevel="0" collapsed="false">
      <c r="B81" s="125" t="n">
        <f aca="false">SUM(B68:B80)</f>
        <v>330555</v>
      </c>
      <c r="C81" s="43" t="n">
        <f aca="false">SUM(C68:C80)</f>
        <v>8277.95999999973</v>
      </c>
    </row>
    <row r="82" customFormat="false" ht="12.75" hidden="false" customHeight="false" outlineLevel="0" collapsed="false">
      <c r="C82" s="0" t="n">
        <f aca="false">+C81/B81</f>
        <v>0.0250426101556465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93"/>
    </row>
    <row r="2" customFormat="false" ht="12.75" hidden="false" customHeight="false" outlineLevel="0" collapsed="false">
      <c r="L2" s="393"/>
    </row>
    <row r="3" customFormat="false" ht="12.75" hidden="false" customHeight="false" outlineLevel="0" collapsed="false">
      <c r="L3" s="393"/>
    </row>
    <row r="4" customFormat="false" ht="12.75" hidden="false" customHeight="false" outlineLevel="0" collapsed="false">
      <c r="L4" s="393"/>
    </row>
    <row r="5" customFormat="false" ht="15" hidden="false" customHeight="false" outlineLevel="0" collapsed="false">
      <c r="A5" s="298"/>
      <c r="B5" s="5" t="s">
        <v>256</v>
      </c>
      <c r="G5" s="298"/>
      <c r="L5" s="393"/>
      <c r="M5" s="298"/>
      <c r="S5" s="298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394" t="n">
        <v>78060</v>
      </c>
      <c r="H6" s="114" t="n">
        <v>78062</v>
      </c>
      <c r="J6" s="114"/>
      <c r="L6" s="393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2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  <c r="F7" s="395" t="s">
        <v>174</v>
      </c>
      <c r="G7" s="117" t="s">
        <v>175</v>
      </c>
      <c r="H7" s="117" t="s">
        <v>174</v>
      </c>
      <c r="I7" s="117" t="s">
        <v>175</v>
      </c>
      <c r="K7" s="82"/>
      <c r="L7" s="117"/>
      <c r="M7" s="117"/>
      <c r="N7" s="117"/>
      <c r="O7" s="117"/>
      <c r="P7" s="117"/>
      <c r="Q7" s="117"/>
      <c r="S7" s="82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5553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-285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5431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80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5364</v>
      </c>
      <c r="C10" s="124" t="n">
        <v>5741</v>
      </c>
      <c r="D10" s="124" t="n">
        <v>761</v>
      </c>
      <c r="E10" s="124" t="n">
        <v>1125</v>
      </c>
      <c r="F10" s="124" t="n">
        <v>985</v>
      </c>
      <c r="G10" s="124" t="n">
        <v>872</v>
      </c>
      <c r="H10" s="124" t="n">
        <v>1760</v>
      </c>
      <c r="I10" s="124" t="n">
        <v>1123</v>
      </c>
      <c r="J10" s="140" t="n">
        <f aca="false">+C10-B10+E10-D10+G10-F10+I10-H10</f>
        <v>-9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24"/>
      <c r="G11" s="124"/>
      <c r="H11" s="124"/>
      <c r="I11" s="124"/>
      <c r="J11" s="140" t="n">
        <f aca="false">+C11-B11+E11-D11+G11-F11+I11-H11</f>
        <v>0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24"/>
      <c r="G12" s="124"/>
      <c r="H12" s="124"/>
      <c r="I12" s="124"/>
      <c r="J12" s="140" t="n">
        <f aca="false">+C12-B12+E12-D12+G12-F12+I12-H12</f>
        <v>0</v>
      </c>
      <c r="K12" s="123"/>
      <c r="L12" s="124"/>
      <c r="M12" s="124"/>
      <c r="N12" s="124"/>
      <c r="O12" s="124"/>
      <c r="P12" s="124"/>
      <c r="Q12" s="124"/>
      <c r="R12" s="225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24"/>
      <c r="G13" s="124"/>
      <c r="H13" s="124"/>
      <c r="I13" s="124"/>
      <c r="J13" s="140" t="n">
        <f aca="false">+C13-B13+E13-D13+G13-F13+I13-H13</f>
        <v>0</v>
      </c>
      <c r="K13" s="123"/>
      <c r="L13" s="124"/>
      <c r="M13" s="124"/>
      <c r="N13" s="124"/>
      <c r="O13" s="124"/>
      <c r="P13" s="124"/>
      <c r="Q13" s="124"/>
      <c r="R13" s="225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24"/>
      <c r="G14" s="124"/>
      <c r="H14" s="124"/>
      <c r="I14" s="124"/>
      <c r="J14" s="140" t="n">
        <f aca="false">+C14-B14+E14-D14+G14-F14+I14-H14</f>
        <v>0</v>
      </c>
      <c r="K14" s="123"/>
      <c r="L14" s="124"/>
      <c r="M14" s="124"/>
      <c r="N14" s="124"/>
      <c r="O14" s="124"/>
      <c r="P14" s="124"/>
      <c r="Q14" s="124"/>
      <c r="R14" s="225"/>
      <c r="S14" s="396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24"/>
      <c r="G15" s="124"/>
      <c r="H15" s="124"/>
      <c r="I15" s="124"/>
      <c r="J15" s="140" t="n">
        <f aca="false">+C15-B15+E15-D15+G15-F15+I15-H15</f>
        <v>0</v>
      </c>
      <c r="K15" s="123"/>
      <c r="L15" s="124"/>
      <c r="M15" s="124"/>
      <c r="N15" s="124"/>
      <c r="O15" s="124"/>
      <c r="P15" s="124"/>
      <c r="Q15" s="124"/>
      <c r="R15" s="225"/>
      <c r="S15" s="396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24"/>
      <c r="G16" s="124"/>
      <c r="H16" s="124"/>
      <c r="I16" s="124"/>
      <c r="J16" s="140" t="n">
        <f aca="false">+C16-B16+E16-D16+G16-F16+I16-H16</f>
        <v>0</v>
      </c>
      <c r="K16" s="123"/>
      <c r="L16" s="124"/>
      <c r="M16" s="124"/>
      <c r="N16" s="124"/>
      <c r="O16" s="124"/>
      <c r="P16" s="124"/>
      <c r="Q16" s="124"/>
      <c r="R16" s="225"/>
      <c r="S16" s="396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24"/>
      <c r="G17" s="124"/>
      <c r="H17" s="124"/>
      <c r="I17" s="124"/>
      <c r="J17" s="140" t="n">
        <f aca="false">+C17-B17+E17-D17+G17-F17+I17-H17</f>
        <v>0</v>
      </c>
      <c r="K17" s="123"/>
      <c r="L17" s="124"/>
      <c r="M17" s="124"/>
      <c r="N17" s="124"/>
      <c r="O17" s="124"/>
      <c r="P17" s="124"/>
      <c r="Q17" s="124"/>
      <c r="R17" s="225"/>
      <c r="S17" s="396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24"/>
      <c r="G18" s="124"/>
      <c r="H18" s="124"/>
      <c r="I18" s="124"/>
      <c r="J18" s="140" t="n">
        <f aca="false">+C18-B18+E18-D18+G18-F18+I18-H18</f>
        <v>0</v>
      </c>
      <c r="K18" s="123"/>
      <c r="L18" s="124"/>
      <c r="M18" s="124"/>
      <c r="N18" s="124"/>
      <c r="O18" s="124"/>
      <c r="P18" s="124"/>
      <c r="Q18" s="124"/>
      <c r="R18" s="225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24"/>
      <c r="G19" s="124"/>
      <c r="H19" s="124"/>
      <c r="I19" s="124"/>
      <c r="J19" s="140" t="n">
        <f aca="false">+C19-B19+E19-D19+G19-F19+I19-H19</f>
        <v>0</v>
      </c>
      <c r="K19" s="123"/>
      <c r="L19" s="124"/>
      <c r="M19" s="124"/>
      <c r="N19" s="124"/>
      <c r="O19" s="124"/>
      <c r="P19" s="124"/>
      <c r="Q19" s="124"/>
      <c r="R19" s="225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24"/>
      <c r="G20" s="124"/>
      <c r="H20" s="124"/>
      <c r="I20" s="124"/>
      <c r="J20" s="140" t="n">
        <f aca="false">+C20-B20+E20-D20+G20-F20+I20-H20</f>
        <v>0</v>
      </c>
      <c r="K20" s="123"/>
      <c r="L20" s="124"/>
      <c r="M20" s="124"/>
      <c r="N20" s="124"/>
      <c r="O20" s="124"/>
      <c r="P20" s="124"/>
      <c r="Q20" s="124"/>
      <c r="R20" s="225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24"/>
      <c r="G21" s="124"/>
      <c r="H21" s="124"/>
      <c r="I21" s="124"/>
      <c r="J21" s="140" t="n">
        <f aca="false">+C21-B21+E21-D21+G21-F21+I21-H21</f>
        <v>0</v>
      </c>
      <c r="K21" s="123"/>
      <c r="L21" s="124"/>
      <c r="M21" s="124"/>
      <c r="N21" s="124"/>
      <c r="O21" s="124"/>
      <c r="P21" s="124"/>
      <c r="Q21" s="124"/>
      <c r="R21" s="225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16348</v>
      </c>
      <c r="C39" s="124" t="n">
        <f aca="false">SUM(C8:C38)</f>
        <v>17223</v>
      </c>
      <c r="D39" s="124" t="n">
        <f aca="false">SUM(D8:D38)</f>
        <v>2617</v>
      </c>
      <c r="E39" s="124" t="n">
        <f aca="false">SUM(E8:E38)</f>
        <v>3375</v>
      </c>
      <c r="F39" s="124" t="n">
        <f aca="false">SUM(F8:F38)</f>
        <v>3078</v>
      </c>
      <c r="G39" s="124" t="n">
        <f aca="false">SUM(G8:G38)</f>
        <v>2616</v>
      </c>
      <c r="H39" s="124" t="n">
        <f aca="false">SUM(H8:H38)</f>
        <v>4754</v>
      </c>
      <c r="I39" s="124" t="n">
        <f aca="false">SUM(I8:I38)</f>
        <v>3369</v>
      </c>
      <c r="J39" s="140" t="n">
        <f aca="false">SUM(J8:J38)</f>
        <v>-214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397" t="n">
        <f aca="false">+summary!H4</f>
        <v>2.39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-511.46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6"/>
      <c r="J42" s="216" t="n">
        <v>401413</v>
      </c>
      <c r="K42" s="175"/>
      <c r="L42" s="0"/>
      <c r="M42" s="86"/>
      <c r="O42" s="86"/>
      <c r="R42" s="152"/>
      <c r="S42" s="175"/>
      <c r="U42" s="86"/>
      <c r="X42" s="152"/>
    </row>
    <row r="43" customFormat="false" ht="12.75" hidden="false" customHeight="false" outlineLevel="0" collapsed="false">
      <c r="A43" s="175" t="n">
        <v>37259</v>
      </c>
      <c r="C43" s="172"/>
      <c r="J43" s="152" t="n">
        <f aca="false">+J42+J41</f>
        <v>400901.54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164528</v>
      </c>
      <c r="L47" s="0"/>
    </row>
    <row r="48" customFormat="false" ht="12.75" hidden="false" customHeight="false" outlineLevel="0" collapsed="false">
      <c r="A48" s="144" t="n">
        <f aca="false">+A43</f>
        <v>37259</v>
      </c>
      <c r="B48" s="9"/>
      <c r="C48" s="9"/>
      <c r="D48" s="40" t="n">
        <f aca="false">+J39</f>
        <v>-214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164314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98"/>
      <c r="G5" s="298"/>
      <c r="K5" s="298"/>
      <c r="O5" s="298"/>
      <c r="S5" s="298"/>
      <c r="W5" s="298"/>
    </row>
    <row r="6" customFormat="false" ht="12.75" hidden="false" customHeight="false" outlineLevel="0" collapsed="false">
      <c r="A6" s="5"/>
      <c r="B6" s="5" t="s">
        <v>257</v>
      </c>
      <c r="C6" s="1"/>
      <c r="D6" s="5" t="s">
        <v>258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7" t="s">
        <v>173</v>
      </c>
      <c r="B7" s="299" t="s">
        <v>174</v>
      </c>
      <c r="C7" s="299" t="s">
        <v>175</v>
      </c>
      <c r="D7" s="299" t="s">
        <v>174</v>
      </c>
      <c r="E7" s="299" t="s">
        <v>175</v>
      </c>
      <c r="F7" s="299" t="s">
        <v>195</v>
      </c>
      <c r="G7" s="82"/>
      <c r="H7" s="117"/>
      <c r="I7" s="117"/>
      <c r="J7" s="117"/>
      <c r="K7" s="82"/>
      <c r="L7" s="117"/>
      <c r="M7" s="117"/>
      <c r="N7" s="117"/>
      <c r="O7" s="82"/>
      <c r="P7" s="117"/>
      <c r="Q7" s="117"/>
      <c r="R7" s="117"/>
      <c r="S7" s="82"/>
      <c r="T7" s="117"/>
      <c r="U7" s="117"/>
      <c r="V7" s="117"/>
      <c r="W7" s="82"/>
      <c r="X7" s="117"/>
      <c r="Y7" s="117"/>
      <c r="Z7" s="117"/>
    </row>
    <row r="8" customFormat="false" ht="15" hidden="false" customHeight="true" outlineLevel="0" collapsed="false">
      <c r="A8" s="300" t="n">
        <v>1</v>
      </c>
      <c r="B8" s="149" t="n">
        <v>13305</v>
      </c>
      <c r="C8" s="149" t="n">
        <v>1998</v>
      </c>
      <c r="D8" s="149" t="n">
        <v>-4206</v>
      </c>
      <c r="E8" s="149"/>
      <c r="F8" s="290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0" t="n">
        <v>2</v>
      </c>
      <c r="B9" s="149" t="n">
        <v>1426</v>
      </c>
      <c r="C9" s="149" t="n">
        <v>1998</v>
      </c>
      <c r="D9" s="149" t="n">
        <v>-1924</v>
      </c>
      <c r="E9" s="149"/>
      <c r="F9" s="290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0" t="n">
        <v>3</v>
      </c>
      <c r="B10" s="149" t="n">
        <v>1</v>
      </c>
      <c r="C10" s="149" t="n">
        <v>1333</v>
      </c>
      <c r="D10" s="149"/>
      <c r="E10" s="149"/>
      <c r="F10" s="290" t="n">
        <f aca="false">+C10-B10+E10-D10</f>
        <v>1332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0" t="n">
        <v>4</v>
      </c>
      <c r="B11" s="149"/>
      <c r="C11" s="149"/>
      <c r="D11" s="149"/>
      <c r="E11" s="149"/>
      <c r="F11" s="290" t="n">
        <f aca="false">+C11-B11+E11-D11</f>
        <v>0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0" t="n">
        <v>5</v>
      </c>
      <c r="B12" s="149"/>
      <c r="C12" s="149"/>
      <c r="D12" s="149"/>
      <c r="E12" s="149"/>
      <c r="F12" s="290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0" t="n">
        <v>6</v>
      </c>
      <c r="B13" s="149"/>
      <c r="C13" s="149"/>
      <c r="D13" s="149"/>
      <c r="E13" s="149"/>
      <c r="F13" s="290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0" t="n">
        <v>7</v>
      </c>
      <c r="B14" s="149"/>
      <c r="C14" s="149"/>
      <c r="D14" s="149"/>
      <c r="E14" s="149"/>
      <c r="F14" s="290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0" t="n">
        <v>8</v>
      </c>
      <c r="B15" s="149"/>
      <c r="C15" s="149"/>
      <c r="D15" s="149"/>
      <c r="E15" s="149"/>
      <c r="F15" s="290" t="n">
        <f aca="false">+C15-B15+E15-D15</f>
        <v>0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0" t="n">
        <v>9</v>
      </c>
      <c r="B16" s="149"/>
      <c r="C16" s="149"/>
      <c r="D16" s="149"/>
      <c r="E16" s="149"/>
      <c r="F16" s="290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0" t="n">
        <v>10</v>
      </c>
      <c r="B17" s="149"/>
      <c r="C17" s="149"/>
      <c r="D17" s="149"/>
      <c r="E17" s="149"/>
      <c r="F17" s="290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0" t="n">
        <v>11</v>
      </c>
      <c r="B18" s="149"/>
      <c r="C18" s="149"/>
      <c r="D18" s="149"/>
      <c r="E18" s="149"/>
      <c r="F18" s="290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0" t="n">
        <v>12</v>
      </c>
      <c r="B19" s="149"/>
      <c r="C19" s="149"/>
      <c r="D19" s="149"/>
      <c r="E19" s="149"/>
      <c r="F19" s="290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0" t="n">
        <v>13</v>
      </c>
      <c r="B20" s="149"/>
      <c r="C20" s="149"/>
      <c r="D20" s="149"/>
      <c r="E20" s="149"/>
      <c r="F20" s="290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0" t="n">
        <v>14</v>
      </c>
      <c r="B21" s="149"/>
      <c r="C21" s="149"/>
      <c r="D21" s="149"/>
      <c r="E21" s="149"/>
      <c r="F21" s="290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0" t="n">
        <v>15</v>
      </c>
      <c r="B22" s="149"/>
      <c r="C22" s="149"/>
      <c r="D22" s="149"/>
      <c r="E22" s="149"/>
      <c r="F22" s="290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0" t="n">
        <v>16</v>
      </c>
      <c r="B23" s="149"/>
      <c r="C23" s="149"/>
      <c r="D23" s="149"/>
      <c r="E23" s="149"/>
      <c r="F23" s="290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0" t="n">
        <v>17</v>
      </c>
      <c r="B24" s="149"/>
      <c r="C24" s="149"/>
      <c r="D24" s="149"/>
      <c r="E24" s="149"/>
      <c r="F24" s="290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0" t="n">
        <v>18</v>
      </c>
      <c r="B25" s="149"/>
      <c r="C25" s="149"/>
      <c r="D25" s="149"/>
      <c r="E25" s="149"/>
      <c r="F25" s="290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0" t="n">
        <v>19</v>
      </c>
      <c r="B26" s="149"/>
      <c r="C26" s="149"/>
      <c r="D26" s="149"/>
      <c r="E26" s="149"/>
      <c r="F26" s="290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0" t="n">
        <v>20</v>
      </c>
      <c r="B27" s="149"/>
      <c r="C27" s="149"/>
      <c r="D27" s="149"/>
      <c r="E27" s="149"/>
      <c r="F27" s="290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0" t="n">
        <v>21</v>
      </c>
      <c r="B28" s="149"/>
      <c r="C28" s="149"/>
      <c r="D28" s="149"/>
      <c r="E28" s="149"/>
      <c r="F28" s="290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0" t="n">
        <v>22</v>
      </c>
      <c r="B29" s="149"/>
      <c r="C29" s="149"/>
      <c r="D29" s="149"/>
      <c r="E29" s="149"/>
      <c r="F29" s="290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0" t="n">
        <v>23</v>
      </c>
      <c r="B30" s="149"/>
      <c r="C30" s="149"/>
      <c r="D30" s="149"/>
      <c r="E30" s="149"/>
      <c r="F30" s="290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0" t="n">
        <v>24</v>
      </c>
      <c r="B31" s="149"/>
      <c r="C31" s="149"/>
      <c r="D31" s="149"/>
      <c r="E31" s="149"/>
      <c r="F31" s="290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0" t="n">
        <v>25</v>
      </c>
      <c r="B32" s="149"/>
      <c r="C32" s="149"/>
      <c r="D32" s="149"/>
      <c r="E32" s="149"/>
      <c r="F32" s="290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0" t="n">
        <v>26</v>
      </c>
      <c r="B33" s="149"/>
      <c r="C33" s="149"/>
      <c r="D33" s="149"/>
      <c r="E33" s="149"/>
      <c r="F33" s="290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0" t="n">
        <v>27</v>
      </c>
      <c r="B34" s="149"/>
      <c r="C34" s="149"/>
      <c r="D34" s="149"/>
      <c r="E34" s="149"/>
      <c r="F34" s="290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0" t="n">
        <v>28</v>
      </c>
      <c r="B35" s="149"/>
      <c r="C35" s="149"/>
      <c r="D35" s="149"/>
      <c r="E35" s="149"/>
      <c r="F35" s="290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0" t="n">
        <v>29</v>
      </c>
      <c r="B36" s="149"/>
      <c r="C36" s="149"/>
      <c r="D36" s="149"/>
      <c r="E36" s="149"/>
      <c r="F36" s="290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0" t="n">
        <v>30</v>
      </c>
      <c r="B37" s="149"/>
      <c r="C37" s="149"/>
      <c r="D37" s="149"/>
      <c r="E37" s="149"/>
      <c r="F37" s="290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0" t="n">
        <v>31</v>
      </c>
      <c r="B38" s="149"/>
      <c r="C38" s="149"/>
      <c r="D38" s="149"/>
      <c r="E38" s="149"/>
      <c r="F38" s="290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0"/>
      <c r="B39" s="149" t="n">
        <f aca="false">SUM(B8:B38)</f>
        <v>14732</v>
      </c>
      <c r="C39" s="149" t="n">
        <f aca="false">SUM(C8:C38)</f>
        <v>5329</v>
      </c>
      <c r="D39" s="149" t="n">
        <f aca="false">SUM(D8:D38)</f>
        <v>-6130</v>
      </c>
      <c r="E39" s="149" t="n">
        <f aca="false">SUM(E8:E38)</f>
        <v>0</v>
      </c>
      <c r="F39" s="149" t="n">
        <f aca="false">SUM(F8:F38)</f>
        <v>-3273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03"/>
      <c r="B40" s="1"/>
      <c r="C40" s="304"/>
      <c r="D40" s="304"/>
      <c r="E40" s="304"/>
      <c r="F40" s="398" t="n">
        <f aca="false">+summary!H4</f>
        <v>2.39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399" t="n">
        <f aca="false">+F40*F39</f>
        <v>-7822.47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06"/>
      <c r="D42" s="306"/>
      <c r="E42" s="306"/>
      <c r="F42" s="400" t="n">
        <v>183895.58</v>
      </c>
      <c r="G42" s="175"/>
      <c r="I42" s="86"/>
      <c r="J42" s="152"/>
      <c r="K42" s="175"/>
      <c r="M42" s="86"/>
      <c r="N42" s="152"/>
      <c r="O42" s="175"/>
      <c r="Q42" s="86"/>
      <c r="R42" s="152"/>
      <c r="S42" s="175"/>
      <c r="U42" s="86"/>
      <c r="V42" s="152"/>
      <c r="W42" s="175"/>
      <c r="Y42" s="86"/>
      <c r="Z42" s="152"/>
    </row>
    <row r="43" customFormat="false" ht="15" hidden="false" customHeight="true" outlineLevel="0" collapsed="false">
      <c r="A43" s="139" t="n">
        <v>37259</v>
      </c>
      <c r="B43" s="1"/>
      <c r="C43" s="309"/>
      <c r="D43" s="309"/>
      <c r="E43" s="309"/>
      <c r="F43" s="210" t="n">
        <f aca="false">+F42+F41</f>
        <v>176073.11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-353272</v>
      </c>
      <c r="E47" s="124"/>
    </row>
    <row r="48" customFormat="false" ht="12.75" hidden="false" customHeight="false" outlineLevel="0" collapsed="false">
      <c r="A48" s="144" t="n">
        <f aca="false">+A43</f>
        <v>37259</v>
      </c>
      <c r="B48" s="9"/>
      <c r="C48" s="9"/>
      <c r="D48" s="40" t="n">
        <f aca="false">+F39</f>
        <v>-3273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-356545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9" width="9.85"/>
    <col collapsed="false" customWidth="true" hidden="false" outlineLevel="0" max="14" min="14" style="70" width="8.99"/>
  </cols>
  <sheetData>
    <row r="2" customFormat="false" ht="20.1" hidden="false" customHeight="true" outlineLevel="0" collapsed="false">
      <c r="A2" s="4" t="s">
        <v>0</v>
      </c>
      <c r="G2" s="71" t="s">
        <v>1</v>
      </c>
      <c r="H2" s="72"/>
    </row>
    <row r="3" customFormat="false" ht="15" hidden="false" customHeight="true" outlineLevel="0" collapsed="false">
      <c r="G3" s="73" t="s">
        <v>2</v>
      </c>
      <c r="H3" s="74" t="n">
        <f aca="false">+'[1]1001'!$K$39</f>
        <v>2.36</v>
      </c>
      <c r="I3" s="75" t="n">
        <f aca="true">NOW()</f>
        <v>45926.9750796039</v>
      </c>
    </row>
    <row r="4" customFormat="false" ht="15" hidden="false" customHeight="true" outlineLevel="0" collapsed="false">
      <c r="A4" s="5" t="s">
        <v>3</v>
      </c>
      <c r="C4" s="5" t="s">
        <v>4</v>
      </c>
      <c r="G4" s="76" t="s">
        <v>5</v>
      </c>
      <c r="H4" s="77" t="n">
        <f aca="false">+'[1]1001'!$M$39</f>
        <v>2.39</v>
      </c>
    </row>
    <row r="5" customFormat="false" ht="15" hidden="false" customHeight="true" outlineLevel="0" collapsed="false">
      <c r="B5" s="65"/>
      <c r="G5" s="73" t="s">
        <v>6</v>
      </c>
      <c r="H5" s="74" t="n">
        <f aca="false">+'[1]1001'!$E$39</f>
        <v>2.41</v>
      </c>
    </row>
    <row r="6" customFormat="false" ht="12" hidden="false" customHeight="true" outlineLevel="0" collapsed="false">
      <c r="C6" s="78"/>
    </row>
    <row r="7" customFormat="false" ht="15" hidden="false" customHeight="true" outlineLevel="0" collapsed="false">
      <c r="A7" s="79" t="s">
        <v>13</v>
      </c>
      <c r="B7" s="80" t="s">
        <v>106</v>
      </c>
      <c r="C7" s="81" t="s">
        <v>9</v>
      </c>
      <c r="D7" s="82" t="s">
        <v>18</v>
      </c>
      <c r="E7" s="79" t="s">
        <v>107</v>
      </c>
      <c r="F7" s="83" t="s">
        <v>20</v>
      </c>
      <c r="G7" s="79" t="s">
        <v>21</v>
      </c>
    </row>
    <row r="8" customFormat="false" ht="15" hidden="false" customHeight="true" outlineLevel="0" collapsed="false">
      <c r="A8" s="30" t="s">
        <v>53</v>
      </c>
      <c r="B8" s="84" t="n">
        <f aca="false">+Duke!$C$20</f>
        <v>1537446.14</v>
      </c>
      <c r="C8" s="32" t="n">
        <f aca="false">+B8/$H$5</f>
        <v>637944.456431535</v>
      </c>
      <c r="D8" s="34" t="n">
        <f aca="false">+Duke!A7</f>
        <v>37256</v>
      </c>
      <c r="E8" s="29" t="s">
        <v>108</v>
      </c>
      <c r="F8" s="29" t="s">
        <v>29</v>
      </c>
      <c r="G8" s="29" t="s">
        <v>109</v>
      </c>
      <c r="H8" s="33"/>
      <c r="I8" s="27"/>
      <c r="J8" s="9"/>
      <c r="K8" s="9"/>
      <c r="L8" s="9"/>
      <c r="M8" s="85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30" t="s">
        <v>52</v>
      </c>
      <c r="B9" s="84" t="n">
        <f aca="false">+Duke!$C$54+Duke!$C$53+Duke!$C$48+Duke!$C$33</f>
        <v>1214345.66</v>
      </c>
      <c r="C9" s="32" t="n">
        <f aca="false">+B9/$H$5</f>
        <v>503877.867219917</v>
      </c>
      <c r="D9" s="34" t="n">
        <f aca="false">+DEFS!A40</f>
        <v>36894</v>
      </c>
      <c r="E9" s="29" t="s">
        <v>108</v>
      </c>
      <c r="F9" s="29" t="s">
        <v>29</v>
      </c>
      <c r="G9" s="29" t="s">
        <v>110</v>
      </c>
      <c r="H9" s="9"/>
      <c r="I9" s="27"/>
      <c r="J9" s="9"/>
      <c r="K9" s="9"/>
      <c r="L9" s="9"/>
      <c r="M9" s="85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37" t="s">
        <v>60</v>
      </c>
      <c r="B10" s="84" t="n">
        <f aca="false">+PNM!$D$23</f>
        <v>733812.83</v>
      </c>
      <c r="C10" s="28" t="n">
        <f aca="false">+B10/$H$4</f>
        <v>307034.656903766</v>
      </c>
      <c r="D10" s="38" t="n">
        <f aca="false">+PNM!A23</f>
        <v>37259</v>
      </c>
      <c r="E10" s="9" t="s">
        <v>108</v>
      </c>
      <c r="F10" s="9" t="s">
        <v>37</v>
      </c>
      <c r="G10" s="9"/>
      <c r="H10" s="9"/>
      <c r="I10" s="9"/>
      <c r="J10" s="9"/>
      <c r="K10" s="9"/>
      <c r="L10" s="9"/>
      <c r="M10" s="85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37" t="s">
        <v>47</v>
      </c>
      <c r="B11" s="84" t="n">
        <f aca="false">+Conoco!$F$41</f>
        <v>454248.26</v>
      </c>
      <c r="C11" s="28" t="n">
        <f aca="false">+B11/$H$4</f>
        <v>190062.033472803</v>
      </c>
      <c r="D11" s="34" t="n">
        <f aca="false">+Conoco!A41</f>
        <v>37259</v>
      </c>
      <c r="E11" s="9" t="s">
        <v>108</v>
      </c>
      <c r="F11" s="9" t="s">
        <v>41</v>
      </c>
      <c r="G11" s="9" t="s">
        <v>111</v>
      </c>
      <c r="H11" s="9"/>
      <c r="I11" s="9"/>
      <c r="J11" s="9"/>
      <c r="K11" s="9"/>
      <c r="L11" s="9"/>
      <c r="M11" s="85"/>
      <c r="N11" s="33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37" t="s">
        <v>85</v>
      </c>
      <c r="B12" s="84" t="n">
        <f aca="false">+C12*$H$4</f>
        <v>446636.03</v>
      </c>
      <c r="C12" s="28" t="n">
        <f aca="false">+Mojave!D40</f>
        <v>186877</v>
      </c>
      <c r="D12" s="38" t="n">
        <f aca="false">+Mojave!A40</f>
        <v>37259</v>
      </c>
      <c r="E12" s="9" t="s">
        <v>112</v>
      </c>
      <c r="F12" s="9" t="s">
        <v>29</v>
      </c>
      <c r="G12" s="9"/>
      <c r="H12" s="9"/>
      <c r="I12" s="9"/>
      <c r="J12" s="9"/>
      <c r="K12" s="9"/>
      <c r="L12" s="9"/>
      <c r="M12" s="85"/>
      <c r="N12" s="3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37" t="s">
        <v>56</v>
      </c>
      <c r="B13" s="84" t="n">
        <f aca="false">+mewborne!$J$43</f>
        <v>400901.54</v>
      </c>
      <c r="C13" s="28" t="n">
        <f aca="false">+B13/$H$4</f>
        <v>167741.230125523</v>
      </c>
      <c r="D13" s="38" t="n">
        <f aca="false">+mewborne!A43</f>
        <v>37259</v>
      </c>
      <c r="E13" s="9" t="s">
        <v>108</v>
      </c>
      <c r="F13" s="9" t="s">
        <v>24</v>
      </c>
      <c r="G13" s="9"/>
      <c r="H13" s="9"/>
      <c r="I13" s="9"/>
      <c r="J13" s="9"/>
      <c r="K13" s="9"/>
      <c r="L13" s="9"/>
      <c r="M13" s="85"/>
      <c r="N13" s="33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37" t="s">
        <v>51</v>
      </c>
      <c r="B14" s="84" t="n">
        <f aca="false">+KN_Westar!F41</f>
        <v>385015.89</v>
      </c>
      <c r="C14" s="28" t="n">
        <f aca="false">+B14/$H$4</f>
        <v>161094.514644351</v>
      </c>
      <c r="D14" s="38" t="n">
        <f aca="false">+KN_Westar!A41</f>
        <v>37256</v>
      </c>
      <c r="E14" s="9" t="s">
        <v>108</v>
      </c>
      <c r="F14" s="9" t="s">
        <v>29</v>
      </c>
      <c r="G14" s="9"/>
      <c r="H14" s="9"/>
      <c r="I14" s="9"/>
      <c r="J14" s="9"/>
      <c r="K14" s="9"/>
      <c r="L14" s="9"/>
      <c r="M14" s="85"/>
      <c r="N14" s="33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30" t="s">
        <v>87</v>
      </c>
      <c r="B15" s="84" t="n">
        <f aca="false">+C15*$H$4</f>
        <v>285927.65</v>
      </c>
      <c r="C15" s="32" t="n">
        <f aca="false">+SoCal!F40</f>
        <v>119635</v>
      </c>
      <c r="D15" s="34" t="n">
        <f aca="false">+SoCal!A40</f>
        <v>37259</v>
      </c>
      <c r="E15" s="29" t="s">
        <v>112</v>
      </c>
      <c r="F15" s="29" t="s">
        <v>58</v>
      </c>
      <c r="G15" s="9"/>
      <c r="H15" s="9"/>
      <c r="I15" s="9"/>
      <c r="J15" s="9"/>
      <c r="K15" s="9"/>
      <c r="L15" s="9"/>
      <c r="M15" s="85" t="n">
        <f aca="false">+B8+B9+B41</f>
        <v>8277.9599999995</v>
      </c>
      <c r="N15" s="33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37" t="s">
        <v>96</v>
      </c>
      <c r="B16" s="84" t="n">
        <f aca="false">+C16*$H$5</f>
        <v>284452.3</v>
      </c>
      <c r="C16" s="28" t="n">
        <f aca="false">+NGPL!F38</f>
        <v>118030</v>
      </c>
      <c r="D16" s="38" t="n">
        <f aca="false">+NGPL!A38</f>
        <v>37259</v>
      </c>
      <c r="E16" s="29" t="s">
        <v>112</v>
      </c>
      <c r="F16" s="9" t="s">
        <v>37</v>
      </c>
      <c r="G16" s="9"/>
      <c r="H16" s="9"/>
      <c r="I16" s="9"/>
      <c r="J16" s="9"/>
      <c r="K16" s="9"/>
      <c r="L16" s="9"/>
      <c r="M16" s="85"/>
      <c r="N16" s="33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37" t="s">
        <v>65</v>
      </c>
      <c r="B17" s="84" t="n">
        <f aca="false">+Dominion!D41</f>
        <v>179800.64</v>
      </c>
      <c r="C17" s="28" t="n">
        <f aca="false">+B17/$H$5</f>
        <v>74606.0746887967</v>
      </c>
      <c r="D17" s="38" t="n">
        <f aca="false">+Dominion!A41</f>
        <v>37259</v>
      </c>
      <c r="E17" s="9" t="s">
        <v>108</v>
      </c>
      <c r="F17" s="9" t="s">
        <v>24</v>
      </c>
      <c r="G17" s="9"/>
      <c r="H17" s="9"/>
      <c r="I17" s="9"/>
      <c r="J17" s="9"/>
      <c r="K17" s="9"/>
      <c r="L17" s="9"/>
      <c r="M17" s="85"/>
      <c r="N17" s="3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30" t="s">
        <v>23</v>
      </c>
      <c r="B18" s="84" t="n">
        <f aca="false">+Calpine!D41</f>
        <v>178743.41</v>
      </c>
      <c r="C18" s="32" t="n">
        <f aca="false">+B18/$H$4</f>
        <v>74788.0376569038</v>
      </c>
      <c r="D18" s="34" t="n">
        <f aca="false">+Calpine!A41</f>
        <v>37259</v>
      </c>
      <c r="E18" s="29" t="s">
        <v>108</v>
      </c>
      <c r="F18" s="29" t="s">
        <v>24</v>
      </c>
      <c r="G18" s="29"/>
      <c r="H18" s="9"/>
      <c r="I18" s="9"/>
      <c r="J18" s="9"/>
      <c r="K18" s="9"/>
      <c r="L18" s="9"/>
      <c r="M18" s="85"/>
      <c r="N18" s="3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37" t="s">
        <v>49</v>
      </c>
      <c r="B19" s="84" t="n">
        <f aca="false">+'Amoco Abo'!$F$43</f>
        <v>176073.11</v>
      </c>
      <c r="C19" s="28" t="n">
        <f aca="false">+B19/$H$4</f>
        <v>73670.7573221757</v>
      </c>
      <c r="D19" s="38" t="n">
        <f aca="false">+'Amoco Abo'!A43</f>
        <v>37259</v>
      </c>
      <c r="E19" s="9" t="s">
        <v>108</v>
      </c>
      <c r="F19" s="9" t="s">
        <v>37</v>
      </c>
      <c r="G19" s="9"/>
      <c r="H19" s="9"/>
      <c r="I19" s="9"/>
      <c r="J19" s="9"/>
      <c r="K19" s="9"/>
      <c r="L19" s="9"/>
      <c r="M19" s="85"/>
      <c r="N19" s="33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37" t="s">
        <v>113</v>
      </c>
      <c r="B20" s="84" t="n">
        <f aca="false">+Devon!D41</f>
        <v>163700</v>
      </c>
      <c r="C20" s="28" t="n">
        <f aca="false">+B20/$H$5</f>
        <v>67925.3112033195</v>
      </c>
      <c r="D20" s="38" t="n">
        <f aca="false">+Devon!A41</f>
        <v>37259</v>
      </c>
      <c r="E20" s="9" t="s">
        <v>108</v>
      </c>
      <c r="F20" s="9" t="s">
        <v>24</v>
      </c>
      <c r="G20" s="9"/>
      <c r="H20" s="9"/>
      <c r="I20" s="9"/>
      <c r="J20" s="9"/>
      <c r="K20" s="9"/>
      <c r="L20" s="9"/>
      <c r="M20" s="85"/>
      <c r="N20" s="33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37" t="s">
        <v>90</v>
      </c>
      <c r="B21" s="84" t="n">
        <f aca="false">+C21*$H$4</f>
        <v>141289.63</v>
      </c>
      <c r="C21" s="32" t="n">
        <f aca="false">+'PG&amp;E'!D40</f>
        <v>59117</v>
      </c>
      <c r="D21" s="38" t="n">
        <f aca="false">+'PG&amp;E'!A40</f>
        <v>36894</v>
      </c>
      <c r="E21" s="9" t="s">
        <v>112</v>
      </c>
      <c r="F21" s="9" t="s">
        <v>58</v>
      </c>
      <c r="G21" s="9"/>
      <c r="H21" s="9"/>
      <c r="I21" s="9"/>
      <c r="J21" s="9"/>
      <c r="K21" s="9"/>
      <c r="L21" s="9" t="s">
        <v>114</v>
      </c>
      <c r="M21" s="85" t="n">
        <v>23995</v>
      </c>
      <c r="N21" s="33" t="n">
        <v>-1023166</v>
      </c>
      <c r="O21" s="9" t="s">
        <v>115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37" t="s">
        <v>70</v>
      </c>
      <c r="B22" s="84" t="n">
        <f aca="false">+Amarillo!P41</f>
        <v>114931.95</v>
      </c>
      <c r="C22" s="28" t="n">
        <f aca="false">+B22/$H$4</f>
        <v>48088.6820083682</v>
      </c>
      <c r="D22" s="38" t="n">
        <f aca="false">+Amarillo!A41</f>
        <v>37259</v>
      </c>
      <c r="E22" s="9" t="s">
        <v>108</v>
      </c>
      <c r="F22" s="9" t="s">
        <v>41</v>
      </c>
      <c r="G22" s="9"/>
      <c r="H22" s="9"/>
      <c r="I22" s="9"/>
      <c r="J22" s="9"/>
      <c r="K22" s="9"/>
      <c r="L22" s="9" t="s">
        <v>114</v>
      </c>
      <c r="M22" s="85" t="n">
        <v>22051</v>
      </c>
      <c r="N22" s="33" t="n">
        <v>-527215</v>
      </c>
      <c r="O22" s="9" t="s">
        <v>116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37" t="s">
        <v>72</v>
      </c>
      <c r="B23" s="84" t="n">
        <f aca="false">+EPFS!D41</f>
        <v>84406.32</v>
      </c>
      <c r="C23" s="32" t="n">
        <f aca="false">+B23/$H$5</f>
        <v>35023.3692946058</v>
      </c>
      <c r="D23" s="34" t="n">
        <f aca="false">+EPFS!A41</f>
        <v>37259</v>
      </c>
      <c r="E23" s="9" t="s">
        <v>108</v>
      </c>
      <c r="F23" s="9" t="s">
        <v>58</v>
      </c>
      <c r="G23" s="9"/>
      <c r="H23" s="9"/>
      <c r="I23" s="9"/>
      <c r="J23" s="9"/>
      <c r="K23" s="9"/>
      <c r="L23" s="9" t="s">
        <v>114</v>
      </c>
      <c r="M23" s="85" t="n">
        <v>22864</v>
      </c>
      <c r="N23" s="33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30" t="s">
        <v>45</v>
      </c>
      <c r="B24" s="84" t="n">
        <f aca="false">+NNG!$D$24</f>
        <v>80083.19</v>
      </c>
      <c r="C24" s="28" t="n">
        <f aca="false">+B24/$H$4</f>
        <v>33507.6108786611</v>
      </c>
      <c r="D24" s="34" t="n">
        <f aca="false">+NNG!A24</f>
        <v>36894</v>
      </c>
      <c r="E24" s="29" t="s">
        <v>108</v>
      </c>
      <c r="F24" s="29" t="s">
        <v>29</v>
      </c>
      <c r="G24" s="9"/>
      <c r="H24" s="86"/>
      <c r="I24" s="9"/>
      <c r="J24" s="9"/>
      <c r="K24" s="9"/>
      <c r="L24" s="9" t="s">
        <v>114</v>
      </c>
      <c r="M24" s="85" t="n">
        <v>20379</v>
      </c>
      <c r="N24" s="33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30" t="s">
        <v>118</v>
      </c>
      <c r="B25" s="84" t="n">
        <f aca="false">+'El Paso'!C39*summary!H4+'El Paso'!E39*summary!H3</f>
        <v>79568.98</v>
      </c>
      <c r="C25" s="28" t="n">
        <f aca="false">+'El Paso'!H39</f>
        <v>32900</v>
      </c>
      <c r="D25" s="34" t="n">
        <f aca="false">+'El Paso'!A39</f>
        <v>37259</v>
      </c>
      <c r="E25" s="29" t="s">
        <v>112</v>
      </c>
      <c r="F25" s="29" t="s">
        <v>29</v>
      </c>
      <c r="G25" s="29"/>
      <c r="H25" s="29"/>
      <c r="I25" s="9"/>
      <c r="J25" s="9"/>
      <c r="K25" s="9"/>
      <c r="L25" s="9" t="s">
        <v>114</v>
      </c>
      <c r="M25" s="85" t="n">
        <v>26357</v>
      </c>
      <c r="N25" s="33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30" t="s">
        <v>25</v>
      </c>
      <c r="B26" s="84" t="n">
        <f aca="false">+'Citizens-Griffith'!D41</f>
        <v>68698.61</v>
      </c>
      <c r="C26" s="28" t="n">
        <f aca="false">+B26/$H$4</f>
        <v>28744.1882845188</v>
      </c>
      <c r="D26" s="34" t="n">
        <f aca="false">+'Citizens-Griffith'!A41</f>
        <v>37259</v>
      </c>
      <c r="E26" s="29" t="s">
        <v>108</v>
      </c>
      <c r="F26" s="29" t="s">
        <v>24</v>
      </c>
      <c r="G26" s="29"/>
      <c r="H26" s="9"/>
      <c r="I26" s="9"/>
      <c r="J26" s="9"/>
      <c r="K26" s="9"/>
      <c r="L26" s="9" t="s">
        <v>114</v>
      </c>
      <c r="M26" s="85" t="n">
        <v>21544</v>
      </c>
      <c r="N26" s="33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37" t="s">
        <v>91</v>
      </c>
      <c r="B27" s="84" t="n">
        <f aca="false">+C27*$H$3</f>
        <v>54471.16</v>
      </c>
      <c r="C27" s="87" t="n">
        <f aca="false">+'Red C'!$F$45</f>
        <v>23081</v>
      </c>
      <c r="D27" s="34" t="n">
        <f aca="false">+'Red C'!A45</f>
        <v>37259</v>
      </c>
      <c r="E27" s="29" t="s">
        <v>112</v>
      </c>
      <c r="F27" s="9" t="s">
        <v>37</v>
      </c>
      <c r="G27" s="9"/>
      <c r="H27" s="9"/>
      <c r="I27" s="29"/>
      <c r="J27" s="29"/>
      <c r="K27" s="29"/>
      <c r="L27" s="9" t="s">
        <v>114</v>
      </c>
      <c r="M27" s="88" t="n">
        <v>24532</v>
      </c>
      <c r="N27" s="89" t="n">
        <v>-956477</v>
      </c>
      <c r="O27" s="89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30" t="s">
        <v>40</v>
      </c>
      <c r="B28" s="84" t="n">
        <f aca="false">+burlington!D42</f>
        <v>53789.52</v>
      </c>
      <c r="C28" s="28" t="n">
        <f aca="false">+B28/$H$3</f>
        <v>22792.1694915254</v>
      </c>
      <c r="D28" s="34" t="n">
        <f aca="false">+burlington!A42</f>
        <v>37259</v>
      </c>
      <c r="E28" s="29" t="s">
        <v>108</v>
      </c>
      <c r="F28" s="9" t="s">
        <v>41</v>
      </c>
      <c r="G28" s="9"/>
      <c r="H28" s="29"/>
      <c r="I28" s="29"/>
      <c r="J28" s="29"/>
      <c r="K28" s="29"/>
      <c r="L28" s="29" t="s">
        <v>119</v>
      </c>
      <c r="M28" s="88" t="n">
        <v>24268</v>
      </c>
      <c r="N28" s="89" t="n">
        <v>1481856.66</v>
      </c>
      <c r="O28" s="89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37" t="s">
        <v>99</v>
      </c>
      <c r="B29" s="84" t="n">
        <f aca="false">+C29*$H$4</f>
        <v>39023.92</v>
      </c>
      <c r="C29" s="28" t="n">
        <f aca="false">+CIG!D42</f>
        <v>16328</v>
      </c>
      <c r="D29" s="38" t="n">
        <f aca="false">+CIG!A42</f>
        <v>37256</v>
      </c>
      <c r="E29" s="29" t="s">
        <v>112</v>
      </c>
      <c r="F29" s="9" t="s">
        <v>41</v>
      </c>
      <c r="G29" s="9"/>
      <c r="H29" s="29"/>
      <c r="I29" s="29"/>
      <c r="J29" s="29"/>
      <c r="K29" s="29"/>
      <c r="L29" s="29"/>
      <c r="M29" s="88"/>
      <c r="N29" s="89"/>
      <c r="O29" s="8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37" t="s">
        <v>67</v>
      </c>
      <c r="B30" s="84" t="n">
        <f aca="false">+'WTG inc'!N43</f>
        <v>34317.57</v>
      </c>
      <c r="C30" s="28" t="n">
        <f aca="false">+B30/$H$4</f>
        <v>14358.8158995816</v>
      </c>
      <c r="D30" s="38" t="n">
        <f aca="false">+'WTG inc'!A43</f>
        <v>37259</v>
      </c>
      <c r="E30" s="9" t="s">
        <v>108</v>
      </c>
      <c r="F30" s="9" t="s">
        <v>37</v>
      </c>
      <c r="G30" s="29"/>
      <c r="H30" s="29"/>
      <c r="I30" s="29"/>
      <c r="J30" s="29"/>
      <c r="K30" s="29"/>
      <c r="L30" s="29"/>
      <c r="M30" s="88"/>
      <c r="N30" s="89"/>
      <c r="O30" s="8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5" hidden="false" customHeight="true" outlineLevel="0" collapsed="false">
      <c r="A31" s="30" t="s">
        <v>71</v>
      </c>
      <c r="B31" s="84" t="n">
        <f aca="false">+Continental!F43</f>
        <v>34262</v>
      </c>
      <c r="C31" s="32" t="n">
        <f aca="false">+B31/$H$4</f>
        <v>14335.5648535565</v>
      </c>
      <c r="D31" s="34" t="n">
        <f aca="false">+Continental!A43</f>
        <v>37256</v>
      </c>
      <c r="E31" s="29" t="s">
        <v>108</v>
      </c>
      <c r="F31" s="29" t="s">
        <v>37</v>
      </c>
      <c r="G31" s="29"/>
      <c r="H31" s="9"/>
      <c r="I31" s="9"/>
      <c r="J31" s="9"/>
      <c r="K31" s="9"/>
      <c r="L31" s="9"/>
      <c r="M31" s="85"/>
      <c r="N31" s="33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37" t="s">
        <v>63</v>
      </c>
      <c r="B32" s="84" t="n">
        <f aca="false">+SidR!D41</f>
        <v>32728.29</v>
      </c>
      <c r="C32" s="28" t="n">
        <f aca="false">+B32/$H$5</f>
        <v>13580.2033195021</v>
      </c>
      <c r="D32" s="38" t="n">
        <f aca="false">+SidR!A41</f>
        <v>37259</v>
      </c>
      <c r="E32" s="9" t="s">
        <v>108</v>
      </c>
      <c r="F32" s="9" t="s">
        <v>58</v>
      </c>
      <c r="G32" s="9"/>
      <c r="H32" s="9"/>
      <c r="I32" s="9"/>
      <c r="J32" s="9"/>
      <c r="K32" s="9"/>
      <c r="L32" s="9"/>
      <c r="M32" s="85"/>
      <c r="N32" s="33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3.5" hidden="false" customHeight="true" outlineLevel="0" collapsed="false">
      <c r="A33" s="90" t="s">
        <v>73</v>
      </c>
      <c r="B33" s="91" t="n">
        <f aca="false">+Agave!$D$24</f>
        <v>24638.8</v>
      </c>
      <c r="C33" s="32" t="n">
        <f aca="false">+B33/$H$4</f>
        <v>10309.1213389121</v>
      </c>
      <c r="D33" s="92" t="n">
        <f aca="false">+Agave!A24</f>
        <v>37259</v>
      </c>
      <c r="E33" s="93" t="s">
        <v>108</v>
      </c>
      <c r="F33" s="93" t="s">
        <v>58</v>
      </c>
      <c r="G33" s="93"/>
      <c r="H33" s="29"/>
      <c r="I33" s="29"/>
      <c r="J33" s="29"/>
      <c r="K33" s="29"/>
      <c r="L33" s="29"/>
      <c r="M33" s="88"/>
      <c r="N33" s="89"/>
      <c r="O33" s="8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2.95" hidden="false" customHeight="true" outlineLevel="0" collapsed="false">
      <c r="A34" s="37" t="s">
        <v>101</v>
      </c>
      <c r="B34" s="84" t="n">
        <f aca="false">+C34*H5</f>
        <v>23343.26</v>
      </c>
      <c r="C34" s="28" t="n">
        <f aca="false">+Lonestar!F43</f>
        <v>9686</v>
      </c>
      <c r="D34" s="34" t="n">
        <f aca="false">+Lonestar!A43</f>
        <v>37256</v>
      </c>
      <c r="E34" s="9" t="s">
        <v>112</v>
      </c>
      <c r="F34" s="9" t="s">
        <v>58</v>
      </c>
      <c r="G34" s="9" t="s">
        <v>120</v>
      </c>
      <c r="H34" s="29"/>
      <c r="I34" s="29"/>
      <c r="J34" s="29"/>
      <c r="K34" s="29"/>
      <c r="L34" s="29"/>
      <c r="M34" s="88"/>
      <c r="N34" s="8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customFormat="false" ht="13.5" hidden="false" customHeight="true" outlineLevel="0" collapsed="false">
      <c r="A35" s="30" t="s">
        <v>35</v>
      </c>
      <c r="B35" s="94" t="n">
        <f aca="false">+transcol!$D$43</f>
        <v>12821</v>
      </c>
      <c r="C35" s="87" t="n">
        <f aca="false">+B35/$H$4</f>
        <v>5364.43514644351</v>
      </c>
      <c r="D35" s="34" t="n">
        <f aca="false">+transcol!A43</f>
        <v>37256</v>
      </c>
      <c r="E35" s="29" t="s">
        <v>108</v>
      </c>
      <c r="F35" s="29" t="s">
        <v>37</v>
      </c>
      <c r="G35" s="9"/>
      <c r="H35" s="9"/>
      <c r="I35" s="9"/>
      <c r="J35" s="9"/>
      <c r="K35" s="9"/>
      <c r="L35" s="9"/>
      <c r="M35" s="85"/>
      <c r="N35" s="33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3.5" hidden="false" customHeight="true" outlineLevel="0" collapsed="false">
      <c r="A36" s="9" t="s">
        <v>61</v>
      </c>
      <c r="B36" s="84" t="n">
        <f aca="false">+EOG!$J$41</f>
        <v>4885</v>
      </c>
      <c r="C36" s="28" t="n">
        <f aca="false">+B36/$H$4</f>
        <v>2043.93305439331</v>
      </c>
      <c r="D36" s="34" t="n">
        <f aca="false">+EOG!A41</f>
        <v>37256</v>
      </c>
      <c r="E36" s="9" t="s">
        <v>108</v>
      </c>
      <c r="F36" s="9" t="s">
        <v>58</v>
      </c>
      <c r="G36" s="9"/>
      <c r="H36" s="9"/>
      <c r="I36" s="9"/>
      <c r="J36" s="9"/>
      <c r="K36" s="9"/>
      <c r="L36" s="9"/>
      <c r="M36" s="85"/>
      <c r="N36" s="33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3.5" hidden="false" customHeight="true" outlineLevel="0" collapsed="false">
      <c r="A37" s="30" t="s">
        <v>121</v>
      </c>
      <c r="B37" s="95" t="n">
        <f aca="false">+C37*$H$3</f>
        <v>16.52</v>
      </c>
      <c r="C37" s="50" t="n">
        <f aca="false">+williams!J40</f>
        <v>7</v>
      </c>
      <c r="D37" s="34" t="n">
        <f aca="false">+williams!A40</f>
        <v>37259</v>
      </c>
      <c r="E37" s="29" t="s">
        <v>108</v>
      </c>
      <c r="F37" s="29" t="s">
        <v>39</v>
      </c>
      <c r="G37" s="19"/>
      <c r="H37" s="29"/>
      <c r="I37" s="29"/>
      <c r="J37" s="29"/>
      <c r="K37" s="29"/>
      <c r="L37" s="9" t="s">
        <v>122</v>
      </c>
      <c r="M37" s="85" t="n">
        <v>24361</v>
      </c>
      <c r="N37" s="33" t="n">
        <v>811179.69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customFormat="false" ht="18" hidden="false" customHeight="true" outlineLevel="0" collapsed="false">
      <c r="A38" s="9" t="s">
        <v>123</v>
      </c>
      <c r="B38" s="27" t="n">
        <f aca="false">SUM(B8:B37)</f>
        <v>7324379.18</v>
      </c>
      <c r="C38" s="28" t="n">
        <f aca="false">SUM(C8:C37)</f>
        <v>3052554.03323916</v>
      </c>
      <c r="D38" s="35"/>
      <c r="E38" s="9"/>
      <c r="F38" s="9"/>
      <c r="G38" s="9"/>
      <c r="H38" s="9"/>
      <c r="I38" s="9"/>
      <c r="J38" s="9"/>
      <c r="K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6"/>
      <c r="G39" s="9"/>
      <c r="H39" s="9"/>
      <c r="I39" s="9"/>
      <c r="J39" s="9"/>
      <c r="K39" s="9"/>
      <c r="L39" s="9"/>
      <c r="M39" s="85"/>
      <c r="N39" s="33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79" t="s">
        <v>13</v>
      </c>
      <c r="B40" s="80" t="s">
        <v>106</v>
      </c>
      <c r="C40" s="81" t="s">
        <v>9</v>
      </c>
      <c r="D40" s="97" t="s">
        <v>18</v>
      </c>
      <c r="E40" s="79" t="s">
        <v>107</v>
      </c>
      <c r="F40" s="83" t="s">
        <v>20</v>
      </c>
      <c r="G40" s="79" t="s">
        <v>21</v>
      </c>
      <c r="H40" s="9"/>
      <c r="I40" s="9"/>
      <c r="J40" s="9"/>
      <c r="K40" s="9"/>
      <c r="L40" s="9"/>
      <c r="M40" s="85"/>
      <c r="N40" s="33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30" t="s">
        <v>54</v>
      </c>
      <c r="B41" s="94" t="n">
        <f aca="false">+DEFS!$C$40+DEFS!$E$40+DEFS!$F$44+DEFS!$F$45+DEFS!$F$46+DEFS!$F$47+DEFS!$F$48</f>
        <v>-2743513.84</v>
      </c>
      <c r="C41" s="87" t="n">
        <f aca="false">+B41/$H$5</f>
        <v>-1138387.48547718</v>
      </c>
      <c r="D41" s="34" t="n">
        <f aca="false">+DEFS!A40</f>
        <v>36894</v>
      </c>
      <c r="E41" s="29" t="s">
        <v>108</v>
      </c>
      <c r="F41" s="9" t="s">
        <v>29</v>
      </c>
      <c r="G41" s="9" t="s">
        <v>124</v>
      </c>
      <c r="H41" s="9"/>
      <c r="I41" s="9"/>
      <c r="J41" s="9"/>
      <c r="K41" s="9"/>
      <c r="L41" s="9"/>
      <c r="M41" s="85"/>
      <c r="N41" s="33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30" t="s">
        <v>31</v>
      </c>
      <c r="B42" s="84" t="n">
        <f aca="false">+Citizens!D18</f>
        <v>-542387.86</v>
      </c>
      <c r="C42" s="32" t="n">
        <f aca="false">+B42/$H$4</f>
        <v>-226940.527196653</v>
      </c>
      <c r="D42" s="34" t="n">
        <f aca="false">+Citizens!A18</f>
        <v>37259</v>
      </c>
      <c r="E42" s="29" t="s">
        <v>108</v>
      </c>
      <c r="F42" s="29" t="s">
        <v>24</v>
      </c>
      <c r="G42" s="36"/>
      <c r="H42" s="9"/>
      <c r="I42" s="9"/>
      <c r="J42" s="9"/>
      <c r="K42" s="9"/>
      <c r="L42" s="9"/>
      <c r="M42" s="85"/>
      <c r="N42" s="33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37" t="s">
        <v>28</v>
      </c>
      <c r="B43" s="84" t="n">
        <f aca="false">+'NS Steel'!D41</f>
        <v>-355805</v>
      </c>
      <c r="C43" s="32" t="n">
        <f aca="false">+B43/$H$4</f>
        <v>-148872.384937238</v>
      </c>
      <c r="D43" s="38" t="n">
        <f aca="false">+'NS Steel'!A41</f>
        <v>37256</v>
      </c>
      <c r="E43" s="9" t="s">
        <v>108</v>
      </c>
      <c r="F43" s="9" t="s">
        <v>29</v>
      </c>
      <c r="G43" s="36"/>
      <c r="H43" s="9"/>
      <c r="I43" s="9"/>
      <c r="J43" s="9"/>
      <c r="K43" s="9"/>
      <c r="L43" s="9"/>
      <c r="M43" s="85"/>
      <c r="N43" s="33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30" t="s">
        <v>64</v>
      </c>
      <c r="B44" s="84" t="n">
        <f aca="false">+MiVida_Rich!D41</f>
        <v>-195699.5</v>
      </c>
      <c r="C44" s="32" t="n">
        <f aca="false">+B44/$H$5</f>
        <v>-81203.112033195</v>
      </c>
      <c r="D44" s="34" t="n">
        <f aca="false">+MiVida_Rich!A41</f>
        <v>37225</v>
      </c>
      <c r="E44" s="29" t="s">
        <v>108</v>
      </c>
      <c r="F44" s="29" t="s">
        <v>58</v>
      </c>
      <c r="G44" s="36"/>
      <c r="H44" s="9"/>
      <c r="I44" s="9"/>
      <c r="J44" s="9"/>
      <c r="K44" s="9"/>
      <c r="L44" s="9"/>
      <c r="M44" s="85"/>
      <c r="N44" s="3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2.95" hidden="false" customHeight="true" outlineLevel="0" collapsed="false">
      <c r="A45" s="37" t="s">
        <v>125</v>
      </c>
      <c r="B45" s="84" t="n">
        <f aca="false">+crosstex!F41</f>
        <v>-128374.66</v>
      </c>
      <c r="C45" s="32" t="n">
        <f aca="false">+B45/$H$4</f>
        <v>-53713.2468619247</v>
      </c>
      <c r="D45" s="38" t="n">
        <f aca="false">+crosstex!A41</f>
        <v>37259</v>
      </c>
      <c r="E45" s="9" t="s">
        <v>108</v>
      </c>
      <c r="F45" s="9" t="s">
        <v>29</v>
      </c>
      <c r="G45" s="36"/>
      <c r="H45" s="9"/>
      <c r="I45" s="9"/>
      <c r="J45" s="9"/>
      <c r="K45" s="9"/>
      <c r="L45" s="9"/>
      <c r="M45" s="85"/>
      <c r="N45" s="33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true" outlineLevel="0" collapsed="false">
      <c r="A46" s="37" t="s">
        <v>92</v>
      </c>
      <c r="B46" s="84" t="n">
        <f aca="false">+C46*$H$3</f>
        <v>-83418.92</v>
      </c>
      <c r="C46" s="28" t="n">
        <f aca="false">+Amoco!D40</f>
        <v>-35347</v>
      </c>
      <c r="D46" s="38" t="n">
        <f aca="false">+Amoco!A40</f>
        <v>37259</v>
      </c>
      <c r="E46" s="9" t="s">
        <v>112</v>
      </c>
      <c r="F46" s="9" t="s">
        <v>37</v>
      </c>
      <c r="G46" s="9"/>
      <c r="H46" s="29"/>
      <c r="I46" s="29"/>
      <c r="J46" s="29"/>
      <c r="K46" s="29"/>
      <c r="L46" s="29"/>
      <c r="M46" s="88"/>
      <c r="N46" s="8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customFormat="false" ht="13.5" hidden="false" customHeight="true" outlineLevel="0" collapsed="false">
      <c r="A47" s="37" t="s">
        <v>57</v>
      </c>
      <c r="B47" s="84" t="n">
        <f aca="false">+PGETX!$H$39</f>
        <v>-68258</v>
      </c>
      <c r="C47" s="28" t="n">
        <f aca="false">+B47/$H$4</f>
        <v>-28559.8326359833</v>
      </c>
      <c r="D47" s="38" t="n">
        <f aca="false">+PGETX!E39</f>
        <v>37256</v>
      </c>
      <c r="E47" s="9" t="s">
        <v>108</v>
      </c>
      <c r="F47" s="9" t="s">
        <v>58</v>
      </c>
      <c r="G47" s="9"/>
      <c r="H47" s="98"/>
      <c r="I47" s="98"/>
      <c r="J47" s="98"/>
      <c r="K47" s="98"/>
      <c r="L47" s="9"/>
      <c r="M47" s="88"/>
      <c r="N47" s="89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</row>
    <row r="48" customFormat="false" ht="13.5" hidden="false" customHeight="true" outlineLevel="0" collapsed="false">
      <c r="A48" s="37" t="s">
        <v>94</v>
      </c>
      <c r="B48" s="84" t="n">
        <f aca="false">+C48*$H$3</f>
        <v>-57090.76</v>
      </c>
      <c r="C48" s="32" t="n">
        <f aca="false">+NW!$F$41</f>
        <v>-24191</v>
      </c>
      <c r="D48" s="34" t="n">
        <f aca="false">+NW!B41</f>
        <v>37259</v>
      </c>
      <c r="E48" s="9" t="s">
        <v>112</v>
      </c>
      <c r="F48" s="9" t="s">
        <v>37</v>
      </c>
      <c r="G48" s="36"/>
      <c r="H48" s="29"/>
      <c r="I48" s="29"/>
      <c r="J48" s="29" t="n">
        <f aca="false">135710*1.98</f>
        <v>268705.8</v>
      </c>
      <c r="K48" s="29"/>
      <c r="L48" s="29"/>
      <c r="M48" s="88"/>
      <c r="N48" s="8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customFormat="false" ht="13.5" hidden="false" customHeight="true" outlineLevel="0" collapsed="false">
      <c r="A49" s="37" t="s">
        <v>62</v>
      </c>
      <c r="B49" s="84" t="n">
        <f aca="false">+Oasis!$D$40</f>
        <v>-32679.61</v>
      </c>
      <c r="C49" s="32" t="n">
        <f aca="false">+B49/$H$5</f>
        <v>-13560.0041493776</v>
      </c>
      <c r="D49" s="38" t="n">
        <f aca="false">+Oasis!A40</f>
        <v>37259</v>
      </c>
      <c r="E49" s="9" t="s">
        <v>108</v>
      </c>
      <c r="F49" s="9" t="s">
        <v>58</v>
      </c>
      <c r="G49" s="9"/>
      <c r="H49" s="9"/>
      <c r="I49" s="9"/>
      <c r="J49" s="9"/>
      <c r="K49" s="9"/>
      <c r="L49" s="9"/>
      <c r="M49" s="85"/>
      <c r="N49" s="33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true" outlineLevel="0" collapsed="false">
      <c r="A50" s="30" t="s">
        <v>66</v>
      </c>
      <c r="B50" s="94" t="n">
        <f aca="false">+WTGmktg!J43</f>
        <v>-31978.88</v>
      </c>
      <c r="C50" s="32" t="n">
        <f aca="false">+B50/$H$4</f>
        <v>-13380.2845188285</v>
      </c>
      <c r="D50" s="34" t="n">
        <f aca="false">+WTGmktg!A43</f>
        <v>37259</v>
      </c>
      <c r="E50" s="9" t="s">
        <v>108</v>
      </c>
      <c r="F50" s="29" t="s">
        <v>37</v>
      </c>
      <c r="G50" s="29"/>
      <c r="H50" s="9"/>
      <c r="I50" s="9"/>
      <c r="J50" s="9"/>
      <c r="K50" s="9"/>
      <c r="L50" s="9"/>
      <c r="M50" s="85"/>
      <c r="N50" s="33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3.5" hidden="false" customHeight="true" outlineLevel="0" collapsed="false">
      <c r="A51" s="30" t="s">
        <v>97</v>
      </c>
      <c r="B51" s="94" t="n">
        <f aca="false">+C51*$H$4</f>
        <v>-24086.42</v>
      </c>
      <c r="C51" s="87" t="n">
        <f aca="false">+PEPL!D41</f>
        <v>-10078</v>
      </c>
      <c r="D51" s="34" t="n">
        <f aca="false">+PEPL!A41</f>
        <v>37259</v>
      </c>
      <c r="E51" s="29" t="s">
        <v>112</v>
      </c>
      <c r="F51" s="29" t="s">
        <v>29</v>
      </c>
      <c r="G51" s="9"/>
      <c r="H51" s="29"/>
      <c r="I51" s="29"/>
      <c r="J51" s="29"/>
      <c r="K51" s="29"/>
      <c r="L51" s="9" t="s">
        <v>122</v>
      </c>
      <c r="M51" s="85" t="n">
        <v>21665</v>
      </c>
      <c r="N51" s="33" t="n">
        <v>73449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customFormat="false" ht="13.5" hidden="false" customHeight="true" outlineLevel="0" collapsed="false">
      <c r="A52" s="37" t="s">
        <v>27</v>
      </c>
      <c r="B52" s="95" t="n">
        <f aca="false">+SWGasTrans!$D$41</f>
        <v>-19711.26</v>
      </c>
      <c r="C52" s="50" t="n">
        <f aca="false">+B52/$H$4</f>
        <v>-8247.38912133891</v>
      </c>
      <c r="D52" s="34" t="n">
        <f aca="false">+SWGasTrans!A41</f>
        <v>36894</v>
      </c>
      <c r="E52" s="9" t="s">
        <v>108</v>
      </c>
      <c r="F52" s="9" t="s">
        <v>24</v>
      </c>
      <c r="G52" s="9"/>
      <c r="H52" s="29"/>
      <c r="I52" s="29"/>
      <c r="J52" s="29"/>
      <c r="K52" s="29"/>
      <c r="L52" s="9"/>
      <c r="M52" s="85"/>
      <c r="N52" s="33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customFormat="false" ht="15" hidden="false" customHeight="true" outlineLevel="0" collapsed="false">
      <c r="A53" s="9" t="s">
        <v>126</v>
      </c>
      <c r="B53" s="31" t="n">
        <f aca="false">SUM(B41:B52)</f>
        <v>-4283004.71</v>
      </c>
      <c r="C53" s="32" t="n">
        <f aca="false">SUM(C41:C52)</f>
        <v>-1782480.26693172</v>
      </c>
      <c r="D53" s="58"/>
      <c r="E53" s="9"/>
      <c r="F53" s="9"/>
      <c r="G53" s="9"/>
      <c r="H53" s="9"/>
      <c r="I53" s="9"/>
      <c r="J53" s="9"/>
      <c r="K53" s="9"/>
      <c r="L53" s="9"/>
      <c r="M53" s="85"/>
      <c r="N53" s="3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39"/>
      <c r="C54" s="50"/>
      <c r="D54" s="35"/>
      <c r="E54" s="9"/>
      <c r="F54" s="9"/>
      <c r="G54" s="9"/>
      <c r="H54" s="9"/>
      <c r="I54" s="9"/>
      <c r="J54" s="9"/>
      <c r="K54" s="9"/>
      <c r="L54" s="9"/>
      <c r="M54" s="85"/>
      <c r="N54" s="33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127</v>
      </c>
      <c r="B55" s="99" t="n">
        <f aca="false">+B53+B38</f>
        <v>3041374.47</v>
      </c>
      <c r="C55" s="100" t="n">
        <f aca="false">+C53+C38</f>
        <v>1270073.76630744</v>
      </c>
      <c r="D55" s="35"/>
      <c r="E55" s="9"/>
      <c r="F55" s="9"/>
      <c r="G55" s="9"/>
      <c r="H55" s="9"/>
      <c r="I55" s="9"/>
      <c r="J55" s="9"/>
      <c r="K55" s="9"/>
      <c r="L55" s="9"/>
      <c r="M55" s="85"/>
      <c r="N55" s="3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85"/>
      <c r="N56" s="33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128</v>
      </c>
      <c r="B57" s="27"/>
      <c r="C57" s="66"/>
      <c r="D57" s="35"/>
      <c r="E57" s="9"/>
      <c r="F57" s="9"/>
      <c r="G57" s="9"/>
      <c r="H57" s="9"/>
      <c r="I57" s="9"/>
      <c r="J57" s="9"/>
      <c r="K57" s="9"/>
      <c r="L57" s="9"/>
      <c r="M57" s="85"/>
      <c r="N57" s="33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85"/>
      <c r="N58" s="33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85"/>
      <c r="N59" s="33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85"/>
      <c r="N60" s="33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85"/>
      <c r="N61" s="33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85"/>
      <c r="N62" s="3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2"/>
      <c r="D63" s="35"/>
      <c r="E63" s="101"/>
      <c r="F63" s="9"/>
      <c r="G63" s="9"/>
      <c r="H63" s="9"/>
      <c r="I63" s="9"/>
      <c r="J63" s="9"/>
      <c r="K63" s="9"/>
      <c r="L63" s="9"/>
      <c r="M63" s="85"/>
      <c r="N63" s="33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85"/>
      <c r="N64" s="3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5"/>
      <c r="E65" s="9"/>
      <c r="F65" s="9"/>
      <c r="G65" s="9"/>
      <c r="H65" s="9"/>
      <c r="I65" s="9"/>
      <c r="J65" s="9"/>
      <c r="K65" s="9"/>
      <c r="L65" s="9"/>
      <c r="M65" s="85"/>
      <c r="N65" s="3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85"/>
      <c r="N66" s="33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5"/>
      <c r="N67" s="33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5"/>
      <c r="N68" s="3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5"/>
      <c r="N69" s="3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5"/>
      <c r="N70" s="3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5"/>
      <c r="N71" s="33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5"/>
      <c r="N72" s="33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5"/>
      <c r="N73" s="33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5"/>
      <c r="N74" s="33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5"/>
      <c r="N75" s="33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5"/>
      <c r="N76" s="33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5"/>
      <c r="N77" s="33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5"/>
      <c r="N78" s="33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5"/>
      <c r="N79" s="33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5"/>
      <c r="N80" s="33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5"/>
      <c r="N81" s="33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5"/>
      <c r="N82" s="33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5"/>
      <c r="N83" s="33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5"/>
      <c r="N84" s="33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5"/>
      <c r="N85" s="33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5"/>
      <c r="N86" s="33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5"/>
      <c r="N87" s="33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5"/>
      <c r="N88" s="33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5"/>
      <c r="N89" s="33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5"/>
      <c r="N90" s="33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5"/>
      <c r="N91" s="33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5"/>
      <c r="N92" s="33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5"/>
      <c r="N93" s="33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5"/>
      <c r="N94" s="33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5"/>
      <c r="N95" s="33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5"/>
      <c r="N96" s="33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5"/>
      <c r="N97" s="33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5"/>
      <c r="N98" s="33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5"/>
      <c r="N99" s="33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129</v>
      </c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85"/>
      <c r="N100" s="33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130</v>
      </c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85"/>
      <c r="N101" s="33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131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85"/>
      <c r="N102" s="33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2"/>
      <c r="C103" s="103"/>
      <c r="D103" s="35"/>
      <c r="E103" s="9"/>
      <c r="F103" s="9"/>
      <c r="G103" s="9"/>
      <c r="H103" s="9"/>
      <c r="I103" s="9"/>
      <c r="J103" s="9"/>
      <c r="K103" s="9"/>
      <c r="L103" s="9"/>
      <c r="M103" s="85"/>
      <c r="N103" s="33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132</v>
      </c>
      <c r="B104" s="104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85"/>
      <c r="N104" s="33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133</v>
      </c>
      <c r="B105" s="104" t="n">
        <v>16841.21</v>
      </c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85"/>
      <c r="N105" s="33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134</v>
      </c>
      <c r="B106" s="104" t="n">
        <v>-8065.83</v>
      </c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85"/>
      <c r="N106" s="33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135</v>
      </c>
      <c r="B107" s="104" t="n">
        <v>8689.86</v>
      </c>
      <c r="C107" s="28" t="s">
        <v>136</v>
      </c>
      <c r="D107" s="105"/>
      <c r="E107" s="9"/>
      <c r="F107" s="9"/>
      <c r="G107" s="9"/>
      <c r="H107" s="9"/>
      <c r="I107" s="9"/>
      <c r="J107" s="9"/>
      <c r="K107" s="9"/>
      <c r="L107" s="9"/>
      <c r="M107" s="85"/>
      <c r="N107" s="33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137</v>
      </c>
      <c r="B108" s="104" t="n">
        <v>75737.57</v>
      </c>
      <c r="C108" s="66"/>
      <c r="D108" s="35"/>
      <c r="E108" s="9"/>
      <c r="F108" s="9"/>
      <c r="G108" s="9"/>
      <c r="H108" s="9"/>
      <c r="I108" s="9"/>
      <c r="J108" s="9"/>
      <c r="K108" s="9"/>
      <c r="L108" s="9"/>
      <c r="M108" s="85"/>
      <c r="N108" s="33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138</v>
      </c>
      <c r="B109" s="104" t="s">
        <v>139</v>
      </c>
      <c r="C109" s="66"/>
      <c r="D109" s="106"/>
      <c r="E109" s="107"/>
      <c r="F109" s="9"/>
      <c r="G109" s="9"/>
      <c r="H109" s="9"/>
      <c r="I109" s="9"/>
      <c r="J109" s="9"/>
      <c r="K109" s="9"/>
      <c r="L109" s="9"/>
      <c r="M109" s="85"/>
      <c r="N109" s="33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140</v>
      </c>
      <c r="B110" s="104" t="s">
        <v>141</v>
      </c>
      <c r="C110" s="66"/>
      <c r="D110" s="108"/>
      <c r="E110" s="9"/>
      <c r="F110" s="9"/>
      <c r="G110" s="9"/>
      <c r="H110" s="9"/>
      <c r="I110" s="9"/>
      <c r="J110" s="9"/>
      <c r="K110" s="9"/>
      <c r="L110" s="9"/>
      <c r="M110" s="85"/>
      <c r="N110" s="33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142</v>
      </c>
      <c r="B111" s="86" t="n">
        <v>97267.53</v>
      </c>
      <c r="C111" s="66"/>
      <c r="D111" s="108"/>
      <c r="E111" s="9"/>
      <c r="F111" s="9"/>
      <c r="G111" s="9"/>
      <c r="H111" s="9"/>
      <c r="I111" s="9"/>
      <c r="J111" s="9"/>
      <c r="K111" s="9"/>
      <c r="L111" s="9"/>
      <c r="M111" s="85"/>
      <c r="N111" s="33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143</v>
      </c>
      <c r="B112" s="104" t="n">
        <v>-1590.44</v>
      </c>
      <c r="C112" s="66"/>
      <c r="D112" s="109"/>
      <c r="E112" s="9"/>
      <c r="F112" s="9"/>
      <c r="G112" s="9"/>
      <c r="H112" s="9"/>
      <c r="I112" s="9"/>
      <c r="J112" s="9"/>
      <c r="K112" s="9"/>
      <c r="L112" s="9"/>
      <c r="M112" s="85"/>
      <c r="N112" s="33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144</v>
      </c>
      <c r="B113" s="104" t="n">
        <v>4290.5</v>
      </c>
      <c r="C113" s="66"/>
      <c r="D113" s="110"/>
      <c r="E113" s="9"/>
      <c r="F113" s="9"/>
      <c r="G113" s="9"/>
      <c r="H113" s="9"/>
      <c r="I113" s="9"/>
      <c r="J113" s="9"/>
      <c r="K113" s="9"/>
      <c r="L113" s="9"/>
      <c r="M113" s="85"/>
      <c r="N113" s="33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145</v>
      </c>
      <c r="B114" s="104" t="n">
        <v>9780.35</v>
      </c>
      <c r="C114" s="111"/>
      <c r="D114" s="35"/>
      <c r="E114" s="9"/>
      <c r="F114" s="9"/>
      <c r="G114" s="9"/>
      <c r="H114" s="9"/>
      <c r="I114" s="9"/>
      <c r="J114" s="9"/>
      <c r="K114" s="9"/>
      <c r="L114" s="9"/>
      <c r="M114" s="85"/>
      <c r="N114" s="33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146</v>
      </c>
      <c r="B115" s="104" t="n">
        <v>47610.18</v>
      </c>
      <c r="C115" s="111"/>
      <c r="D115" s="105"/>
      <c r="E115" s="9"/>
      <c r="F115" s="9"/>
      <c r="G115" s="9"/>
      <c r="H115" s="9"/>
      <c r="I115" s="9"/>
      <c r="J115" s="9"/>
      <c r="K115" s="9"/>
      <c r="L115" s="9"/>
      <c r="M115" s="85"/>
      <c r="N115" s="33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147</v>
      </c>
      <c r="B116" s="86" t="n">
        <v>-1548.84</v>
      </c>
      <c r="C116" s="111"/>
      <c r="D116" s="35"/>
      <c r="E116" s="9"/>
      <c r="F116" s="9"/>
      <c r="G116" s="9"/>
      <c r="H116" s="9"/>
      <c r="I116" s="9"/>
      <c r="J116" s="9"/>
      <c r="K116" s="9"/>
      <c r="L116" s="9"/>
      <c r="M116" s="85"/>
      <c r="N116" s="33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148</v>
      </c>
      <c r="B117" s="86" t="n">
        <v>-10776.55</v>
      </c>
      <c r="C117" s="111"/>
      <c r="D117" s="35"/>
      <c r="E117" s="9"/>
      <c r="F117" s="9"/>
      <c r="G117" s="9"/>
      <c r="H117" s="9"/>
      <c r="I117" s="9"/>
      <c r="J117" s="9"/>
      <c r="K117" s="9"/>
      <c r="L117" s="9"/>
      <c r="M117" s="85"/>
      <c r="N117" s="33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149</v>
      </c>
      <c r="B118" s="86" t="n">
        <v>9125.55</v>
      </c>
      <c r="C118" s="112"/>
      <c r="D118" s="105"/>
      <c r="E118" s="9"/>
      <c r="F118" s="9"/>
      <c r="G118" s="9"/>
      <c r="H118" s="9"/>
      <c r="I118" s="9"/>
      <c r="J118" s="9"/>
      <c r="K118" s="9"/>
      <c r="L118" s="9"/>
      <c r="M118" s="85"/>
      <c r="N118" s="33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150</v>
      </c>
      <c r="B119" s="86" t="s">
        <v>151</v>
      </c>
      <c r="C119" s="112"/>
      <c r="D119" s="105"/>
      <c r="E119" s="9"/>
      <c r="F119" s="9"/>
      <c r="G119" s="9"/>
      <c r="H119" s="9"/>
      <c r="I119" s="9"/>
      <c r="J119" s="9"/>
      <c r="K119" s="9"/>
      <c r="L119" s="9"/>
      <c r="M119" s="85"/>
      <c r="N119" s="33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152</v>
      </c>
      <c r="B120" s="86" t="n">
        <v>1357.88</v>
      </c>
      <c r="C120" s="112"/>
      <c r="D120" s="105"/>
      <c r="E120" s="9"/>
      <c r="F120" s="9"/>
      <c r="G120" s="9"/>
      <c r="H120" s="9"/>
      <c r="I120" s="9"/>
      <c r="J120" s="9"/>
      <c r="K120" s="9"/>
      <c r="L120" s="9"/>
      <c r="M120" s="85"/>
      <c r="N120" s="33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153</v>
      </c>
      <c r="B121" s="86" t="n">
        <f aca="false">44144.84-58339.66</f>
        <v>-14194.82</v>
      </c>
      <c r="C121" s="112" t="n">
        <v>26357</v>
      </c>
      <c r="D121" s="35"/>
      <c r="E121" s="9"/>
      <c r="F121" s="9"/>
      <c r="G121" s="9"/>
      <c r="H121" s="9"/>
      <c r="I121" s="9"/>
      <c r="J121" s="9"/>
      <c r="K121" s="9"/>
      <c r="L121" s="9"/>
      <c r="M121" s="85"/>
      <c r="N121" s="33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153</v>
      </c>
      <c r="B122" s="86" t="n">
        <v>-51695.87</v>
      </c>
      <c r="C122" s="112" t="n">
        <v>20379</v>
      </c>
      <c r="D122" s="35"/>
      <c r="E122" s="9"/>
      <c r="F122" s="9"/>
      <c r="G122" s="9"/>
      <c r="H122" s="9"/>
      <c r="I122" s="9"/>
      <c r="J122" s="9"/>
      <c r="K122" s="9"/>
      <c r="L122" s="9"/>
      <c r="M122" s="85"/>
      <c r="N122" s="33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153</v>
      </c>
      <c r="B123" s="86" t="n">
        <v>61340.16</v>
      </c>
      <c r="C123" s="112" t="n">
        <v>21544</v>
      </c>
      <c r="D123" s="35"/>
      <c r="E123" s="9"/>
      <c r="F123" s="9"/>
      <c r="G123" s="9"/>
      <c r="H123" s="9"/>
      <c r="I123" s="9"/>
      <c r="J123" s="9"/>
      <c r="K123" s="9"/>
      <c r="L123" s="9"/>
      <c r="M123" s="85"/>
      <c r="N123" s="33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153</v>
      </c>
      <c r="B124" s="43"/>
      <c r="C124" s="112"/>
      <c r="D124" s="35"/>
      <c r="E124" s="9"/>
      <c r="F124" s="9"/>
      <c r="G124" s="9"/>
      <c r="H124" s="9"/>
      <c r="I124" s="9"/>
      <c r="J124" s="9"/>
      <c r="K124" s="9"/>
      <c r="L124" s="9"/>
      <c r="M124" s="85"/>
      <c r="N124" s="33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154</v>
      </c>
      <c r="B125" s="43" t="n">
        <v>828.64</v>
      </c>
      <c r="C125" s="112"/>
      <c r="D125" s="35"/>
      <c r="E125" s="9"/>
      <c r="F125" s="9"/>
      <c r="G125" s="9"/>
      <c r="H125" s="9"/>
      <c r="I125" s="9"/>
      <c r="J125" s="9"/>
      <c r="K125" s="9"/>
      <c r="L125" s="9"/>
      <c r="M125" s="85"/>
      <c r="N125" s="33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155</v>
      </c>
      <c r="B126" s="43" t="n">
        <v>8282.6</v>
      </c>
      <c r="C126" s="112"/>
      <c r="D126" s="35"/>
      <c r="E126" s="9"/>
      <c r="F126" s="9"/>
      <c r="G126" s="9"/>
      <c r="H126" s="9"/>
      <c r="I126" s="9"/>
      <c r="J126" s="9"/>
      <c r="K126" s="9"/>
      <c r="L126" s="9"/>
      <c r="M126" s="85"/>
      <c r="N126" s="33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156</v>
      </c>
      <c r="B127" s="43" t="n">
        <v>17432.3</v>
      </c>
      <c r="C127" s="112"/>
      <c r="D127" s="35"/>
      <c r="E127" s="9"/>
      <c r="F127" s="9"/>
      <c r="G127" s="9"/>
      <c r="H127" s="9"/>
      <c r="I127" s="9"/>
      <c r="J127" s="9"/>
      <c r="K127" s="9"/>
      <c r="L127" s="9"/>
      <c r="M127" s="85"/>
      <c r="N127" s="33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157</v>
      </c>
      <c r="B128" s="43" t="n">
        <v>-7228.77</v>
      </c>
      <c r="C128" s="111"/>
      <c r="D128" s="35"/>
      <c r="E128" s="9"/>
      <c r="F128" s="9"/>
      <c r="G128" s="9"/>
      <c r="H128" s="9"/>
      <c r="I128" s="9"/>
      <c r="J128" s="9"/>
      <c r="K128" s="9"/>
      <c r="L128" s="9"/>
      <c r="M128" s="85"/>
      <c r="N128" s="33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158</v>
      </c>
      <c r="B129" s="86" t="n">
        <v>249009.74</v>
      </c>
      <c r="C129" s="111"/>
      <c r="D129" s="35"/>
      <c r="E129" s="9"/>
      <c r="F129" s="9"/>
      <c r="G129" s="9"/>
      <c r="H129" s="9"/>
      <c r="I129" s="9"/>
      <c r="J129" s="9"/>
      <c r="K129" s="9"/>
      <c r="L129" s="9"/>
      <c r="M129" s="85"/>
      <c r="N129" s="33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159</v>
      </c>
      <c r="B130" s="86" t="n">
        <v>1974.11</v>
      </c>
      <c r="C130" s="111"/>
      <c r="D130" s="35"/>
      <c r="E130" s="9"/>
      <c r="F130" s="9"/>
      <c r="G130" s="9"/>
      <c r="H130" s="9"/>
      <c r="I130" s="9"/>
      <c r="J130" s="9"/>
      <c r="K130" s="9"/>
      <c r="L130" s="9"/>
      <c r="M130" s="85"/>
      <c r="N130" s="33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160</v>
      </c>
      <c r="B131" s="104" t="n">
        <v>-35893</v>
      </c>
      <c r="C131" s="111"/>
      <c r="D131" s="35"/>
      <c r="E131" s="9"/>
      <c r="F131" s="9"/>
      <c r="G131" s="9"/>
      <c r="H131" s="9"/>
      <c r="I131" s="9"/>
      <c r="J131" s="9"/>
      <c r="K131" s="9"/>
      <c r="L131" s="9"/>
      <c r="M131" s="85"/>
      <c r="N131" s="33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161</v>
      </c>
      <c r="B132" s="104" t="n">
        <v>27281.87</v>
      </c>
      <c r="C132" s="111"/>
      <c r="D132" s="35"/>
      <c r="E132" s="9"/>
      <c r="F132" s="9"/>
      <c r="G132" s="9"/>
      <c r="H132" s="9"/>
      <c r="I132" s="9"/>
      <c r="J132" s="9"/>
      <c r="K132" s="9"/>
      <c r="L132" s="9"/>
      <c r="M132" s="85"/>
      <c r="N132" s="33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162</v>
      </c>
      <c r="B133" s="104" t="n">
        <v>-2614.58</v>
      </c>
      <c r="C133" s="111"/>
      <c r="D133" s="35"/>
      <c r="E133" s="9"/>
      <c r="F133" s="9"/>
      <c r="G133" s="9"/>
      <c r="H133" s="9"/>
      <c r="I133" s="9"/>
      <c r="J133" s="9"/>
      <c r="K133" s="9"/>
      <c r="L133" s="9"/>
      <c r="M133" s="85"/>
      <c r="N133" s="33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163</v>
      </c>
      <c r="B134" s="104" t="n">
        <v>-177733.88</v>
      </c>
      <c r="C134" s="111"/>
      <c r="D134" s="35"/>
      <c r="E134" s="9"/>
      <c r="F134" s="9"/>
      <c r="G134" s="9"/>
      <c r="H134" s="9"/>
      <c r="I134" s="9"/>
      <c r="J134" s="9"/>
      <c r="K134" s="9"/>
      <c r="L134" s="9"/>
      <c r="M134" s="85"/>
      <c r="N134" s="33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164</v>
      </c>
      <c r="B135" s="86" t="n">
        <v>3338.45</v>
      </c>
      <c r="C135" s="111"/>
      <c r="D135" s="35"/>
      <c r="E135" s="9"/>
      <c r="F135" s="9"/>
      <c r="G135" s="9"/>
      <c r="H135" s="9"/>
      <c r="I135" s="9"/>
      <c r="J135" s="9"/>
      <c r="K135" s="9"/>
      <c r="L135" s="9"/>
      <c r="M135" s="85"/>
      <c r="N135" s="33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165</v>
      </c>
      <c r="B136" s="86" t="n">
        <v>15325.21</v>
      </c>
      <c r="C136" s="111"/>
      <c r="D136" s="35"/>
      <c r="E136" s="9"/>
      <c r="F136" s="9"/>
      <c r="G136" s="9"/>
      <c r="H136" s="9"/>
      <c r="I136" s="9"/>
      <c r="J136" s="9"/>
      <c r="K136" s="9"/>
      <c r="L136" s="9"/>
      <c r="M136" s="85"/>
      <c r="N136" s="33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166</v>
      </c>
      <c r="B137" s="86" t="n">
        <v>-33878.81</v>
      </c>
      <c r="C137" s="111"/>
      <c r="D137" s="35"/>
      <c r="E137" s="9"/>
      <c r="F137" s="9"/>
      <c r="G137" s="9"/>
      <c r="H137" s="9"/>
      <c r="I137" s="9"/>
      <c r="J137" s="9"/>
      <c r="K137" s="9"/>
      <c r="L137" s="9"/>
      <c r="M137" s="85"/>
      <c r="N137" s="33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167</v>
      </c>
      <c r="B138" s="86" t="n">
        <v>-726.96</v>
      </c>
      <c r="C138" s="111"/>
      <c r="D138" s="35"/>
      <c r="E138" s="9"/>
      <c r="F138" s="9"/>
      <c r="G138" s="9"/>
      <c r="H138" s="9"/>
      <c r="I138" s="9"/>
      <c r="J138" s="9"/>
      <c r="K138" s="9"/>
      <c r="L138" s="9"/>
      <c r="M138" s="85"/>
      <c r="N138" s="33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168</v>
      </c>
      <c r="B139" s="27" t="n">
        <v>-4405.48</v>
      </c>
      <c r="C139" s="111"/>
      <c r="D139" s="35"/>
      <c r="E139" s="9"/>
      <c r="F139" s="9"/>
      <c r="G139" s="9"/>
      <c r="H139" s="9"/>
      <c r="I139" s="9"/>
      <c r="J139" s="9"/>
      <c r="K139" s="9"/>
      <c r="L139" s="9"/>
      <c r="M139" s="85"/>
      <c r="N139" s="33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1"/>
      <c r="D140" s="35"/>
      <c r="E140" s="9"/>
      <c r="F140" s="9"/>
      <c r="G140" s="9"/>
      <c r="H140" s="9"/>
      <c r="I140" s="9"/>
      <c r="J140" s="9"/>
      <c r="K140" s="9"/>
      <c r="L140" s="9"/>
      <c r="M140" s="85"/>
      <c r="N140" s="33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1"/>
      <c r="D141" s="35"/>
      <c r="E141" s="9"/>
      <c r="F141" s="9"/>
      <c r="G141" s="9"/>
      <c r="H141" s="9"/>
      <c r="I141" s="9"/>
      <c r="J141" s="9"/>
      <c r="K141" s="9"/>
      <c r="L141" s="9"/>
      <c r="M141" s="85"/>
      <c r="N141" s="33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1"/>
      <c r="D142" s="35"/>
      <c r="E142" s="9"/>
      <c r="F142" s="9"/>
      <c r="G142" s="9"/>
      <c r="H142" s="9"/>
      <c r="I142" s="9"/>
      <c r="J142" s="9"/>
      <c r="K142" s="9"/>
      <c r="L142" s="9"/>
      <c r="M142" s="85"/>
      <c r="N142" s="33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85"/>
      <c r="N143" s="33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67" t="n">
        <f aca="false">SUM(B105:B143)</f>
        <v>305159.88</v>
      </c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85"/>
      <c r="N144" s="33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85"/>
      <c r="N145" s="33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85"/>
      <c r="N146" s="33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85"/>
      <c r="N147" s="33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85"/>
      <c r="N148" s="33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85"/>
      <c r="N149" s="33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85"/>
      <c r="N150" s="3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85"/>
      <c r="N151" s="3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85"/>
      <c r="N152" s="33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85"/>
      <c r="N153" s="33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85"/>
      <c r="N154" s="33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85"/>
      <c r="N155" s="33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85"/>
      <c r="N156" s="33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85"/>
      <c r="N157" s="33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85"/>
      <c r="N158" s="33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85"/>
      <c r="N159" s="33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85"/>
      <c r="N160" s="33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85"/>
      <c r="N161" s="33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85"/>
      <c r="N162" s="33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85"/>
      <c r="N163" s="33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85"/>
      <c r="N164" s="33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85"/>
      <c r="N165" s="33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85"/>
      <c r="N166" s="33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85"/>
      <c r="N167" s="33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85"/>
      <c r="N168" s="33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85"/>
      <c r="N169" s="33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85"/>
      <c r="N170" s="33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85"/>
      <c r="N171" s="33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85"/>
      <c r="N172" s="33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85"/>
      <c r="N173" s="33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85"/>
      <c r="N174" s="33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85"/>
      <c r="N175" s="33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85"/>
      <c r="N176" s="33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85"/>
      <c r="N177" s="33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85"/>
      <c r="N178" s="33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85"/>
      <c r="N179" s="33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85"/>
      <c r="N180" s="33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85"/>
      <c r="N181" s="3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85"/>
      <c r="N182" s="3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85"/>
      <c r="N183" s="33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85"/>
      <c r="N184" s="33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85"/>
      <c r="N185" s="33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85"/>
      <c r="N186" s="33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85"/>
      <c r="N187" s="33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85"/>
      <c r="N188" s="33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85"/>
      <c r="N189" s="33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85"/>
      <c r="N190" s="33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85"/>
      <c r="N191" s="33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85"/>
      <c r="N192" s="33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85"/>
      <c r="N193" s="33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85"/>
      <c r="N194" s="33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85"/>
      <c r="N195" s="33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85"/>
      <c r="N196" s="33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85"/>
      <c r="N197" s="33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85"/>
      <c r="N198" s="33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85"/>
      <c r="N199" s="33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85"/>
      <c r="N200" s="33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85"/>
      <c r="N201" s="33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85"/>
      <c r="N202" s="33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85"/>
      <c r="N203" s="33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85"/>
      <c r="N204" s="33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85"/>
      <c r="N205" s="33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85"/>
      <c r="N206" s="33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85"/>
      <c r="N207" s="33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85"/>
      <c r="N208" s="33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85"/>
      <c r="N209" s="33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85"/>
      <c r="N210" s="33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85"/>
      <c r="N211" s="33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85"/>
      <c r="N212" s="33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85"/>
      <c r="N213" s="33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85"/>
      <c r="N214" s="33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85"/>
      <c r="N215" s="33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85"/>
      <c r="N216" s="33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85"/>
      <c r="N217" s="33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85"/>
      <c r="N218" s="33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85"/>
      <c r="N219" s="33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85"/>
      <c r="N220" s="33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85"/>
      <c r="N221" s="33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85"/>
      <c r="N222" s="33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85"/>
      <c r="N223" s="33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85"/>
      <c r="N224" s="33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85"/>
      <c r="N225" s="33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85"/>
      <c r="N226" s="33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85"/>
      <c r="N227" s="33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85"/>
      <c r="N228" s="33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85"/>
      <c r="N229" s="33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85"/>
      <c r="N230" s="33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85"/>
      <c r="N231" s="33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85"/>
      <c r="N232" s="33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85"/>
      <c r="N233" s="33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85"/>
      <c r="N234" s="33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85"/>
      <c r="N235" s="33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85"/>
      <c r="N236" s="33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85"/>
      <c r="N237" s="33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85"/>
      <c r="N238" s="33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85"/>
      <c r="N239" s="33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85"/>
      <c r="N240" s="33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85"/>
      <c r="N241" s="33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85"/>
      <c r="N242" s="33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85"/>
      <c r="N243" s="33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85"/>
      <c r="N244" s="33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85"/>
      <c r="N245" s="33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85"/>
      <c r="N246" s="33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85"/>
      <c r="N247" s="33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85"/>
      <c r="N248" s="33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85"/>
      <c r="N249" s="33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85"/>
      <c r="N250" s="33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85"/>
      <c r="N251" s="33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85"/>
      <c r="N252" s="33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85"/>
      <c r="N253" s="33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85"/>
      <c r="N254" s="33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85"/>
      <c r="N255" s="33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85"/>
      <c r="N256" s="33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85"/>
      <c r="N257" s="33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85"/>
      <c r="N258" s="33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85"/>
      <c r="N259" s="33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85"/>
      <c r="N260" s="33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85"/>
      <c r="N261" s="33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85"/>
      <c r="N262" s="33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85"/>
      <c r="N263" s="33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85"/>
      <c r="N264" s="33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85"/>
      <c r="N265" s="33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85"/>
      <c r="N266" s="33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85"/>
      <c r="N267" s="33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85"/>
      <c r="N268" s="33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85"/>
      <c r="N269" s="33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85"/>
      <c r="N270" s="33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85"/>
      <c r="N271" s="33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85"/>
      <c r="N272" s="33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85"/>
      <c r="N273" s="33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85"/>
      <c r="N274" s="33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85"/>
      <c r="N275" s="33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85"/>
      <c r="N276" s="33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85"/>
      <c r="N277" s="33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85"/>
      <c r="N278" s="33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85"/>
      <c r="N279" s="33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85"/>
      <c r="N280" s="33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85"/>
      <c r="N281" s="33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85"/>
      <c r="N282" s="33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85"/>
      <c r="N283" s="33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85"/>
      <c r="N284" s="33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85"/>
      <c r="N285" s="33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85"/>
      <c r="N286" s="33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85"/>
      <c r="N287" s="33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85"/>
      <c r="N288" s="33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85"/>
      <c r="N289" s="33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85"/>
      <c r="N290" s="33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85"/>
      <c r="N291" s="33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85"/>
      <c r="N292" s="33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85"/>
      <c r="N293" s="33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85"/>
      <c r="N294" s="33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85"/>
      <c r="N295" s="33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85"/>
      <c r="N296" s="33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85"/>
      <c r="N297" s="33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85"/>
      <c r="N298" s="33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85"/>
      <c r="N299" s="33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85"/>
      <c r="N300" s="33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85"/>
      <c r="N301" s="33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85"/>
      <c r="N302" s="33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85"/>
      <c r="N303" s="33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85"/>
      <c r="N304" s="33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85"/>
      <c r="N305" s="33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85"/>
      <c r="N306" s="33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85"/>
      <c r="N307" s="33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85"/>
      <c r="N308" s="33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85"/>
      <c r="N309" s="33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85"/>
      <c r="N310" s="33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85"/>
      <c r="N311" s="33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85"/>
      <c r="N312" s="33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85"/>
      <c r="N313" s="33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85"/>
      <c r="N314" s="33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85"/>
      <c r="N315" s="33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85"/>
      <c r="N316" s="33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85"/>
      <c r="N317" s="33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85"/>
      <c r="N318" s="33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85"/>
      <c r="N319" s="33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85"/>
      <c r="N320" s="33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85"/>
      <c r="N321" s="33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85"/>
      <c r="N322" s="33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85"/>
      <c r="N323" s="33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85"/>
      <c r="N324" s="33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85"/>
      <c r="N325" s="33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85"/>
      <c r="N326" s="33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85"/>
      <c r="N327" s="33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85"/>
      <c r="N328" s="33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85"/>
      <c r="N329" s="33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85"/>
      <c r="N330" s="33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85"/>
      <c r="N331" s="33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85"/>
      <c r="N332" s="33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85"/>
      <c r="N333" s="33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85"/>
      <c r="N334" s="33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85"/>
      <c r="N335" s="33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85"/>
      <c r="N336" s="33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85"/>
      <c r="N337" s="33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85"/>
      <c r="N338" s="33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85"/>
      <c r="N339" s="33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85"/>
      <c r="N340" s="33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85"/>
      <c r="N341" s="33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85"/>
      <c r="N342" s="33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85"/>
      <c r="N343" s="33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85"/>
      <c r="N344" s="33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85"/>
      <c r="N345" s="33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85"/>
      <c r="N346" s="33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85"/>
      <c r="N347" s="33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85"/>
      <c r="N348" s="33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85"/>
      <c r="N349" s="33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85"/>
      <c r="N350" s="33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85"/>
      <c r="N351" s="33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85"/>
      <c r="N352" s="33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85"/>
      <c r="N353" s="33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85"/>
      <c r="N354" s="33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85"/>
      <c r="N355" s="33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85"/>
      <c r="N356" s="33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85"/>
      <c r="N357" s="33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85"/>
      <c r="N358" s="33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85"/>
      <c r="N359" s="33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85"/>
      <c r="N360" s="33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85"/>
      <c r="N361" s="33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85"/>
      <c r="N362" s="33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85"/>
      <c r="N363" s="33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85"/>
      <c r="N364" s="33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85"/>
      <c r="N365" s="33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85"/>
      <c r="N366" s="33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85"/>
      <c r="N367" s="33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5"/>
      <c r="E368" s="9"/>
      <c r="F368" s="9"/>
      <c r="G368" s="9"/>
      <c r="H368" s="9"/>
      <c r="I368" s="9"/>
      <c r="J368" s="9"/>
      <c r="K368" s="9"/>
      <c r="L368" s="9"/>
      <c r="M368" s="85"/>
      <c r="N368" s="33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5"/>
      <c r="E369" s="9"/>
      <c r="F369" s="9"/>
      <c r="G369" s="9"/>
      <c r="H369" s="9"/>
      <c r="I369" s="9"/>
      <c r="J369" s="9"/>
      <c r="K369" s="9"/>
      <c r="L369" s="9"/>
      <c r="M369" s="85"/>
      <c r="N369" s="33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5"/>
      <c r="E370" s="9"/>
      <c r="F370" s="9"/>
      <c r="G370" s="9"/>
      <c r="H370" s="9"/>
      <c r="I370" s="9"/>
      <c r="J370" s="9"/>
      <c r="K370" s="9"/>
      <c r="L370" s="9"/>
      <c r="M370" s="85"/>
      <c r="N370" s="33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45</v>
      </c>
      <c r="B4" s="28"/>
      <c r="C4" s="401"/>
      <c r="D4" s="28"/>
    </row>
    <row r="5" customFormat="false" ht="11.25" hidden="false" customHeight="false" outlineLevel="0" collapsed="false">
      <c r="B5" s="402" t="s">
        <v>174</v>
      </c>
      <c r="C5" s="402" t="s">
        <v>175</v>
      </c>
      <c r="D5" s="403" t="s">
        <v>177</v>
      </c>
    </row>
    <row r="6" customFormat="false" ht="11.25" hidden="false" customHeight="false" outlineLevel="0" collapsed="false">
      <c r="A6" s="9" t="n">
        <v>1635</v>
      </c>
      <c r="B6" s="404" t="n">
        <f aca="false">-134360-8380</f>
        <v>-142740</v>
      </c>
      <c r="C6" s="28"/>
      <c r="D6" s="28" t="n">
        <f aca="false">+C6-B6</f>
        <v>142740</v>
      </c>
    </row>
    <row r="7" customFormat="false" ht="11.25" hidden="false" customHeight="false" outlineLevel="0" collapsed="false">
      <c r="A7" s="9" t="n">
        <v>3531</v>
      </c>
      <c r="B7" s="405" t="n">
        <f aca="false">-56978-27236</f>
        <v>-84214</v>
      </c>
      <c r="C7" s="28" t="n">
        <v>-35396</v>
      </c>
      <c r="D7" s="28" t="n">
        <f aca="false">+C7-B7</f>
        <v>48818</v>
      </c>
    </row>
    <row r="8" customFormat="false" ht="11.25" hidden="false" customHeight="false" outlineLevel="0" collapsed="false">
      <c r="A8" s="9" t="n">
        <v>60667</v>
      </c>
      <c r="B8" s="405" t="n">
        <f aca="false">-36658-64102</f>
        <v>-100760</v>
      </c>
      <c r="C8" s="28" t="n">
        <v>-282408</v>
      </c>
      <c r="D8" s="28" t="n">
        <f aca="false">+C8-B8</f>
        <v>-181648</v>
      </c>
    </row>
    <row r="9" customFormat="false" ht="11.25" hidden="false" customHeight="false" outlineLevel="0" collapsed="false">
      <c r="A9" s="9" t="n">
        <v>60749</v>
      </c>
      <c r="B9" s="405" t="n">
        <v>23121</v>
      </c>
      <c r="C9" s="28" t="n">
        <v>22232</v>
      </c>
      <c r="D9" s="28" t="n">
        <f aca="false">+C9-B9</f>
        <v>-889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05"/>
      <c r="C11" s="28"/>
      <c r="D11" s="28" t="n">
        <f aca="false">+C11-B11</f>
        <v>0</v>
      </c>
    </row>
    <row r="12" customFormat="false" ht="11.25" hidden="false" customHeight="false" outlineLevel="0" collapsed="false">
      <c r="A12" s="9" t="n">
        <v>62960</v>
      </c>
      <c r="B12" s="405"/>
      <c r="C12" s="28"/>
      <c r="D12" s="28" t="n">
        <f aca="false">+C12-B12</f>
        <v>0</v>
      </c>
    </row>
    <row r="13" customFormat="false" ht="11.25" hidden="false" customHeight="false" outlineLevel="0" collapsed="false">
      <c r="A13" s="406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0"/>
    </row>
    <row r="18" customFormat="false" ht="11.25" hidden="false" customHeight="false" outlineLevel="0" collapsed="false">
      <c r="B18" s="28"/>
      <c r="C18" s="28"/>
      <c r="D18" s="28" t="n">
        <f aca="false">SUM(D6:D17)</f>
        <v>9021</v>
      </c>
    </row>
    <row r="19" customFormat="false" ht="11.25" hidden="false" customHeight="false" outlineLevel="0" collapsed="false">
      <c r="A19" s="9" t="s">
        <v>228</v>
      </c>
      <c r="B19" s="28"/>
      <c r="C19" s="28"/>
      <c r="D19" s="335" t="n">
        <f aca="false">+summary!H4</f>
        <v>2.39</v>
      </c>
    </row>
    <row r="20" customFormat="false" ht="11.25" hidden="false" customHeight="false" outlineLevel="0" collapsed="false">
      <c r="B20" s="28"/>
      <c r="C20" s="28"/>
      <c r="D20" s="104" t="n">
        <f aca="false">+D19*D18</f>
        <v>21560.19</v>
      </c>
    </row>
    <row r="21" customFormat="false" ht="11.25" hidden="false" customHeight="false" outlineLevel="0" collapsed="false">
      <c r="B21" s="28"/>
      <c r="C21" s="28"/>
      <c r="D21" s="104"/>
      <c r="E21" s="98"/>
    </row>
    <row r="22" customFormat="false" ht="11.25" hidden="false" customHeight="false" outlineLevel="0" collapsed="false">
      <c r="A22" s="144" t="n">
        <v>37256</v>
      </c>
      <c r="B22" s="28"/>
      <c r="C22" s="28"/>
      <c r="D22" s="407" t="n">
        <v>58523</v>
      </c>
      <c r="E22" s="98"/>
    </row>
    <row r="23" customFormat="false" ht="11.25" hidden="false" customHeight="false" outlineLevel="0" collapsed="false">
      <c r="B23" s="28"/>
      <c r="C23" s="28"/>
      <c r="D23" s="104"/>
      <c r="E23" s="98"/>
    </row>
    <row r="24" customFormat="false" ht="12" hidden="false" customHeight="false" outlineLevel="0" collapsed="false">
      <c r="A24" s="144" t="n">
        <v>36894</v>
      </c>
      <c r="B24" s="28"/>
      <c r="C24" s="28"/>
      <c r="D24" s="408" t="n">
        <f aca="false">+D22+D20</f>
        <v>80083.19</v>
      </c>
      <c r="E24" s="98"/>
    </row>
    <row r="25" customFormat="false" ht="12" hidden="false" customHeight="false" outlineLevel="0" collapsed="false">
      <c r="B25" s="28"/>
      <c r="C25" s="28"/>
      <c r="D25" s="28"/>
      <c r="E25" s="98"/>
    </row>
    <row r="31" customFormat="false" ht="11.25" hidden="false" customHeight="false" outlineLevel="0" collapsed="false">
      <c r="A31" s="9" t="s">
        <v>187</v>
      </c>
    </row>
    <row r="32" customFormat="false" ht="11.25" hidden="false" customHeight="false" outlineLevel="0" collapsed="false">
      <c r="A32" s="144" t="n">
        <v>37256</v>
      </c>
      <c r="D32" s="218" t="n">
        <v>26010</v>
      </c>
    </row>
    <row r="33" customFormat="false" ht="11.25" hidden="false" customHeight="false" outlineLevel="0" collapsed="false">
      <c r="A33" s="144" t="n">
        <f aca="false">+A24</f>
        <v>36894</v>
      </c>
      <c r="D33" s="40" t="n">
        <f aca="false">+D18</f>
        <v>9021</v>
      </c>
    </row>
    <row r="34" customFormat="false" ht="11.25" hidden="false" customHeight="false" outlineLevel="0" collapsed="false">
      <c r="D34" s="32" t="n">
        <f aca="false">+D33+D32</f>
        <v>35031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0" width="12.28"/>
    <col collapsed="false" customWidth="true" hidden="false" outlineLevel="0" max="6" min="6" style="65" width="12.85"/>
  </cols>
  <sheetData>
    <row r="3" customFormat="false" ht="12.75" hidden="false" customHeight="false" outlineLevel="0" collapsed="false">
      <c r="A3" s="156" t="s">
        <v>259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9236</v>
      </c>
      <c r="B5" s="316" t="n">
        <v>-16924</v>
      </c>
      <c r="C5" s="316" t="n">
        <v>-5328</v>
      </c>
      <c r="D5" s="316" t="n">
        <f aca="false">+C5-B5</f>
        <v>11596</v>
      </c>
      <c r="E5" s="28"/>
      <c r="F5" s="135"/>
    </row>
    <row r="6" customFormat="false" ht="12.75" hidden="false" customHeight="false" outlineLevel="0" collapsed="false">
      <c r="A6" s="318" t="n">
        <v>9238</v>
      </c>
      <c r="B6" s="316" t="n">
        <v>-1929</v>
      </c>
      <c r="C6" s="316" t="n">
        <v>-3000</v>
      </c>
      <c r="D6" s="316" t="n">
        <f aca="false">+C6-B6</f>
        <v>-1071</v>
      </c>
      <c r="E6" s="28"/>
      <c r="F6" s="135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56422</v>
      </c>
      <c r="B7" s="316" t="n">
        <v>-335098</v>
      </c>
      <c r="C7" s="316" t="n">
        <v>-370246</v>
      </c>
      <c r="D7" s="316" t="n">
        <f aca="false">+C7-B7</f>
        <v>-35148</v>
      </c>
      <c r="E7" s="28"/>
      <c r="F7" s="135"/>
    </row>
    <row r="8" customFormat="false" ht="12.75" hidden="false" customHeight="false" outlineLevel="0" collapsed="false">
      <c r="A8" s="318" t="n">
        <v>58710</v>
      </c>
      <c r="B8" s="316" t="n">
        <v>-66770</v>
      </c>
      <c r="C8" s="316" t="n">
        <v>-49260</v>
      </c>
      <c r="D8" s="316" t="n">
        <f aca="false">+C8-B8</f>
        <v>17510</v>
      </c>
      <c r="E8" s="28"/>
      <c r="F8" s="135"/>
    </row>
    <row r="9" customFormat="false" ht="12.75" hidden="false" customHeight="false" outlineLevel="0" collapsed="false">
      <c r="A9" s="318" t="n">
        <v>60921</v>
      </c>
      <c r="B9" s="316" t="n">
        <v>-151823</v>
      </c>
      <c r="C9" s="316" t="n">
        <v>-136234</v>
      </c>
      <c r="D9" s="316" t="n">
        <f aca="false">+C9-B9</f>
        <v>15589</v>
      </c>
      <c r="E9" s="28"/>
      <c r="F9" s="135"/>
    </row>
    <row r="10" customFormat="false" ht="12.75" hidden="false" customHeight="false" outlineLevel="0" collapsed="false">
      <c r="A10" s="318" t="n">
        <v>78026</v>
      </c>
      <c r="B10" s="316"/>
      <c r="C10" s="316"/>
      <c r="D10" s="316" t="n">
        <f aca="false">+C10-B10</f>
        <v>0</v>
      </c>
      <c r="E10" s="28"/>
      <c r="F10" s="135"/>
    </row>
    <row r="11" customFormat="false" ht="12.75" hidden="false" customHeight="false" outlineLevel="0" collapsed="false">
      <c r="A11" s="318" t="n">
        <v>500084</v>
      </c>
      <c r="B11" s="316" t="n">
        <f aca="false">-4517-2296</f>
        <v>-6813</v>
      </c>
      <c r="C11" s="316" t="n">
        <v>-9000</v>
      </c>
      <c r="D11" s="316" t="n">
        <f aca="false">+C11-B11</f>
        <v>-2187</v>
      </c>
      <c r="E11" s="324"/>
      <c r="F11" s="135"/>
    </row>
    <row r="12" customFormat="false" ht="12.75" hidden="false" customHeight="false" outlineLevel="0" collapsed="false">
      <c r="A12" s="409" t="n">
        <v>500085</v>
      </c>
      <c r="B12" s="316" t="n">
        <v>-1</v>
      </c>
      <c r="C12" s="316"/>
      <c r="D12" s="316" t="n">
        <f aca="false">+C12-B12</f>
        <v>1</v>
      </c>
      <c r="E12" s="28"/>
      <c r="F12" s="135"/>
    </row>
    <row r="13" customFormat="false" ht="12.75" hidden="false" customHeight="false" outlineLevel="0" collapsed="false">
      <c r="A13" s="318" t="n">
        <v>500097</v>
      </c>
      <c r="B13" s="316" t="n">
        <v>-14119</v>
      </c>
      <c r="C13" s="316" t="n">
        <v>-12000</v>
      </c>
      <c r="D13" s="316" t="n">
        <f aca="false">+C13-B13</f>
        <v>2119</v>
      </c>
      <c r="E13" s="28"/>
      <c r="F13" s="135"/>
    </row>
    <row r="14" customFormat="false" ht="12.75" hidden="false" customHeight="false" outlineLevel="0" collapsed="false">
      <c r="A14" s="318"/>
      <c r="B14" s="316"/>
      <c r="C14" s="316"/>
      <c r="D14" s="316"/>
      <c r="E14" s="28"/>
      <c r="F14" s="135"/>
    </row>
    <row r="15" customFormat="false" ht="12.75" hidden="false" customHeight="false" outlineLevel="0" collapsed="false">
      <c r="A15" s="318"/>
      <c r="B15" s="316"/>
      <c r="C15" s="316"/>
      <c r="D15" s="316"/>
      <c r="E15" s="28"/>
      <c r="F15" s="135"/>
    </row>
    <row r="16" customFormat="false" ht="12.75" hidden="false" customHeight="false" outlineLevel="0" collapsed="false">
      <c r="A16" s="318"/>
      <c r="B16" s="316"/>
      <c r="C16" s="316"/>
      <c r="D16" s="325"/>
      <c r="E16" s="28"/>
      <c r="F16" s="135"/>
    </row>
    <row r="17" customFormat="false" ht="12.75" hidden="false" customHeight="false" outlineLevel="0" collapsed="false">
      <c r="A17" s="318"/>
      <c r="B17" s="316"/>
      <c r="C17" s="316"/>
      <c r="D17" s="316" t="n">
        <f aca="false">SUM(D5:D16)</f>
        <v>8409</v>
      </c>
      <c r="E17" s="28"/>
      <c r="F17" s="135"/>
    </row>
    <row r="18" customFormat="false" ht="12.75" hidden="false" customHeight="false" outlineLevel="0" collapsed="false">
      <c r="A18" s="318" t="s">
        <v>228</v>
      </c>
      <c r="B18" s="316"/>
      <c r="C18" s="316"/>
      <c r="D18" s="326" t="n">
        <f aca="false">+summary!H4</f>
        <v>2.39</v>
      </c>
      <c r="E18" s="327"/>
      <c r="F18" s="135"/>
    </row>
    <row r="19" customFormat="false" ht="12.75" hidden="false" customHeight="false" outlineLevel="0" collapsed="false">
      <c r="A19" s="318"/>
      <c r="B19" s="316"/>
      <c r="C19" s="316"/>
      <c r="D19" s="328" t="n">
        <f aca="false">+D18*D17</f>
        <v>20097.51</v>
      </c>
      <c r="E19" s="104"/>
      <c r="F19" s="135"/>
    </row>
    <row r="20" customFormat="false" ht="12.75" hidden="false" customHeight="false" outlineLevel="0" collapsed="false">
      <c r="A20" s="318"/>
      <c r="B20" s="316"/>
      <c r="C20" s="316"/>
      <c r="D20" s="328"/>
      <c r="E20" s="104"/>
      <c r="F20" s="135"/>
    </row>
    <row r="21" customFormat="false" ht="12.75" hidden="false" customHeight="false" outlineLevel="0" collapsed="false">
      <c r="A21" s="330" t="n">
        <v>37256</v>
      </c>
      <c r="B21" s="316"/>
      <c r="C21" s="316"/>
      <c r="D21" s="331" t="n">
        <v>713715.32</v>
      </c>
      <c r="E21" s="104"/>
    </row>
    <row r="22" customFormat="false" ht="12.75" hidden="false" customHeight="false" outlineLevel="0" collapsed="false">
      <c r="A22" s="318"/>
      <c r="B22" s="316"/>
      <c r="C22" s="316"/>
      <c r="D22" s="328"/>
      <c r="E22" s="104"/>
    </row>
    <row r="23" customFormat="false" ht="13.5" hidden="false" customHeight="false" outlineLevel="0" collapsed="false">
      <c r="A23" s="330" t="n">
        <v>37259</v>
      </c>
      <c r="B23" s="316"/>
      <c r="C23" s="316"/>
      <c r="D23" s="333" t="n">
        <f aca="false">+D21+D19</f>
        <v>733812.83</v>
      </c>
      <c r="E23" s="104"/>
    </row>
    <row r="24" customFormat="false" ht="13.5" hidden="false" customHeight="false" outlineLevel="0" collapsed="false">
      <c r="E24" s="334"/>
    </row>
    <row r="25" customFormat="false" ht="12.75" hidden="false" customHeight="false" outlineLevel="0" collapsed="false">
      <c r="E25" s="410"/>
    </row>
    <row r="27" customFormat="false" ht="12.75" hidden="false" customHeight="false" outlineLevel="0" collapsed="false">
      <c r="A27" s="9" t="s">
        <v>187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15" t="n">
        <v>283678</v>
      </c>
    </row>
    <row r="29" customFormat="false" ht="12.75" hidden="false" customHeight="false" outlineLevel="0" collapsed="false">
      <c r="A29" s="144" t="n">
        <f aca="false">+A23</f>
        <v>37259</v>
      </c>
      <c r="B29" s="9"/>
      <c r="C29" s="9"/>
      <c r="D29" s="40" t="n">
        <f aca="false">+D17</f>
        <v>8409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292087</v>
      </c>
      <c r="E30" s="65"/>
    </row>
    <row r="31" customFormat="false" ht="12.75" hidden="false" customHeight="false" outlineLevel="0" collapsed="false">
      <c r="A31" s="148"/>
      <c r="B31" s="149"/>
      <c r="C31" s="150"/>
      <c r="D31" s="150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6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6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6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6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6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6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6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6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6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6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27"/>
      <c r="E47" s="327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3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34"/>
    </row>
    <row r="56" customFormat="false" ht="12.75" hidden="false" customHeight="false" outlineLevel="0" collapsed="false">
      <c r="E56" s="334"/>
    </row>
    <row r="57" customFormat="false" ht="12.75" hidden="false" customHeight="false" outlineLevel="0" collapsed="false">
      <c r="E57" s="334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0"/>
      <c r="E95" s="50"/>
      <c r="F95" s="411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35"/>
      <c r="E97" s="335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36"/>
      <c r="E100" s="33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37"/>
      <c r="E102" s="33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0"/>
      <c r="E121" s="50"/>
      <c r="F121" s="411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35"/>
      <c r="E123" s="335"/>
      <c r="F123" s="135"/>
    </row>
    <row r="124" customFormat="false" ht="12.75" hidden="false" customHeight="false" outlineLevel="0" collapsed="false">
      <c r="B124" s="28"/>
      <c r="C124" s="28"/>
      <c r="D124" s="104"/>
      <c r="E124" s="104"/>
      <c r="F124" s="135"/>
    </row>
    <row r="125" customFormat="false" ht="12.75" hidden="false" customHeight="false" outlineLevel="0" collapsed="false">
      <c r="B125" s="28"/>
      <c r="C125" s="28"/>
      <c r="D125" s="104"/>
      <c r="E125" s="104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4"/>
      <c r="E127" s="104"/>
    </row>
    <row r="128" customFormat="false" ht="13.5" hidden="false" customHeight="false" outlineLevel="0" collapsed="false">
      <c r="A128" s="9"/>
      <c r="D128" s="338"/>
      <c r="E128" s="3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0"/>
      <c r="E146" s="50"/>
      <c r="F146" s="411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35"/>
      <c r="E148" s="335"/>
      <c r="F148" s="135"/>
    </row>
    <row r="149" customFormat="false" ht="12.75" hidden="false" customHeight="false" outlineLevel="0" collapsed="false">
      <c r="B149" s="28"/>
      <c r="C149" s="28"/>
      <c r="D149" s="104"/>
      <c r="E149" s="104"/>
      <c r="F149" s="135"/>
    </row>
    <row r="150" customFormat="false" ht="12.75" hidden="false" customHeight="false" outlineLevel="0" collapsed="false">
      <c r="B150" s="28"/>
      <c r="C150" s="28"/>
      <c r="D150" s="104"/>
      <c r="E150" s="104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4"/>
      <c r="E152" s="104"/>
    </row>
    <row r="153" customFormat="false" ht="13.5" hidden="false" customHeight="false" outlineLevel="0" collapsed="false">
      <c r="A153" s="9"/>
      <c r="D153" s="338"/>
      <c r="E153" s="3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39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39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39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39"/>
      <c r="C169" s="28"/>
      <c r="D169" s="28"/>
      <c r="E169" s="28"/>
      <c r="F169" s="135"/>
    </row>
    <row r="170" customFormat="false" ht="12.75" hidden="false" customHeight="false" outlineLevel="0" collapsed="false">
      <c r="B170" s="339"/>
      <c r="C170" s="28"/>
      <c r="D170" s="28"/>
      <c r="E170" s="28"/>
      <c r="F170" s="135"/>
    </row>
    <row r="171" customFormat="false" ht="12.75" hidden="false" customHeight="false" outlineLevel="0" collapsed="false">
      <c r="B171" s="339"/>
      <c r="C171" s="28"/>
      <c r="D171" s="50"/>
      <c r="E171" s="50"/>
      <c r="F171" s="411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35"/>
      <c r="E173" s="335"/>
      <c r="F173" s="135"/>
    </row>
    <row r="174" customFormat="false" ht="12.75" hidden="false" customHeight="false" outlineLevel="0" collapsed="false">
      <c r="B174" s="28"/>
      <c r="C174" s="28"/>
      <c r="D174" s="104"/>
      <c r="E174" s="104"/>
      <c r="F174" s="135"/>
    </row>
    <row r="175" customFormat="false" ht="12.75" hidden="false" customHeight="false" outlineLevel="0" collapsed="false">
      <c r="B175" s="28"/>
      <c r="C175" s="28"/>
      <c r="D175" s="104"/>
      <c r="E175" s="104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4"/>
      <c r="E177" s="104"/>
    </row>
    <row r="178" customFormat="false" ht="13.5" hidden="false" customHeight="false" outlineLevel="0" collapsed="false">
      <c r="A178" s="9"/>
      <c r="D178" s="338"/>
      <c r="E178" s="3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39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39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39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0"/>
      <c r="B190" s="341"/>
      <c r="C190" s="341"/>
      <c r="D190" s="341"/>
      <c r="E190" s="341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39"/>
      <c r="C193" s="28"/>
      <c r="D193" s="28"/>
      <c r="E193" s="28"/>
      <c r="F193" s="135"/>
    </row>
    <row r="194" customFormat="false" ht="12.75" hidden="false" customHeight="false" outlineLevel="0" collapsed="false">
      <c r="B194" s="339"/>
      <c r="C194" s="28"/>
      <c r="D194" s="28"/>
      <c r="E194" s="28"/>
      <c r="F194" s="135"/>
    </row>
    <row r="195" customFormat="false" ht="12.75" hidden="false" customHeight="false" outlineLevel="0" collapsed="false">
      <c r="B195" s="339"/>
      <c r="C195" s="28"/>
      <c r="D195" s="50"/>
      <c r="E195" s="50"/>
      <c r="F195" s="411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35"/>
      <c r="E197" s="335"/>
      <c r="F197" s="135"/>
    </row>
    <row r="198" customFormat="false" ht="12.75" hidden="false" customHeight="false" outlineLevel="0" collapsed="false">
      <c r="B198" s="28"/>
      <c r="C198" s="28"/>
      <c r="D198" s="104"/>
      <c r="E198" s="104"/>
      <c r="F198" s="135"/>
    </row>
    <row r="199" customFormat="false" ht="12.75" hidden="false" customHeight="false" outlineLevel="0" collapsed="false">
      <c r="B199" s="28"/>
      <c r="C199" s="28"/>
      <c r="D199" s="104"/>
      <c r="E199" s="104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4"/>
      <c r="E201" s="104"/>
    </row>
    <row r="202" customFormat="false" ht="13.5" hidden="false" customHeight="false" outlineLevel="0" collapsed="false">
      <c r="A202" s="9"/>
      <c r="D202" s="342"/>
      <c r="E202" s="3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39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39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39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0"/>
      <c r="B216" s="341"/>
      <c r="C216" s="341"/>
      <c r="D216" s="341"/>
      <c r="E216" s="341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39"/>
      <c r="C219" s="28"/>
      <c r="D219" s="28"/>
      <c r="E219" s="28"/>
      <c r="F219" s="135"/>
    </row>
    <row r="220" customFormat="false" ht="12.75" hidden="false" customHeight="false" outlineLevel="0" collapsed="false">
      <c r="B220" s="339"/>
      <c r="C220" s="28"/>
      <c r="D220" s="28"/>
      <c r="E220" s="28"/>
      <c r="F220" s="135"/>
    </row>
    <row r="221" customFormat="false" ht="12.75" hidden="false" customHeight="false" outlineLevel="0" collapsed="false">
      <c r="B221" s="339"/>
      <c r="C221" s="28"/>
      <c r="D221" s="50"/>
      <c r="E221" s="50"/>
      <c r="F221" s="411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35"/>
      <c r="E223" s="335"/>
      <c r="F223" s="135"/>
    </row>
    <row r="224" customFormat="false" ht="12.75" hidden="false" customHeight="false" outlineLevel="0" collapsed="false">
      <c r="B224" s="28"/>
      <c r="C224" s="28"/>
      <c r="D224" s="104"/>
      <c r="E224" s="104"/>
      <c r="F224" s="135"/>
    </row>
    <row r="225" customFormat="false" ht="12.75" hidden="false" customHeight="false" outlineLevel="0" collapsed="false">
      <c r="B225" s="28"/>
      <c r="C225" s="28"/>
      <c r="D225" s="104"/>
      <c r="E225" s="104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4"/>
      <c r="E227" s="104"/>
    </row>
    <row r="228" customFormat="false" ht="13.5" hidden="false" customHeight="false" outlineLevel="0" collapsed="false">
      <c r="A228" s="9"/>
      <c r="D228" s="342"/>
      <c r="E228" s="3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39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39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39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43"/>
      <c r="B240" s="324"/>
      <c r="C240" s="324"/>
      <c r="D240" s="324"/>
      <c r="E240" s="324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39"/>
      <c r="C243" s="28"/>
      <c r="D243" s="28"/>
      <c r="E243" s="28"/>
      <c r="F243" s="135"/>
    </row>
    <row r="244" customFormat="false" ht="12.75" hidden="false" customHeight="false" outlineLevel="0" collapsed="false">
      <c r="B244" s="339"/>
      <c r="C244" s="28"/>
      <c r="D244" s="28"/>
      <c r="E244" s="28"/>
      <c r="F244" s="135"/>
    </row>
    <row r="245" customFormat="false" ht="12.75" hidden="false" customHeight="false" outlineLevel="0" collapsed="false">
      <c r="B245" s="339"/>
      <c r="C245" s="28"/>
      <c r="D245" s="50"/>
      <c r="E245" s="50"/>
      <c r="F245" s="411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35"/>
      <c r="E247" s="335"/>
      <c r="F247" s="135"/>
    </row>
    <row r="248" customFormat="false" ht="12.75" hidden="false" customHeight="false" outlineLevel="0" collapsed="false">
      <c r="B248" s="28"/>
      <c r="C248" s="28"/>
      <c r="D248" s="104"/>
      <c r="E248" s="104"/>
      <c r="F248" s="135"/>
    </row>
    <row r="249" customFormat="false" ht="12.75" hidden="false" customHeight="false" outlineLevel="0" collapsed="false">
      <c r="B249" s="28"/>
      <c r="C249" s="28"/>
      <c r="D249" s="104"/>
      <c r="E249" s="104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4"/>
      <c r="E251" s="104"/>
    </row>
    <row r="252" customFormat="false" ht="13.5" hidden="false" customHeight="false" outlineLevel="0" collapsed="false">
      <c r="A252" s="9"/>
      <c r="D252" s="344"/>
      <c r="E252" s="3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18"/>
      <c r="B255" s="316"/>
      <c r="C255" s="316"/>
      <c r="D255" s="316"/>
    </row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135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135"/>
    </row>
    <row r="259" customFormat="false" ht="12.75" hidden="false" customHeight="false" outlineLevel="0" collapsed="false">
      <c r="A259" s="318"/>
      <c r="B259" s="345"/>
      <c r="C259" s="316"/>
      <c r="D259" s="316"/>
      <c r="E259" s="28"/>
      <c r="F259" s="135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135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135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135"/>
    </row>
    <row r="263" customFormat="false" ht="12.75" hidden="false" customHeight="false" outlineLevel="0" collapsed="false">
      <c r="A263" s="318"/>
      <c r="B263" s="316"/>
      <c r="C263" s="316"/>
      <c r="D263" s="316"/>
      <c r="E263" s="28"/>
      <c r="F263" s="135"/>
    </row>
    <row r="264" customFormat="false" ht="12.75" hidden="false" customHeight="false" outlineLevel="0" collapsed="false">
      <c r="A264" s="323"/>
      <c r="B264" s="346"/>
      <c r="C264" s="346"/>
      <c r="D264" s="346"/>
      <c r="E264" s="324"/>
      <c r="F264" s="135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135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135"/>
    </row>
    <row r="267" customFormat="false" ht="12.75" hidden="false" customHeight="false" outlineLevel="0" collapsed="false">
      <c r="A267" s="318"/>
      <c r="B267" s="345"/>
      <c r="C267" s="316"/>
      <c r="D267" s="316"/>
      <c r="E267" s="28"/>
      <c r="F267" s="135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135"/>
    </row>
    <row r="269" customFormat="false" ht="12.75" hidden="false" customHeight="false" outlineLevel="0" collapsed="false">
      <c r="A269" s="318"/>
      <c r="B269" s="345"/>
      <c r="C269" s="316"/>
      <c r="D269" s="325"/>
      <c r="E269" s="50"/>
      <c r="F269" s="411"/>
    </row>
    <row r="270" customFormat="false" ht="12.75" hidden="false" customHeight="false" outlineLevel="0" collapsed="false">
      <c r="A270" s="318"/>
      <c r="B270" s="316"/>
      <c r="C270" s="316"/>
      <c r="D270" s="316"/>
      <c r="E270" s="28"/>
      <c r="F270" s="135"/>
    </row>
    <row r="271" customFormat="false" ht="12.75" hidden="false" customHeight="false" outlineLevel="0" collapsed="false">
      <c r="A271" s="318"/>
      <c r="B271" s="316"/>
      <c r="C271" s="316"/>
      <c r="D271" s="326"/>
      <c r="E271" s="335"/>
      <c r="F271" s="135"/>
    </row>
    <row r="272" customFormat="false" ht="12.75" hidden="false" customHeight="false" outlineLevel="0" collapsed="false">
      <c r="A272" s="318"/>
      <c r="B272" s="316"/>
      <c r="C272" s="316"/>
      <c r="D272" s="328"/>
      <c r="E272" s="104"/>
      <c r="F272" s="135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135"/>
    </row>
    <row r="274" customFormat="false" ht="12.75" hidden="false" customHeight="false" outlineLevel="0" collapsed="false">
      <c r="A274" s="318"/>
      <c r="B274" s="316"/>
      <c r="C274" s="316"/>
      <c r="D274" s="347"/>
      <c r="E274" s="182"/>
    </row>
    <row r="275" customFormat="false" ht="12.75" hidden="false" customHeight="false" outlineLevel="0" collapsed="false">
      <c r="A275" s="318"/>
      <c r="B275" s="316"/>
      <c r="C275" s="316"/>
      <c r="D275" s="328"/>
      <c r="E275" s="104"/>
    </row>
    <row r="276" customFormat="false" ht="13.5" hidden="false" customHeight="false" outlineLevel="0" collapsed="false">
      <c r="A276" s="318"/>
      <c r="B276" s="316"/>
      <c r="C276" s="316"/>
      <c r="D276" s="348"/>
      <c r="E276" s="3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18"/>
      <c r="B280" s="316"/>
      <c r="C280" s="316"/>
      <c r="D280" s="316"/>
    </row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135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135"/>
    </row>
    <row r="284" customFormat="false" ht="12.75" hidden="false" customHeight="false" outlineLevel="0" collapsed="false">
      <c r="A284" s="318"/>
      <c r="B284" s="345"/>
      <c r="C284" s="316"/>
      <c r="D284" s="316"/>
      <c r="E284" s="28"/>
      <c r="F284" s="135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135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135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135"/>
    </row>
    <row r="288" customFormat="false" ht="12.75" hidden="false" customHeight="false" outlineLevel="0" collapsed="false">
      <c r="A288" s="318"/>
      <c r="B288" s="316"/>
      <c r="C288" s="316"/>
      <c r="D288" s="316"/>
      <c r="E288" s="28"/>
      <c r="F288" s="135"/>
    </row>
    <row r="289" customFormat="false" ht="12.75" hidden="false" customHeight="false" outlineLevel="0" collapsed="false">
      <c r="A289" s="323"/>
      <c r="B289" s="346"/>
      <c r="C289" s="346"/>
      <c r="D289" s="346"/>
      <c r="E289" s="324"/>
      <c r="F289" s="135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135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135"/>
    </row>
    <row r="292" customFormat="false" ht="12.75" hidden="false" customHeight="false" outlineLevel="0" collapsed="false">
      <c r="A292" s="318"/>
      <c r="B292" s="345"/>
      <c r="C292" s="316"/>
      <c r="D292" s="316"/>
      <c r="E292" s="28"/>
      <c r="F292" s="135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135"/>
    </row>
    <row r="294" customFormat="false" ht="12.75" hidden="false" customHeight="false" outlineLevel="0" collapsed="false">
      <c r="A294" s="318"/>
      <c r="B294" s="345"/>
      <c r="C294" s="316"/>
      <c r="D294" s="325"/>
      <c r="E294" s="50"/>
      <c r="F294" s="411"/>
    </row>
    <row r="295" customFormat="false" ht="12.75" hidden="false" customHeight="false" outlineLevel="0" collapsed="false">
      <c r="A295" s="318"/>
      <c r="B295" s="316"/>
      <c r="C295" s="316"/>
      <c r="D295" s="316"/>
      <c r="E295" s="28"/>
      <c r="F295" s="135"/>
    </row>
    <row r="296" customFormat="false" ht="12.75" hidden="false" customHeight="false" outlineLevel="0" collapsed="false">
      <c r="A296" s="318"/>
      <c r="B296" s="316"/>
      <c r="C296" s="316"/>
      <c r="D296" s="326"/>
      <c r="E296" s="335"/>
      <c r="F296" s="135"/>
    </row>
    <row r="297" customFormat="false" ht="12.75" hidden="false" customHeight="false" outlineLevel="0" collapsed="false">
      <c r="A297" s="318"/>
      <c r="B297" s="316"/>
      <c r="C297" s="316"/>
      <c r="D297" s="328"/>
      <c r="E297" s="104"/>
      <c r="F297" s="135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135"/>
    </row>
    <row r="299" customFormat="false" ht="12.75" hidden="false" customHeight="false" outlineLevel="0" collapsed="false">
      <c r="A299" s="330"/>
      <c r="B299" s="316"/>
      <c r="C299" s="316"/>
      <c r="D299" s="347"/>
      <c r="E299" s="182"/>
    </row>
    <row r="300" customFormat="false" ht="12.75" hidden="false" customHeight="false" outlineLevel="0" collapsed="false">
      <c r="A300" s="318"/>
      <c r="B300" s="316"/>
      <c r="C300" s="316"/>
      <c r="D300" s="328"/>
      <c r="E300" s="104"/>
    </row>
    <row r="301" customFormat="false" ht="13.5" hidden="false" customHeight="false" outlineLevel="0" collapsed="false">
      <c r="A301" s="318"/>
      <c r="B301" s="316"/>
      <c r="C301" s="316"/>
      <c r="D301" s="348"/>
      <c r="E301" s="3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18"/>
      <c r="B307" s="316"/>
      <c r="C307" s="316"/>
      <c r="D307" s="316"/>
    </row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135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135"/>
    </row>
    <row r="311" customFormat="false" ht="12.75" hidden="false" customHeight="false" outlineLevel="0" collapsed="false">
      <c r="A311" s="318"/>
      <c r="B311" s="345"/>
      <c r="C311" s="316"/>
      <c r="D311" s="316"/>
      <c r="E311" s="28"/>
      <c r="F311" s="135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135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135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135"/>
    </row>
    <row r="315" customFormat="false" ht="12.75" hidden="false" customHeight="false" outlineLevel="0" collapsed="false">
      <c r="A315" s="318"/>
      <c r="B315" s="316"/>
      <c r="C315" s="316"/>
      <c r="D315" s="316"/>
      <c r="E315" s="28"/>
      <c r="F315" s="135"/>
    </row>
    <row r="316" customFormat="false" ht="12.75" hidden="false" customHeight="false" outlineLevel="0" collapsed="false">
      <c r="A316" s="323"/>
      <c r="B316" s="346"/>
      <c r="C316" s="346"/>
      <c r="D316" s="346"/>
      <c r="E316" s="324"/>
      <c r="F316" s="135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135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135"/>
    </row>
    <row r="319" customFormat="false" ht="12.75" hidden="false" customHeight="false" outlineLevel="0" collapsed="false">
      <c r="A319" s="318"/>
      <c r="B319" s="345"/>
      <c r="C319" s="316"/>
      <c r="D319" s="316"/>
      <c r="E319" s="28"/>
      <c r="F319" s="135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135"/>
    </row>
    <row r="321" customFormat="false" ht="12.75" hidden="false" customHeight="false" outlineLevel="0" collapsed="false">
      <c r="A321" s="318"/>
      <c r="B321" s="345"/>
      <c r="C321" s="316"/>
      <c r="D321" s="325"/>
      <c r="E321" s="50"/>
      <c r="F321" s="411"/>
    </row>
    <row r="322" customFormat="false" ht="12.75" hidden="false" customHeight="false" outlineLevel="0" collapsed="false">
      <c r="A322" s="318"/>
      <c r="B322" s="316"/>
      <c r="C322" s="316"/>
      <c r="D322" s="316"/>
      <c r="E322" s="28"/>
      <c r="F322" s="135"/>
    </row>
    <row r="323" customFormat="false" ht="12.75" hidden="false" customHeight="false" outlineLevel="0" collapsed="false">
      <c r="A323" s="318"/>
      <c r="B323" s="316"/>
      <c r="C323" s="316"/>
      <c r="D323" s="326"/>
      <c r="E323" s="335"/>
      <c r="F323" s="135"/>
    </row>
    <row r="324" customFormat="false" ht="12.75" hidden="false" customHeight="false" outlineLevel="0" collapsed="false">
      <c r="A324" s="318"/>
      <c r="B324" s="316"/>
      <c r="C324" s="316"/>
      <c r="D324" s="328"/>
      <c r="E324" s="104"/>
      <c r="F324" s="135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135"/>
    </row>
    <row r="326" customFormat="false" ht="12.75" hidden="false" customHeight="false" outlineLevel="0" collapsed="false">
      <c r="A326" s="330"/>
      <c r="B326" s="316"/>
      <c r="C326" s="316"/>
      <c r="D326" s="347"/>
      <c r="E326" s="182"/>
    </row>
    <row r="327" customFormat="false" ht="12.75" hidden="false" customHeight="false" outlineLevel="0" collapsed="false">
      <c r="A327" s="318"/>
      <c r="B327" s="316"/>
      <c r="C327" s="316"/>
      <c r="D327" s="328"/>
      <c r="E327" s="104"/>
    </row>
    <row r="328" customFormat="false" ht="13.5" hidden="false" customHeight="false" outlineLevel="0" collapsed="false">
      <c r="A328" s="318"/>
      <c r="B328" s="316"/>
      <c r="C328" s="316"/>
      <c r="D328" s="348"/>
      <c r="E328" s="3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19" t="s">
        <v>174</v>
      </c>
      <c r="C2" s="319" t="s">
        <v>175</v>
      </c>
      <c r="D2" s="319" t="s">
        <v>174</v>
      </c>
      <c r="E2" s="319" t="s">
        <v>175</v>
      </c>
      <c r="F2" s="320" t="s">
        <v>177</v>
      </c>
    </row>
    <row r="3" customFormat="false" ht="12.75" hidden="false" customHeight="false" outlineLevel="0" collapsed="false">
      <c r="A3" s="0" t="n">
        <v>1</v>
      </c>
      <c r="B3" s="316" t="n">
        <v>43413</v>
      </c>
      <c r="C3" s="316" t="n">
        <v>45338</v>
      </c>
      <c r="D3" s="316"/>
      <c r="E3" s="316"/>
      <c r="F3" s="316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16" t="n">
        <v>45284</v>
      </c>
      <c r="C4" s="316" t="n">
        <v>45338</v>
      </c>
      <c r="D4" s="316"/>
      <c r="E4" s="316"/>
      <c r="F4" s="316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16" t="n">
        <v>34397</v>
      </c>
      <c r="C5" s="316" t="n">
        <v>34338</v>
      </c>
      <c r="D5" s="316"/>
      <c r="E5" s="316"/>
      <c r="F5" s="316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16"/>
      <c r="C6" s="316"/>
      <c r="D6" s="316"/>
      <c r="E6" s="316"/>
      <c r="F6" s="316" t="n">
        <f aca="false">+E6-D6+C6-B6</f>
        <v>0</v>
      </c>
      <c r="I6" s="0" t="s">
        <v>260</v>
      </c>
      <c r="P6" s="0" t="s">
        <v>261</v>
      </c>
    </row>
    <row r="7" customFormat="false" ht="12.75" hidden="false" customHeight="false" outlineLevel="0" collapsed="false">
      <c r="A7" s="0" t="n">
        <v>5</v>
      </c>
      <c r="B7" s="316"/>
      <c r="C7" s="316"/>
      <c r="D7" s="316"/>
      <c r="E7" s="316"/>
      <c r="F7" s="316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316"/>
      <c r="C8" s="316"/>
      <c r="D8" s="316"/>
      <c r="E8" s="316"/>
      <c r="F8" s="316" t="n">
        <f aca="false">+E8-D8+C8-B8</f>
        <v>0</v>
      </c>
      <c r="I8" s="318" t="s">
        <v>176</v>
      </c>
      <c r="J8" s="318" t="s">
        <v>174</v>
      </c>
      <c r="K8" s="318" t="s">
        <v>175</v>
      </c>
      <c r="L8" s="318" t="s">
        <v>177</v>
      </c>
      <c r="M8" s="318" t="s">
        <v>178</v>
      </c>
      <c r="N8" s="318" t="s">
        <v>179</v>
      </c>
      <c r="O8" s="318"/>
      <c r="P8" s="318" t="s">
        <v>176</v>
      </c>
      <c r="Q8" s="318" t="s">
        <v>174</v>
      </c>
      <c r="R8" s="318" t="s">
        <v>175</v>
      </c>
      <c r="S8" s="318" t="s">
        <v>177</v>
      </c>
      <c r="T8" s="318" t="s">
        <v>178</v>
      </c>
      <c r="U8" s="318" t="s">
        <v>179</v>
      </c>
    </row>
    <row r="9" customFormat="false" ht="15.75" hidden="false" customHeight="true" outlineLevel="0" collapsed="false">
      <c r="A9" s="0" t="n">
        <v>7</v>
      </c>
      <c r="B9" s="316"/>
      <c r="C9" s="316"/>
      <c r="D9" s="316"/>
      <c r="E9" s="316"/>
      <c r="F9" s="316" t="n">
        <f aca="false">+E9-D9+C9-B9</f>
        <v>0</v>
      </c>
      <c r="I9" s="412"/>
      <c r="J9" s="370"/>
      <c r="K9" s="370"/>
      <c r="L9" s="370"/>
      <c r="M9" s="364"/>
      <c r="N9" s="364"/>
      <c r="O9" s="364"/>
      <c r="P9" s="412"/>
      <c r="Q9" s="370"/>
      <c r="R9" s="370"/>
      <c r="S9" s="370"/>
      <c r="T9" s="364"/>
      <c r="U9" s="364"/>
    </row>
    <row r="10" customFormat="false" ht="12.75" hidden="false" customHeight="false" outlineLevel="0" collapsed="false">
      <c r="A10" s="0" t="n">
        <v>8</v>
      </c>
      <c r="B10" s="316"/>
      <c r="C10" s="316"/>
      <c r="D10" s="316"/>
      <c r="E10" s="316"/>
      <c r="F10" s="316" t="n">
        <f aca="false">+E10-D10+C10-B10</f>
        <v>0</v>
      </c>
      <c r="I10" s="412" t="n">
        <v>37012</v>
      </c>
      <c r="J10" s="370" t="n">
        <v>1103057</v>
      </c>
      <c r="K10" s="370" t="n">
        <v>1120793</v>
      </c>
      <c r="L10" s="370" t="n">
        <f aca="false">+K10-J10</f>
        <v>17736</v>
      </c>
      <c r="M10" s="364" t="n">
        <v>4.01</v>
      </c>
      <c r="N10" s="364" t="n">
        <f aca="false">+L10*M10</f>
        <v>71121.36</v>
      </c>
      <c r="O10" s="364"/>
      <c r="P10" s="412" t="n">
        <v>37012</v>
      </c>
      <c r="Q10" s="370" t="n">
        <v>-202726</v>
      </c>
      <c r="R10" s="370" t="n">
        <v>-185000</v>
      </c>
      <c r="S10" s="370" t="n">
        <f aca="false">+R10-Q10</f>
        <v>17726</v>
      </c>
      <c r="T10" s="364" t="n">
        <v>4.01</v>
      </c>
      <c r="U10" s="364" t="n">
        <f aca="false">+S10*T10</f>
        <v>71081.26</v>
      </c>
      <c r="W10" s="413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16"/>
      <c r="C11" s="316"/>
      <c r="D11" s="316"/>
      <c r="E11" s="316"/>
      <c r="F11" s="316" t="n">
        <f aca="false">+E11-D11+C11-B11</f>
        <v>0</v>
      </c>
      <c r="I11" s="412" t="n">
        <v>37043</v>
      </c>
      <c r="J11" s="370" t="n">
        <f aca="false">1647210-1647210+1654290</f>
        <v>1654290</v>
      </c>
      <c r="K11" s="370" t="n">
        <v>1681871</v>
      </c>
      <c r="L11" s="370" t="n">
        <f aca="false">+K11-J11</f>
        <v>27581</v>
      </c>
      <c r="M11" s="364" t="n">
        <v>3.51</v>
      </c>
      <c r="N11" s="364" t="n">
        <f aca="false">+L11*M11</f>
        <v>96809.31</v>
      </c>
      <c r="O11" s="364"/>
      <c r="P11" s="412" t="n">
        <v>37043</v>
      </c>
      <c r="Q11" s="370" t="n">
        <v>-153623</v>
      </c>
      <c r="R11" s="370" t="n">
        <v>-88473</v>
      </c>
      <c r="S11" s="370" t="n">
        <f aca="false">+R11-Q11</f>
        <v>65150</v>
      </c>
      <c r="T11" s="364" t="n">
        <v>3.51</v>
      </c>
      <c r="U11" s="364" t="n">
        <f aca="false">+S11*T11</f>
        <v>228676.5</v>
      </c>
      <c r="W11" s="413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16"/>
      <c r="C12" s="316"/>
      <c r="D12" s="316"/>
      <c r="E12" s="316"/>
      <c r="F12" s="316" t="n">
        <f aca="false">+E12-D12+C12-B12</f>
        <v>0</v>
      </c>
      <c r="I12" s="412" t="n">
        <v>37073</v>
      </c>
      <c r="J12" s="370" t="n">
        <f aca="false">1305497-1305497+1309597</f>
        <v>1309597</v>
      </c>
      <c r="K12" s="370" t="n">
        <v>1270571</v>
      </c>
      <c r="L12" s="370" t="n">
        <f aca="false">+K12-J12</f>
        <v>-39026</v>
      </c>
      <c r="M12" s="364" t="n">
        <v>2.94</v>
      </c>
      <c r="N12" s="364" t="n">
        <f aca="false">+L12*M12</f>
        <v>-114736.44</v>
      </c>
      <c r="O12" s="364"/>
      <c r="P12" s="412" t="n">
        <v>37104</v>
      </c>
      <c r="Q12" s="370" t="n">
        <v>-34269</v>
      </c>
      <c r="R12" s="370" t="n">
        <v>-27046</v>
      </c>
      <c r="S12" s="370" t="n">
        <f aca="false">+R12-Q12</f>
        <v>7223</v>
      </c>
      <c r="T12" s="364" t="n">
        <v>2.85</v>
      </c>
      <c r="U12" s="364" t="n">
        <f aca="false">+S12*T12</f>
        <v>20585.55</v>
      </c>
      <c r="W12" s="413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16"/>
      <c r="C13" s="316"/>
      <c r="D13" s="316"/>
      <c r="E13" s="316"/>
      <c r="F13" s="316" t="n">
        <f aca="false">+E13-D13+C13-B13</f>
        <v>0</v>
      </c>
      <c r="I13" s="412" t="n">
        <v>37104</v>
      </c>
      <c r="J13" s="370" t="n">
        <f aca="false">1436775-1436775+1438269</f>
        <v>1438269</v>
      </c>
      <c r="K13" s="370" t="n">
        <v>1418897</v>
      </c>
      <c r="L13" s="370" t="n">
        <f aca="false">+K13-J13</f>
        <v>-19372</v>
      </c>
      <c r="M13" s="364" t="n">
        <v>2.85</v>
      </c>
      <c r="N13" s="364" t="n">
        <f aca="false">+L13*M13</f>
        <v>-55210.2</v>
      </c>
      <c r="O13" s="364"/>
      <c r="P13" s="412" t="n">
        <v>37135</v>
      </c>
      <c r="Q13" s="370" t="n">
        <v>-1191628</v>
      </c>
      <c r="R13" s="370" t="n">
        <v>-1210937</v>
      </c>
      <c r="S13" s="370" t="n">
        <f aca="false">+R13-Q13</f>
        <v>-19309</v>
      </c>
      <c r="T13" s="364" t="n">
        <v>1.96</v>
      </c>
      <c r="U13" s="364" t="n">
        <f aca="false">+S13*T13</f>
        <v>-37845.64</v>
      </c>
      <c r="W13" s="413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16"/>
      <c r="C14" s="316"/>
      <c r="D14" s="316"/>
      <c r="E14" s="316"/>
      <c r="F14" s="316" t="n">
        <f aca="false">+E14-D14+C14-B14</f>
        <v>0</v>
      </c>
      <c r="I14" s="412" t="n">
        <v>37135</v>
      </c>
      <c r="J14" s="370" t="n">
        <v>1109912</v>
      </c>
      <c r="K14" s="370" t="n">
        <v>1111335</v>
      </c>
      <c r="L14" s="370" t="n">
        <f aca="false">+K14-J14</f>
        <v>1423</v>
      </c>
      <c r="M14" s="364" t="n">
        <v>1.96</v>
      </c>
      <c r="N14" s="366" t="n">
        <f aca="false">+L14*M14</f>
        <v>2789.08</v>
      </c>
      <c r="O14" s="364"/>
      <c r="P14" s="412"/>
      <c r="Q14" s="370"/>
      <c r="R14" s="370"/>
      <c r="S14" s="370" t="n">
        <f aca="false">+R14-Q14</f>
        <v>0</v>
      </c>
      <c r="T14" s="364"/>
      <c r="U14" s="364"/>
      <c r="W14" s="413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16"/>
      <c r="C15" s="316"/>
      <c r="D15" s="316"/>
      <c r="E15" s="316"/>
      <c r="F15" s="316" t="n">
        <f aca="false">+E15-D15+C15-B15</f>
        <v>0</v>
      </c>
      <c r="I15" s="412"/>
      <c r="J15" s="370"/>
      <c r="K15" s="370"/>
      <c r="L15" s="370"/>
      <c r="M15" s="364"/>
      <c r="N15" s="364"/>
      <c r="O15" s="364"/>
      <c r="P15" s="412"/>
      <c r="Q15" s="370"/>
      <c r="R15" s="370"/>
      <c r="S15" s="370" t="n">
        <f aca="false">+R15-Q15</f>
        <v>0</v>
      </c>
      <c r="T15" s="364"/>
      <c r="U15" s="364"/>
    </row>
    <row r="16" customFormat="false" ht="12.75" hidden="false" customHeight="false" outlineLevel="0" collapsed="false">
      <c r="A16" s="0" t="n">
        <v>14</v>
      </c>
      <c r="B16" s="316"/>
      <c r="C16" s="316"/>
      <c r="D16" s="316"/>
      <c r="E16" s="316"/>
      <c r="F16" s="316" t="n">
        <f aca="false">+E16-D16+C16-B16</f>
        <v>0</v>
      </c>
      <c r="I16" s="412" t="s">
        <v>262</v>
      </c>
      <c r="J16" s="370"/>
      <c r="K16" s="370"/>
      <c r="L16" s="370" t="n">
        <f aca="false">SUM(L10:L15)</f>
        <v>-11658</v>
      </c>
      <c r="M16" s="364"/>
      <c r="N16" s="364" t="n">
        <f aca="false">SUM(N9:N15)</f>
        <v>773.109999999992</v>
      </c>
      <c r="O16" s="364"/>
      <c r="P16" s="412" t="s">
        <v>262</v>
      </c>
      <c r="Q16" s="370"/>
      <c r="R16" s="370"/>
      <c r="S16" s="370" t="n">
        <f aca="false">SUM(S9:S15)</f>
        <v>70790</v>
      </c>
      <c r="T16" s="364"/>
      <c r="U16" s="364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16"/>
      <c r="C17" s="316"/>
      <c r="D17" s="370"/>
      <c r="E17" s="370"/>
      <c r="F17" s="316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16"/>
      <c r="C18" s="316"/>
      <c r="D18" s="370"/>
      <c r="E18" s="370"/>
      <c r="F18" s="316" t="n">
        <f aca="false">+E18-D18+C18-B18</f>
        <v>0</v>
      </c>
      <c r="I18" s="412" t="s">
        <v>263</v>
      </c>
      <c r="J18" s="370"/>
      <c r="K18" s="370"/>
      <c r="L18" s="370" t="n">
        <v>19880</v>
      </c>
      <c r="M18" s="364"/>
      <c r="N18" s="364"/>
      <c r="O18" s="364"/>
      <c r="P18" s="412" t="s">
        <v>263</v>
      </c>
      <c r="Q18" s="370"/>
      <c r="R18" s="370"/>
      <c r="S18" s="370" t="n">
        <v>37185</v>
      </c>
      <c r="T18" s="364"/>
      <c r="U18" s="364"/>
    </row>
    <row r="19" customFormat="false" ht="12.75" hidden="false" customHeight="false" outlineLevel="0" collapsed="false">
      <c r="A19" s="0" t="n">
        <v>17</v>
      </c>
      <c r="B19" s="316"/>
      <c r="C19" s="316"/>
      <c r="D19" s="370"/>
      <c r="E19" s="370"/>
      <c r="F19" s="316" t="n">
        <f aca="false">+E19-D19+C19-B19</f>
        <v>0</v>
      </c>
      <c r="I19" s="412"/>
      <c r="J19" s="370"/>
      <c r="K19" s="370"/>
      <c r="L19" s="370"/>
      <c r="M19" s="364"/>
      <c r="N19" s="364"/>
      <c r="O19" s="364"/>
      <c r="P19" s="412"/>
      <c r="Q19" s="370"/>
      <c r="R19" s="370"/>
      <c r="S19" s="370"/>
      <c r="T19" s="364"/>
      <c r="U19" s="364"/>
    </row>
    <row r="20" customFormat="false" ht="12.75" hidden="false" customHeight="false" outlineLevel="0" collapsed="false">
      <c r="A20" s="0" t="n">
        <v>18</v>
      </c>
      <c r="B20" s="370"/>
      <c r="C20" s="370"/>
      <c r="D20" s="370"/>
      <c r="E20" s="370"/>
      <c r="F20" s="316" t="n">
        <f aca="false">+E20-D20+C20-B20</f>
        <v>0</v>
      </c>
      <c r="I20" s="412"/>
      <c r="J20" s="370"/>
      <c r="K20" s="370"/>
      <c r="L20" s="370"/>
      <c r="M20" s="364"/>
      <c r="N20" s="364"/>
      <c r="O20" s="364"/>
      <c r="P20" s="412"/>
      <c r="Q20" s="370"/>
      <c r="R20" s="370"/>
      <c r="S20" s="370"/>
      <c r="T20" s="364"/>
      <c r="U20" s="364"/>
    </row>
    <row r="21" customFormat="false" ht="12.75" hidden="false" customHeight="false" outlineLevel="0" collapsed="false">
      <c r="A21" s="0" t="n">
        <v>19</v>
      </c>
      <c r="B21" s="370"/>
      <c r="C21" s="370"/>
      <c r="D21" s="370"/>
      <c r="E21" s="370"/>
      <c r="F21" s="316" t="n">
        <f aca="false">+E21-D21+C21-B21</f>
        <v>0</v>
      </c>
      <c r="I21" s="412"/>
      <c r="J21" s="370"/>
      <c r="K21" s="370"/>
      <c r="L21" s="370"/>
      <c r="M21" s="364"/>
      <c r="N21" s="364"/>
      <c r="O21" s="364"/>
      <c r="P21" s="412"/>
      <c r="Q21" s="370"/>
      <c r="R21" s="370"/>
      <c r="S21" s="370"/>
      <c r="T21" s="364"/>
      <c r="U21" s="364"/>
    </row>
    <row r="22" customFormat="false" ht="12.75" hidden="false" customHeight="false" outlineLevel="0" collapsed="false">
      <c r="A22" s="0" t="n">
        <v>20</v>
      </c>
      <c r="B22" s="370"/>
      <c r="C22" s="370"/>
      <c r="D22" s="370"/>
      <c r="E22" s="370"/>
      <c r="F22" s="316" t="n">
        <f aca="false">+E22-D22+C22-B22</f>
        <v>0</v>
      </c>
      <c r="I22" s="412"/>
      <c r="J22" s="370"/>
      <c r="K22" s="370"/>
      <c r="L22" s="370"/>
      <c r="M22" s="364"/>
      <c r="N22" s="364"/>
      <c r="O22" s="364"/>
      <c r="P22" s="412"/>
      <c r="Q22" s="370"/>
      <c r="R22" s="370"/>
      <c r="S22" s="370"/>
      <c r="T22" s="364"/>
      <c r="U22" s="364"/>
    </row>
    <row r="23" customFormat="false" ht="12.75" hidden="false" customHeight="false" outlineLevel="0" collapsed="false">
      <c r="A23" s="0" t="n">
        <v>21</v>
      </c>
      <c r="B23" s="370"/>
      <c r="C23" s="370"/>
      <c r="D23" s="370"/>
      <c r="E23" s="370"/>
      <c r="F23" s="316" t="n">
        <f aca="false">+E23-D23+C23-B23</f>
        <v>0</v>
      </c>
      <c r="I23" s="412"/>
      <c r="J23" s="370"/>
      <c r="K23" s="370"/>
      <c r="L23" s="370"/>
      <c r="M23" s="364"/>
      <c r="N23" s="364"/>
      <c r="O23" s="364"/>
      <c r="P23" s="412"/>
      <c r="Q23" s="370"/>
      <c r="R23" s="370"/>
      <c r="S23" s="370"/>
      <c r="T23" s="364"/>
      <c r="U23" s="364"/>
    </row>
    <row r="24" customFormat="false" ht="12.75" hidden="false" customHeight="false" outlineLevel="0" collapsed="false">
      <c r="A24" s="0" t="n">
        <v>22</v>
      </c>
      <c r="B24" s="370"/>
      <c r="C24" s="370"/>
      <c r="D24" s="370"/>
      <c r="E24" s="370"/>
      <c r="F24" s="316" t="n">
        <f aca="false">+E24-D24+C24-B24</f>
        <v>0</v>
      </c>
      <c r="I24" s="318"/>
      <c r="J24" s="318"/>
      <c r="K24" s="318"/>
      <c r="L24" s="318"/>
      <c r="M24" s="364"/>
      <c r="N24" s="364"/>
      <c r="O24" s="364"/>
      <c r="P24" s="318"/>
      <c r="Q24" s="318"/>
      <c r="R24" s="318"/>
      <c r="S24" s="370"/>
      <c r="T24" s="364"/>
      <c r="U24" s="364"/>
    </row>
    <row r="25" customFormat="false" ht="12.75" hidden="false" customHeight="false" outlineLevel="0" collapsed="false">
      <c r="A25" s="0" t="n">
        <v>23</v>
      </c>
      <c r="B25" s="370"/>
      <c r="C25" s="370"/>
      <c r="D25" s="370"/>
      <c r="E25" s="370"/>
      <c r="F25" s="316" t="n">
        <f aca="false">+E25-D25+C25-B25</f>
        <v>0</v>
      </c>
      <c r="I25" s="318"/>
      <c r="J25" s="318"/>
      <c r="K25" s="318"/>
      <c r="L25" s="318"/>
      <c r="M25" s="364"/>
      <c r="N25" s="364"/>
      <c r="O25" s="364"/>
      <c r="P25" s="318"/>
      <c r="Q25" s="318"/>
      <c r="R25" s="318"/>
      <c r="S25" s="370"/>
      <c r="T25" s="364"/>
      <c r="U25" s="364"/>
    </row>
    <row r="26" customFormat="false" ht="12.75" hidden="false" customHeight="false" outlineLevel="0" collapsed="false">
      <c r="A26" s="0" t="n">
        <v>24</v>
      </c>
      <c r="B26" s="370"/>
      <c r="C26" s="370"/>
      <c r="D26" s="370"/>
      <c r="E26" s="370"/>
      <c r="F26" s="316" t="n">
        <f aca="false">+E26-D26+C26-B26</f>
        <v>0</v>
      </c>
      <c r="I26" s="318"/>
      <c r="J26" s="318"/>
      <c r="K26" s="318"/>
      <c r="L26" s="318"/>
      <c r="M26" s="364"/>
      <c r="N26" s="364"/>
      <c r="O26" s="364"/>
      <c r="P26" s="318"/>
      <c r="Q26" s="318"/>
      <c r="R26" s="318"/>
      <c r="S26" s="370"/>
      <c r="T26" s="364"/>
      <c r="U26" s="364"/>
    </row>
    <row r="27" customFormat="false" ht="12.75" hidden="false" customHeight="false" outlineLevel="0" collapsed="false">
      <c r="A27" s="0" t="n">
        <v>25</v>
      </c>
      <c r="B27" s="370"/>
      <c r="C27" s="370"/>
      <c r="D27" s="370"/>
      <c r="E27" s="370"/>
      <c r="F27" s="316" t="n">
        <f aca="false">+E27-D27+C27-B27</f>
        <v>0</v>
      </c>
      <c r="I27" s="318"/>
      <c r="J27" s="318"/>
      <c r="K27" s="318"/>
      <c r="L27" s="318"/>
      <c r="M27" s="364"/>
      <c r="N27" s="364"/>
      <c r="O27" s="364"/>
      <c r="P27" s="318"/>
      <c r="Q27" s="318"/>
      <c r="R27" s="318"/>
      <c r="S27" s="370"/>
      <c r="T27" s="364"/>
      <c r="U27" s="364"/>
    </row>
    <row r="28" customFormat="false" ht="12.75" hidden="false" customHeight="false" outlineLevel="0" collapsed="false">
      <c r="A28" s="0" t="n">
        <v>26</v>
      </c>
      <c r="B28" s="370"/>
      <c r="C28" s="370"/>
      <c r="D28" s="32"/>
      <c r="E28" s="32"/>
      <c r="F28" s="316" t="n">
        <f aca="false">+E28-D28+C28-B28</f>
        <v>0</v>
      </c>
      <c r="I28" s="318"/>
      <c r="J28" s="318"/>
      <c r="K28" s="318"/>
      <c r="L28" s="318"/>
      <c r="M28" s="364"/>
      <c r="N28" s="364"/>
      <c r="O28" s="364"/>
      <c r="P28" s="318"/>
      <c r="Q28" s="318"/>
      <c r="R28" s="318"/>
      <c r="S28" s="318"/>
      <c r="T28" s="364"/>
      <c r="U28" s="364"/>
    </row>
    <row r="29" customFormat="false" ht="12.75" hidden="false" customHeight="false" outlineLevel="0" collapsed="false">
      <c r="A29" s="0" t="n">
        <v>27</v>
      </c>
      <c r="B29" s="370"/>
      <c r="C29" s="370"/>
      <c r="D29" s="32"/>
      <c r="E29" s="32"/>
      <c r="F29" s="316" t="n">
        <f aca="false">+E29-D29+C29-B29</f>
        <v>0</v>
      </c>
      <c r="I29" s="318"/>
      <c r="J29" s="318"/>
      <c r="K29" s="318"/>
      <c r="L29" s="318"/>
      <c r="M29" s="364"/>
      <c r="N29" s="364"/>
      <c r="O29" s="364"/>
      <c r="P29" s="318"/>
      <c r="Q29" s="318"/>
      <c r="R29" s="318"/>
      <c r="S29" s="318"/>
      <c r="T29" s="364"/>
      <c r="U29" s="364"/>
    </row>
    <row r="30" customFormat="false" ht="12.75" hidden="false" customHeight="false" outlineLevel="0" collapsed="false">
      <c r="A30" s="0" t="n">
        <v>28</v>
      </c>
      <c r="B30" s="370"/>
      <c r="C30" s="370"/>
      <c r="D30" s="32"/>
      <c r="E30" s="32"/>
      <c r="F30" s="316" t="n">
        <f aca="false">+E30-D30+C30-B30</f>
        <v>0</v>
      </c>
      <c r="I30" s="318"/>
      <c r="J30" s="318"/>
      <c r="K30" s="318"/>
      <c r="L30" s="318"/>
      <c r="M30" s="364"/>
      <c r="N30" s="364"/>
      <c r="O30" s="364"/>
      <c r="P30" s="318"/>
      <c r="Q30" s="318"/>
      <c r="R30" s="318"/>
      <c r="S30" s="318"/>
      <c r="T30" s="364"/>
      <c r="U30" s="364"/>
    </row>
    <row r="31" customFormat="false" ht="12.75" hidden="false" customHeight="false" outlineLevel="0" collapsed="false">
      <c r="A31" s="0" t="n">
        <v>29</v>
      </c>
      <c r="B31" s="370"/>
      <c r="C31" s="370"/>
      <c r="D31" s="32"/>
      <c r="E31" s="32"/>
      <c r="F31" s="316" t="n">
        <f aca="false">+E31-D31+C31-B31</f>
        <v>0</v>
      </c>
      <c r="I31" s="318"/>
      <c r="J31" s="318"/>
      <c r="K31" s="318"/>
      <c r="L31" s="318"/>
      <c r="M31" s="364"/>
      <c r="N31" s="364"/>
      <c r="O31" s="364"/>
      <c r="P31" s="318"/>
      <c r="Q31" s="318"/>
      <c r="R31" s="318"/>
      <c r="S31" s="318"/>
      <c r="T31" s="364"/>
      <c r="U31" s="364"/>
    </row>
    <row r="32" customFormat="false" ht="12.75" hidden="false" customHeight="false" outlineLevel="0" collapsed="false">
      <c r="A32" s="0" t="n">
        <v>30</v>
      </c>
      <c r="B32" s="370"/>
      <c r="C32" s="370"/>
      <c r="D32" s="32"/>
      <c r="E32" s="32"/>
      <c r="F32" s="316" t="n">
        <f aca="false">+E32-D32+C32-B32</f>
        <v>0</v>
      </c>
      <c r="M32" s="43"/>
      <c r="N32" s="43"/>
      <c r="O32" s="43"/>
      <c r="T32" s="43"/>
      <c r="U32" s="43"/>
    </row>
    <row r="33" customFormat="false" ht="12.75" hidden="false" customHeight="false" outlineLevel="0" collapsed="false">
      <c r="A33" s="0" t="n">
        <v>31</v>
      </c>
      <c r="B33" s="370"/>
      <c r="C33" s="370"/>
      <c r="D33" s="32"/>
      <c r="E33" s="32"/>
      <c r="F33" s="316" t="n">
        <f aca="false">+E33-D33+C33-B33</f>
        <v>0</v>
      </c>
      <c r="M33" s="43"/>
      <c r="N33" s="43"/>
      <c r="O33" s="43"/>
      <c r="T33" s="43"/>
      <c r="U33" s="43"/>
    </row>
    <row r="34" customFormat="false" ht="12.75" hidden="false" customHeight="false" outlineLevel="0" collapsed="false">
      <c r="B34" s="414" t="n">
        <f aca="false">SUM(B3:B33)</f>
        <v>123094</v>
      </c>
      <c r="C34" s="414" t="n">
        <f aca="false">SUM(C3:C33)</f>
        <v>125014</v>
      </c>
      <c r="D34" s="32" t="n">
        <f aca="false">SUM(D3:D33)</f>
        <v>0</v>
      </c>
      <c r="E34" s="32" t="n">
        <f aca="false">SUM(E3:E33)</f>
        <v>0</v>
      </c>
      <c r="F34" s="32" t="n">
        <f aca="false">SUM(F3:F33)</f>
        <v>1920</v>
      </c>
      <c r="M34" s="43"/>
      <c r="N34" s="43"/>
      <c r="O34" s="43"/>
      <c r="T34" s="43"/>
      <c r="U34" s="43"/>
    </row>
    <row r="35" customFormat="false" ht="12.75" hidden="false" customHeight="false" outlineLevel="0" collapsed="false">
      <c r="D35" s="32"/>
      <c r="E35" s="32"/>
      <c r="F35" s="32"/>
      <c r="M35" s="43"/>
      <c r="N35" s="43"/>
      <c r="O35" s="43"/>
      <c r="T35" s="43"/>
      <c r="U35" s="43"/>
    </row>
    <row r="36" customFormat="false" ht="12.75" hidden="false" customHeight="false" outlineLevel="0" collapsed="false">
      <c r="F36" s="179"/>
      <c r="M36" s="43"/>
      <c r="N36" s="43"/>
      <c r="O36" s="43"/>
      <c r="T36" s="43"/>
      <c r="U36" s="43"/>
    </row>
    <row r="37" customFormat="false" ht="12.75" hidden="false" customHeight="false" outlineLevel="0" collapsed="false">
      <c r="A37" s="415" t="n">
        <v>37256</v>
      </c>
      <c r="B37" s="32"/>
      <c r="C37" s="32"/>
      <c r="D37" s="32"/>
      <c r="E37" s="32"/>
      <c r="F37" s="178" t="n">
        <v>116110</v>
      </c>
      <c r="M37" s="43"/>
      <c r="N37" s="43"/>
      <c r="O37" s="43"/>
      <c r="T37" s="43"/>
      <c r="U37" s="43"/>
    </row>
    <row r="38" customFormat="false" ht="12.75" hidden="false" customHeight="false" outlineLevel="0" collapsed="false">
      <c r="A38" s="415" t="n">
        <v>37259</v>
      </c>
      <c r="B38" s="32"/>
      <c r="C38" s="32"/>
      <c r="D38" s="32"/>
      <c r="E38" s="32"/>
      <c r="F38" s="124" t="n">
        <f aca="false">+F37+F34</f>
        <v>118030</v>
      </c>
      <c r="M38" s="43"/>
      <c r="N38" s="43"/>
      <c r="O38" s="43"/>
    </row>
    <row r="39" customFormat="false" ht="12.75" hidden="false" customHeight="false" outlineLevel="0" collapsed="false">
      <c r="F39" s="63"/>
      <c r="M39" s="43"/>
      <c r="N39" s="43"/>
      <c r="O39" s="43"/>
    </row>
    <row r="40" customFormat="false" ht="12.75" hidden="false" customHeight="false" outlineLevel="0" collapsed="false">
      <c r="F40" s="63"/>
      <c r="I40" s="65"/>
      <c r="M40" s="43"/>
      <c r="N40" s="43"/>
      <c r="O40" s="43"/>
    </row>
    <row r="41" customFormat="false" ht="12.75" hidden="false" customHeight="false" outlineLevel="0" collapsed="false">
      <c r="F41" s="63"/>
      <c r="I41" s="65"/>
      <c r="M41" s="43"/>
      <c r="N41" s="43"/>
      <c r="O41" s="43"/>
    </row>
    <row r="42" customFormat="false" ht="12.75" hidden="false" customHeight="false" outlineLevel="0" collapsed="false">
      <c r="A42" s="9" t="s">
        <v>181</v>
      </c>
      <c r="B42" s="9"/>
      <c r="C42" s="9"/>
      <c r="D42" s="27"/>
      <c r="F42" s="191"/>
      <c r="I42" s="65"/>
      <c r="M42" s="43"/>
      <c r="N42" s="43"/>
      <c r="O42" s="43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239" t="n">
        <v>296376</v>
      </c>
      <c r="F43" s="63"/>
      <c r="G43" s="125"/>
      <c r="I43" s="65"/>
      <c r="M43" s="43"/>
      <c r="N43" s="43"/>
      <c r="O43" s="43"/>
    </row>
    <row r="44" customFormat="false" ht="12.75" hidden="false" customHeight="false" outlineLevel="0" collapsed="false">
      <c r="A44" s="144" t="n">
        <f aca="false">+A38</f>
        <v>37259</v>
      </c>
      <c r="B44" s="9"/>
      <c r="C44" s="9"/>
      <c r="D44" s="146" t="n">
        <f aca="false">+F34*'by type_area'!J4</f>
        <v>4588.8</v>
      </c>
      <c r="F44" s="63"/>
      <c r="I44" s="65"/>
      <c r="M44" s="43"/>
      <c r="N44" s="43"/>
      <c r="O44" s="43"/>
    </row>
    <row r="45" customFormat="false" ht="12.75" hidden="false" customHeight="false" outlineLevel="0" collapsed="false">
      <c r="A45" s="9"/>
      <c r="B45" s="9"/>
      <c r="C45" s="9"/>
      <c r="D45" s="62" t="n">
        <f aca="false">+D44+D43</f>
        <v>300964.8</v>
      </c>
      <c r="F45" s="63"/>
      <c r="I45" s="416"/>
      <c r="M45" s="43"/>
      <c r="N45" s="43"/>
      <c r="O45" s="43"/>
    </row>
    <row r="46" customFormat="false" ht="12.75" hidden="false" customHeight="false" outlineLevel="0" collapsed="false">
      <c r="F46" s="63"/>
      <c r="I46" s="65"/>
      <c r="M46" s="43"/>
      <c r="N46" s="43"/>
      <c r="O46" s="43"/>
    </row>
    <row r="47" customFormat="false" ht="12.75" hidden="false" customHeight="false" outlineLevel="0" collapsed="false">
      <c r="F47" s="63"/>
      <c r="M47" s="43"/>
      <c r="N47" s="43"/>
      <c r="O47" s="43"/>
    </row>
    <row r="48" customFormat="false" ht="12.75" hidden="false" customHeight="false" outlineLevel="0" collapsed="false">
      <c r="F48" s="63"/>
      <c r="M48" s="43"/>
      <c r="N48" s="43"/>
      <c r="O48" s="43"/>
    </row>
    <row r="49" customFormat="false" ht="12.75" hidden="false" customHeight="false" outlineLevel="0" collapsed="false">
      <c r="M49" s="43"/>
      <c r="N49" s="43"/>
      <c r="O49" s="43"/>
    </row>
    <row r="50" customFormat="false" ht="12.75" hidden="false" customHeight="false" outlineLevel="0" collapsed="false">
      <c r="M50" s="43"/>
      <c r="N50" s="43"/>
      <c r="O50" s="43"/>
    </row>
    <row r="51" customFormat="false" ht="12.75" hidden="false" customHeight="false" outlineLevel="0" collapsed="false">
      <c r="M51" s="43"/>
      <c r="N51" s="43"/>
      <c r="O51" s="43"/>
    </row>
    <row r="52" customFormat="false" ht="12.75" hidden="false" customHeight="false" outlineLevel="0" collapsed="false">
      <c r="M52" s="43"/>
      <c r="N52" s="43"/>
      <c r="O52" s="43"/>
    </row>
    <row r="53" customFormat="false" ht="12.75" hidden="false" customHeight="false" outlineLevel="0" collapsed="false">
      <c r="M53" s="43"/>
      <c r="N53" s="43"/>
      <c r="O53" s="43"/>
    </row>
    <row r="54" customFormat="false" ht="12.75" hidden="false" customHeight="false" outlineLevel="0" collapsed="false">
      <c r="M54" s="43"/>
      <c r="N54" s="43"/>
      <c r="O54" s="43"/>
    </row>
    <row r="55" customFormat="false" ht="12.75" hidden="false" customHeight="false" outlineLevel="0" collapsed="false">
      <c r="M55" s="43"/>
      <c r="N55" s="43"/>
      <c r="O55" s="43"/>
    </row>
    <row r="56" customFormat="false" ht="12.75" hidden="false" customHeight="false" outlineLevel="0" collapsed="false">
      <c r="M56" s="43"/>
      <c r="N56" s="43"/>
      <c r="O56" s="43"/>
    </row>
    <row r="57" customFormat="false" ht="12.75" hidden="false" customHeight="false" outlineLevel="0" collapsed="false">
      <c r="M57" s="43"/>
      <c r="N57" s="43"/>
      <c r="O57" s="43"/>
    </row>
    <row r="58" customFormat="false" ht="12.75" hidden="false" customHeight="false" outlineLevel="0" collapsed="false">
      <c r="M58" s="43"/>
      <c r="N58" s="43"/>
      <c r="O58" s="43"/>
    </row>
    <row r="59" customFormat="false" ht="12.75" hidden="false" customHeight="false" outlineLevel="0" collapsed="false">
      <c r="M59" s="43"/>
      <c r="N59" s="43"/>
      <c r="O59" s="43"/>
    </row>
    <row r="60" customFormat="false" ht="12.75" hidden="false" customHeight="false" outlineLevel="0" collapsed="false">
      <c r="M60" s="43"/>
      <c r="N60" s="43"/>
      <c r="O60" s="43"/>
    </row>
    <row r="61" customFormat="false" ht="12.75" hidden="false" customHeight="false" outlineLevel="0" collapsed="false">
      <c r="M61" s="43"/>
      <c r="N61" s="43"/>
      <c r="O61" s="43"/>
    </row>
    <row r="62" customFormat="false" ht="12.75" hidden="false" customHeight="false" outlineLevel="0" collapsed="false">
      <c r="M62" s="43"/>
      <c r="N62" s="43"/>
      <c r="O62" s="43"/>
    </row>
    <row r="63" customFormat="false" ht="12.75" hidden="false" customHeight="false" outlineLevel="0" collapsed="false">
      <c r="M63" s="43"/>
      <c r="N63" s="43"/>
      <c r="O63" s="43"/>
    </row>
    <row r="64" customFormat="false" ht="12.75" hidden="false" customHeight="false" outlineLevel="0" collapsed="false">
      <c r="M64" s="43"/>
      <c r="N64" s="43"/>
      <c r="O64" s="43"/>
    </row>
    <row r="65" customFormat="false" ht="12.75" hidden="false" customHeight="false" outlineLevel="0" collapsed="false">
      <c r="M65" s="43"/>
      <c r="N65" s="43"/>
      <c r="O65" s="43"/>
    </row>
    <row r="66" customFormat="false" ht="12.75" hidden="false" customHeight="false" outlineLevel="0" collapsed="false">
      <c r="M66" s="43"/>
      <c r="N66" s="43"/>
      <c r="O66" s="43"/>
    </row>
    <row r="67" customFormat="false" ht="12.75" hidden="false" customHeight="false" outlineLevel="0" collapsed="false">
      <c r="M67" s="43"/>
      <c r="N67" s="43"/>
      <c r="O67" s="43"/>
    </row>
    <row r="68" customFormat="false" ht="12.75" hidden="false" customHeight="false" outlineLevel="0" collapsed="false">
      <c r="M68" s="43"/>
      <c r="N68" s="43"/>
      <c r="O68" s="43"/>
    </row>
    <row r="69" customFormat="false" ht="12.75" hidden="false" customHeight="false" outlineLevel="0" collapsed="false">
      <c r="M69" s="43"/>
      <c r="N69" s="43"/>
      <c r="O69" s="43"/>
    </row>
    <row r="70" customFormat="false" ht="12.75" hidden="false" customHeight="false" outlineLevel="0" collapsed="false">
      <c r="M70" s="43"/>
      <c r="N70" s="43"/>
      <c r="O70" s="43"/>
    </row>
    <row r="71" customFormat="false" ht="12.75" hidden="false" customHeight="false" outlineLevel="0" collapsed="false">
      <c r="M71" s="43"/>
      <c r="N71" s="43"/>
      <c r="O71" s="43"/>
    </row>
    <row r="72" customFormat="false" ht="12.75" hidden="false" customHeight="false" outlineLevel="0" collapsed="false">
      <c r="M72" s="43"/>
      <c r="N72" s="43"/>
      <c r="O72" s="43"/>
    </row>
    <row r="73" customFormat="false" ht="12.75" hidden="false" customHeight="false" outlineLevel="0" collapsed="false">
      <c r="M73" s="43"/>
      <c r="N73" s="43"/>
      <c r="O73" s="43"/>
    </row>
    <row r="74" customFormat="false" ht="12.75" hidden="false" customHeight="false" outlineLevel="0" collapsed="false">
      <c r="M74" s="43"/>
      <c r="N74" s="43"/>
      <c r="O74" s="43"/>
    </row>
    <row r="75" customFormat="false" ht="12.75" hidden="false" customHeight="false" outlineLevel="0" collapsed="false">
      <c r="M75" s="43"/>
      <c r="N75" s="43"/>
      <c r="O75" s="43"/>
    </row>
    <row r="76" customFormat="false" ht="12.75" hidden="false" customHeight="false" outlineLevel="0" collapsed="false">
      <c r="M76" s="43"/>
      <c r="N76" s="43"/>
      <c r="O76" s="43"/>
    </row>
    <row r="77" customFormat="false" ht="12.75" hidden="false" customHeight="false" outlineLevel="0" collapsed="false">
      <c r="M77" s="43"/>
      <c r="N77" s="43"/>
      <c r="O77" s="43"/>
    </row>
    <row r="78" customFormat="false" ht="12.75" hidden="false" customHeight="false" outlineLevel="0" collapsed="false">
      <c r="M78" s="43"/>
      <c r="N78" s="43"/>
      <c r="O78" s="43"/>
    </row>
    <row r="79" customFormat="false" ht="12.75" hidden="false" customHeight="false" outlineLevel="0" collapsed="false">
      <c r="M79" s="43"/>
      <c r="N79" s="43"/>
      <c r="O79" s="43"/>
    </row>
    <row r="80" customFormat="false" ht="12.75" hidden="false" customHeight="false" outlineLevel="0" collapsed="false">
      <c r="M80" s="43"/>
      <c r="N80" s="43"/>
      <c r="O80" s="43"/>
    </row>
    <row r="81" customFormat="false" ht="12.75" hidden="false" customHeight="false" outlineLevel="0" collapsed="false">
      <c r="M81" s="43"/>
      <c r="N81" s="43"/>
      <c r="O81" s="43"/>
    </row>
    <row r="82" customFormat="false" ht="12.75" hidden="false" customHeight="false" outlineLevel="0" collapsed="false">
      <c r="M82" s="43"/>
      <c r="N82" s="43"/>
      <c r="O82" s="43"/>
    </row>
    <row r="83" customFormat="false" ht="12.75" hidden="false" customHeight="false" outlineLevel="0" collapsed="false">
      <c r="M83" s="43"/>
      <c r="N83" s="43"/>
      <c r="O83" s="43"/>
    </row>
    <row r="84" customFormat="false" ht="12.75" hidden="false" customHeight="false" outlineLevel="0" collapsed="false">
      <c r="M84" s="43"/>
      <c r="N84" s="43"/>
      <c r="O84" s="43"/>
    </row>
    <row r="85" customFormat="false" ht="12.75" hidden="false" customHeight="false" outlineLevel="0" collapsed="false">
      <c r="M85" s="43"/>
      <c r="N85" s="43"/>
      <c r="O85" s="43"/>
    </row>
    <row r="86" customFormat="false" ht="12.75" hidden="false" customHeight="false" outlineLevel="0" collapsed="false">
      <c r="M86" s="43"/>
      <c r="N86" s="43"/>
      <c r="O86" s="43"/>
    </row>
    <row r="87" customFormat="false" ht="12.75" hidden="false" customHeight="false" outlineLevel="0" collapsed="false">
      <c r="M87" s="43"/>
      <c r="N87" s="43"/>
      <c r="O87" s="43"/>
    </row>
    <row r="88" customFormat="false" ht="12.75" hidden="false" customHeight="false" outlineLevel="0" collapsed="false">
      <c r="M88" s="43"/>
      <c r="N88" s="43"/>
      <c r="O88" s="43"/>
    </row>
    <row r="89" customFormat="false" ht="12.75" hidden="false" customHeight="false" outlineLevel="0" collapsed="false">
      <c r="M89" s="43"/>
      <c r="N89" s="43"/>
      <c r="O89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2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5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6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-40954</v>
      </c>
      <c r="C35" s="124" t="n">
        <f aca="false">SUM(C4:C34)</f>
        <v>-40900</v>
      </c>
      <c r="D35" s="124" t="n">
        <f aca="false">SUM(D4:D34)</f>
        <v>54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37259</v>
      </c>
      <c r="D40" s="124" t="n">
        <f aca="false">+D38+D35</f>
        <v>186877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0" t="n">
        <v>199813</v>
      </c>
    </row>
    <row r="46" customFormat="false" ht="12.75" hidden="false" customHeight="false" outlineLevel="0" collapsed="false">
      <c r="A46" s="144" t="n">
        <f aca="false">+A40</f>
        <v>37259</v>
      </c>
      <c r="B46" s="9"/>
      <c r="C46" s="9"/>
      <c r="D46" s="146" t="n">
        <f aca="false">+D35*'by type_area'!J4</f>
        <v>129.06</v>
      </c>
    </row>
    <row r="47" customFormat="false" ht="12.75" hidden="false" customHeight="false" outlineLevel="0" collapsed="false">
      <c r="A47" s="9"/>
      <c r="B47" s="9"/>
      <c r="C47" s="9"/>
      <c r="D47" s="62" t="n">
        <f aca="false">+D46+D45</f>
        <v>199942.06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264</v>
      </c>
      <c r="C2" s="116"/>
      <c r="D2" s="163" t="s">
        <v>265</v>
      </c>
      <c r="E2" s="116"/>
      <c r="F2" s="163" t="s">
        <v>266</v>
      </c>
      <c r="G2" s="116"/>
      <c r="H2" s="163" t="s">
        <v>267</v>
      </c>
      <c r="I2" s="116"/>
      <c r="J2" s="116"/>
    </row>
    <row r="3" customFormat="false" ht="12.75" hidden="false" customHeight="false" outlineLevel="0" collapsed="false">
      <c r="A3" s="82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/>
      <c r="C4" s="124"/>
      <c r="D4" s="124"/>
      <c r="E4" s="124"/>
      <c r="F4" s="124"/>
      <c r="G4" s="124"/>
      <c r="H4" s="124"/>
      <c r="I4" s="124"/>
      <c r="J4" s="124" t="n">
        <f aca="false">+C4+E4+G4+I4-H4-F4-D4-B4</f>
        <v>0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/>
      <c r="C5" s="124"/>
      <c r="D5" s="124"/>
      <c r="E5" s="124"/>
      <c r="F5" s="124"/>
      <c r="G5" s="124"/>
      <c r="H5" s="124"/>
      <c r="I5" s="124"/>
      <c r="J5" s="124" t="n">
        <f aca="false">+C5+E5+G5+I5-H5-F5-D5-B5</f>
        <v>0</v>
      </c>
      <c r="R5" s="32"/>
      <c r="T5" s="86"/>
      <c r="U5" s="67"/>
      <c r="Y5" s="129"/>
      <c r="Z5" s="130"/>
      <c r="AA5" s="130"/>
      <c r="AB5" s="130"/>
      <c r="AC5" s="130"/>
      <c r="AD5" s="130"/>
      <c r="AE5" s="131"/>
      <c r="AF5" s="132"/>
      <c r="AG5" s="67"/>
      <c r="AH5" s="86"/>
      <c r="AI5" s="127"/>
    </row>
    <row r="6" customFormat="false" ht="12.75" hidden="false" customHeight="false" outlineLevel="0" collapsed="false">
      <c r="A6" s="123" t="n">
        <v>3</v>
      </c>
      <c r="B6" s="124"/>
      <c r="C6" s="124"/>
      <c r="D6" s="124"/>
      <c r="E6" s="124"/>
      <c r="F6" s="124"/>
      <c r="G6" s="124"/>
      <c r="H6" s="124"/>
      <c r="I6" s="124"/>
      <c r="J6" s="124" t="n">
        <f aca="false">+C6+E6+G6+I6-H6-F6-D6-B6</f>
        <v>0</v>
      </c>
      <c r="N6" s="130"/>
      <c r="O6" s="130"/>
      <c r="P6" s="130"/>
      <c r="Q6" s="130"/>
      <c r="R6" s="130"/>
      <c r="S6" s="131"/>
      <c r="T6" s="132"/>
      <c r="U6" s="67"/>
      <c r="V6" s="86"/>
      <c r="W6" s="127"/>
      <c r="Y6" s="129"/>
      <c r="Z6" s="130"/>
      <c r="AA6" s="130"/>
      <c r="AB6" s="130"/>
      <c r="AC6" s="130"/>
      <c r="AD6" s="130"/>
      <c r="AE6" s="133"/>
      <c r="AF6" s="132"/>
      <c r="AG6" s="67"/>
      <c r="AH6" s="86"/>
      <c r="AI6" s="127"/>
    </row>
    <row r="7" customFormat="false" ht="12.75" hidden="false" customHeight="false" outlineLevel="0" collapsed="false">
      <c r="A7" s="123" t="n">
        <v>4</v>
      </c>
      <c r="B7" s="124"/>
      <c r="C7" s="124"/>
      <c r="D7" s="124"/>
      <c r="E7" s="124"/>
      <c r="F7" s="124"/>
      <c r="G7" s="124"/>
      <c r="H7" s="124"/>
      <c r="I7" s="124"/>
      <c r="J7" s="124" t="n">
        <f aca="false">+C7+E7+G7+I7-H7-F7-D7-B7</f>
        <v>0</v>
      </c>
      <c r="N7" s="130"/>
      <c r="Q7" s="228"/>
      <c r="R7" s="130"/>
      <c r="S7" s="133"/>
      <c r="T7" s="132"/>
      <c r="U7" s="67"/>
      <c r="V7" s="86"/>
      <c r="W7" s="127"/>
      <c r="Y7" s="129"/>
      <c r="Z7" s="130"/>
      <c r="AA7" s="130"/>
      <c r="AB7" s="130"/>
      <c r="AC7" s="130"/>
      <c r="AD7" s="130"/>
      <c r="AE7" s="133"/>
      <c r="AF7" s="132"/>
      <c r="AG7" s="67"/>
      <c r="AH7" s="86"/>
      <c r="AI7" s="127"/>
    </row>
    <row r="8" customFormat="false" ht="12.75" hidden="false" customHeight="false" outlineLevel="0" collapsed="false">
      <c r="A8" s="123" t="n">
        <v>5</v>
      </c>
      <c r="B8" s="124"/>
      <c r="C8" s="124"/>
      <c r="D8" s="124"/>
      <c r="E8" s="124"/>
      <c r="F8" s="124"/>
      <c r="G8" s="124"/>
      <c r="H8" s="124"/>
      <c r="I8" s="124"/>
      <c r="J8" s="124" t="n">
        <f aca="false">+C8+E8+G8+I8-H8-F8-D8-B8</f>
        <v>0</v>
      </c>
      <c r="N8" s="130"/>
      <c r="Q8" s="228"/>
      <c r="R8" s="130"/>
      <c r="S8" s="133"/>
      <c r="T8" s="132"/>
      <c r="U8" s="67"/>
      <c r="V8" s="86"/>
      <c r="W8" s="127"/>
      <c r="Y8" s="129"/>
      <c r="Z8" s="130"/>
      <c r="AA8" s="130"/>
      <c r="AB8" s="130"/>
      <c r="AC8" s="130"/>
      <c r="AD8" s="130"/>
      <c r="AE8" s="133"/>
      <c r="AF8" s="132"/>
      <c r="AG8" s="67"/>
      <c r="AH8" s="86"/>
      <c r="AI8" s="127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/>
      <c r="G9" s="124"/>
      <c r="H9" s="124"/>
      <c r="I9" s="124"/>
      <c r="J9" s="124" t="n">
        <f aca="false">+C9+E9+G9+I9-H9-F9-D9-B9</f>
        <v>0</v>
      </c>
      <c r="N9" s="130"/>
      <c r="Q9" s="228"/>
      <c r="R9" s="130"/>
      <c r="S9" s="133"/>
      <c r="T9" s="132"/>
      <c r="U9" s="67"/>
      <c r="V9" s="86"/>
      <c r="W9" s="127"/>
      <c r="Y9" s="129"/>
      <c r="Z9" s="130"/>
      <c r="AA9" s="130"/>
      <c r="AB9" s="130"/>
      <c r="AC9" s="130"/>
      <c r="AD9" s="130"/>
      <c r="AE9" s="133"/>
      <c r="AF9" s="132"/>
      <c r="AG9" s="67"/>
      <c r="AH9" s="86"/>
      <c r="AI9" s="127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+C10+E10+G10+I10-H10-F10-D10-B10</f>
        <v>0</v>
      </c>
      <c r="N10" s="130"/>
      <c r="Q10" s="228"/>
      <c r="R10" s="130"/>
      <c r="S10" s="133"/>
      <c r="T10" s="132"/>
      <c r="U10" s="67"/>
      <c r="V10" s="86"/>
      <c r="W10" s="127"/>
      <c r="Y10" s="129"/>
      <c r="Z10" s="130"/>
      <c r="AA10" s="130"/>
      <c r="AB10" s="130"/>
      <c r="AC10" s="130"/>
      <c r="AD10" s="130"/>
      <c r="AE10" s="133"/>
      <c r="AF10" s="132"/>
      <c r="AG10" s="67"/>
      <c r="AH10" s="86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N11" s="130"/>
      <c r="Q11" s="229"/>
      <c r="R11" s="130"/>
      <c r="S11" s="133"/>
      <c r="T11" s="132"/>
      <c r="U11" s="67"/>
      <c r="V11" s="86"/>
      <c r="W11" s="127"/>
      <c r="Y11" s="129"/>
      <c r="Z11" s="130"/>
      <c r="AA11" s="130"/>
      <c r="AB11" s="130"/>
      <c r="AC11" s="130"/>
      <c r="AD11" s="130"/>
      <c r="AE11" s="133"/>
      <c r="AF11" s="132"/>
      <c r="AG11" s="67"/>
      <c r="AH11" s="86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N12" s="130"/>
      <c r="Q12" s="229"/>
      <c r="R12" s="130"/>
      <c r="S12" s="133"/>
      <c r="T12" s="132"/>
      <c r="U12" s="67"/>
      <c r="V12" s="86"/>
      <c r="W12" s="127"/>
      <c r="Y12" s="129"/>
      <c r="Z12" s="130"/>
      <c r="AA12" s="130"/>
      <c r="AB12" s="130"/>
      <c r="AC12" s="130"/>
      <c r="AD12" s="130"/>
      <c r="AE12" s="133"/>
      <c r="AF12" s="132"/>
      <c r="AG12" s="67"/>
      <c r="AH12" s="86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N13" s="130"/>
      <c r="Q13" s="229"/>
      <c r="R13" s="130"/>
      <c r="S13" s="133"/>
      <c r="T13" s="132"/>
      <c r="U13" s="67"/>
      <c r="V13" s="86"/>
      <c r="W13" s="127"/>
      <c r="Y13" s="129"/>
      <c r="Z13" s="130"/>
      <c r="AA13" s="130"/>
      <c r="AB13" s="130"/>
      <c r="AC13" s="130"/>
      <c r="AD13" s="130"/>
      <c r="AE13" s="133"/>
      <c r="AF13" s="132"/>
      <c r="AG13" s="67"/>
      <c r="AH13" s="86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N14" s="130"/>
      <c r="Q14" s="229"/>
      <c r="R14" s="130"/>
      <c r="S14" s="133"/>
      <c r="T14" s="132"/>
      <c r="U14" s="67"/>
      <c r="V14" s="86"/>
      <c r="W14" s="127"/>
      <c r="Y14" s="129"/>
      <c r="Z14" s="130"/>
      <c r="AA14" s="130"/>
      <c r="AB14" s="130"/>
      <c r="AC14" s="130"/>
      <c r="AD14" s="130"/>
      <c r="AE14" s="133"/>
      <c r="AF14" s="132"/>
      <c r="AG14" s="67"/>
      <c r="AH14" s="86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N15" s="130"/>
      <c r="Q15" s="229"/>
      <c r="R15" s="130"/>
      <c r="S15" s="133"/>
      <c r="T15" s="132"/>
      <c r="U15" s="67"/>
      <c r="V15" s="86"/>
      <c r="W15" s="127"/>
      <c r="Y15" s="129"/>
      <c r="Z15" s="130"/>
      <c r="AA15" s="130"/>
      <c r="AB15" s="130"/>
      <c r="AC15" s="130"/>
      <c r="AD15" s="130"/>
      <c r="AE15" s="133"/>
      <c r="AF15" s="132"/>
      <c r="AG15" s="67"/>
      <c r="AH15" s="86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29"/>
      <c r="R16" s="130"/>
      <c r="S16" s="133"/>
      <c r="T16" s="132"/>
      <c r="U16" s="67"/>
      <c r="V16" s="86"/>
      <c r="W16" s="127"/>
      <c r="Y16" s="129"/>
      <c r="Z16" s="130"/>
      <c r="AD16" s="130"/>
      <c r="AE16" s="133"/>
      <c r="AF16" s="132"/>
      <c r="AG16" s="67"/>
      <c r="AH16" s="86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67"/>
      <c r="V17" s="86"/>
      <c r="W17" s="127"/>
      <c r="Y17" s="129"/>
      <c r="Z17" s="130"/>
      <c r="AD17" s="130"/>
      <c r="AE17" s="133"/>
      <c r="AF17" s="132"/>
      <c r="AG17" s="67"/>
      <c r="AH17" s="86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67"/>
      <c r="V18" s="86"/>
      <c r="W18" s="127"/>
      <c r="Y18" s="129"/>
      <c r="Z18" s="130"/>
      <c r="AD18" s="130"/>
      <c r="AE18" s="133"/>
      <c r="AF18" s="132"/>
      <c r="AG18" s="67"/>
      <c r="AH18" s="86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67"/>
      <c r="AH19" s="86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67"/>
      <c r="AH20" s="86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67"/>
      <c r="V21" s="86"/>
      <c r="W21" s="127"/>
      <c r="Y21" s="129"/>
      <c r="Z21" s="124"/>
      <c r="AD21" s="130"/>
      <c r="AE21" s="131"/>
      <c r="AF21" s="132"/>
      <c r="AG21" s="67"/>
      <c r="AH21" s="86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67"/>
      <c r="V22" s="86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67"/>
      <c r="V23" s="86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67"/>
      <c r="V24" s="86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67"/>
      <c r="V25" s="86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67"/>
      <c r="V26" s="86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67"/>
      <c r="V27" s="86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67"/>
      <c r="V28" s="86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67"/>
      <c r="V29" s="86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67"/>
      <c r="V30" s="86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67"/>
      <c r="V31" s="86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67"/>
      <c r="V32" s="86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67"/>
      <c r="V33" s="86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67"/>
      <c r="V34" s="86"/>
      <c r="W34" s="127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0</v>
      </c>
      <c r="G35" s="124" t="n">
        <f aca="false">SUM(G4:G34)</f>
        <v>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0</v>
      </c>
      <c r="N35" s="130"/>
      <c r="R35" s="130"/>
      <c r="S35" s="133"/>
      <c r="T35" s="132"/>
      <c r="U35" s="67"/>
      <c r="V35" s="86"/>
      <c r="W35" s="127"/>
    </row>
    <row r="36" customFormat="false" ht="12.75" hidden="false" customHeight="false" outlineLevel="0" collapsed="false">
      <c r="J36" s="86" t="n">
        <f aca="false">+summary!H4</f>
        <v>2.39</v>
      </c>
      <c r="N36" s="124"/>
      <c r="R36" s="130"/>
      <c r="S36" s="131"/>
      <c r="T36" s="132"/>
      <c r="U36" s="67"/>
      <c r="V36" s="86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0</v>
      </c>
      <c r="N37" s="124"/>
      <c r="R37" s="130"/>
      <c r="S37" s="131"/>
      <c r="T37" s="132"/>
      <c r="U37" s="67"/>
      <c r="V37" s="86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67"/>
      <c r="V38" s="86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39" t="n">
        <v>4885</v>
      </c>
      <c r="N39" s="130"/>
      <c r="R39" s="130"/>
      <c r="S39" s="131"/>
      <c r="T39" s="132"/>
      <c r="U39" s="67"/>
      <c r="V39" s="86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67"/>
      <c r="V40" s="86"/>
      <c r="W40" s="127"/>
    </row>
    <row r="41" customFormat="false" ht="12.75" hidden="false" customHeight="false" outlineLevel="0" collapsed="false">
      <c r="A41" s="175" t="n">
        <v>37256</v>
      </c>
      <c r="J41" s="136" t="n">
        <f aca="false">+J39+J37</f>
        <v>4885</v>
      </c>
      <c r="N41" s="130"/>
      <c r="R41" s="130"/>
      <c r="S41" s="131"/>
      <c r="T41" s="132"/>
      <c r="U41" s="67"/>
      <c r="V41" s="86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67"/>
      <c r="V42" s="86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67"/>
      <c r="V43" s="86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67"/>
      <c r="V44" s="86"/>
      <c r="W44" s="127"/>
    </row>
    <row r="45" customFormat="false" ht="12.75" hidden="false" customHeight="false" outlineLevel="0" collapsed="false">
      <c r="A45" s="9" t="s">
        <v>187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67"/>
      <c r="V45" s="86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15" t="n">
        <v>-125383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67"/>
      <c r="V46" s="86"/>
      <c r="W46" s="127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0" t="n">
        <f aca="false">+J35</f>
        <v>0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67"/>
      <c r="V47" s="86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-125383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82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2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2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2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2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2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2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2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2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2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2"/>
      <c r="M467" s="117"/>
      <c r="N467" s="117"/>
      <c r="O467" s="117"/>
      <c r="P467" s="117"/>
      <c r="Q467" s="117"/>
      <c r="R467" s="117"/>
      <c r="S467" s="117"/>
      <c r="T467" s="117"/>
      <c r="U467" s="117"/>
      <c r="V467" s="82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1" activeCellId="0" sqref="B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2"/>
      <c r="O1" s="5" t="s">
        <v>268</v>
      </c>
      <c r="AD1" s="163" t="s">
        <v>269</v>
      </c>
    </row>
    <row r="2" customFormat="false" ht="16.5" hidden="false" customHeight="true" outlineLevel="0" collapsed="false">
      <c r="A2" s="44"/>
      <c r="B2" s="29"/>
      <c r="C2" s="62"/>
      <c r="F2" s="29"/>
      <c r="J2" s="29"/>
      <c r="K2" s="29"/>
      <c r="O2" s="5"/>
      <c r="AD2" s="19"/>
    </row>
    <row r="3" customFormat="false" ht="18.75" hidden="false" customHeight="true" outlineLevel="0" collapsed="false">
      <c r="A3" s="44"/>
      <c r="B3" s="264"/>
      <c r="F3" s="29"/>
      <c r="J3" s="29"/>
      <c r="K3" s="29"/>
    </row>
    <row r="4" customFormat="false" ht="17.1" hidden="false" customHeight="true" outlineLevel="0" collapsed="false">
      <c r="A4" s="205" t="s">
        <v>270</v>
      </c>
      <c r="B4" s="383" t="n">
        <v>12353</v>
      </c>
      <c r="C4" s="124" t="s">
        <v>271</v>
      </c>
      <c r="D4" s="383" t="n">
        <v>500168</v>
      </c>
      <c r="E4" s="124" t="s">
        <v>272</v>
      </c>
      <c r="F4" s="124"/>
      <c r="G4" s="124"/>
      <c r="P4" s="35"/>
      <c r="S4" s="35"/>
      <c r="W4" s="9"/>
      <c r="X4" s="419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6"/>
    </row>
    <row r="6" customFormat="false" ht="15" hidden="false" customHeight="true" outlineLevel="0" collapsed="false">
      <c r="A6" s="18" t="n">
        <v>1</v>
      </c>
      <c r="B6" s="124"/>
      <c r="C6" s="124"/>
      <c r="D6" s="124"/>
      <c r="E6" s="124"/>
      <c r="F6" s="124" t="n">
        <f aca="false">+C6+E6-B6-D6</f>
        <v>0</v>
      </c>
      <c r="G6" s="32" t="n">
        <v>-33275</v>
      </c>
      <c r="O6" s="350"/>
      <c r="P6" s="35"/>
      <c r="R6" s="32"/>
      <c r="S6" s="35"/>
      <c r="U6" s="32"/>
      <c r="V6" s="373"/>
      <c r="W6" s="104"/>
      <c r="X6" s="86"/>
      <c r="Y6" s="86"/>
      <c r="AD6" s="18"/>
      <c r="AE6" s="420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/>
      <c r="C7" s="124"/>
      <c r="D7" s="124"/>
      <c r="E7" s="124"/>
      <c r="F7" s="124" t="n">
        <f aca="false">+C7+E7-B7-D7</f>
        <v>0</v>
      </c>
      <c r="G7" s="32" t="n">
        <v>-32525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6"/>
      <c r="Y7" s="86"/>
      <c r="AD7" s="143"/>
      <c r="AE7" s="42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/>
      <c r="E8" s="124"/>
      <c r="F8" s="124" t="n">
        <f aca="false">+C8+E8-B8-D8</f>
        <v>0</v>
      </c>
      <c r="G8" s="32" t="n">
        <v>-32436</v>
      </c>
      <c r="O8" s="350"/>
      <c r="P8" s="35"/>
      <c r="R8" s="32"/>
      <c r="S8" s="35"/>
      <c r="U8" s="32"/>
      <c r="V8" s="32"/>
      <c r="W8" s="104"/>
      <c r="X8" s="86"/>
      <c r="Y8" s="86"/>
      <c r="AD8" s="143"/>
      <c r="AE8" s="421"/>
      <c r="AF8" s="124"/>
      <c r="AG8" s="124"/>
      <c r="AH8" s="177"/>
      <c r="AI8" s="120"/>
      <c r="AJ8" s="86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G9" s="32" t="n">
        <v>-8093</v>
      </c>
      <c r="O9" s="350"/>
      <c r="P9" s="35"/>
      <c r="R9" s="32"/>
      <c r="S9" s="35"/>
      <c r="U9" s="32"/>
      <c r="V9" s="32"/>
      <c r="W9" s="104"/>
      <c r="X9" s="86"/>
      <c r="Y9" s="86"/>
      <c r="AD9" s="143"/>
      <c r="AE9" s="421"/>
      <c r="AF9" s="124"/>
      <c r="AG9" s="124"/>
      <c r="AH9" s="177"/>
      <c r="AI9" s="120"/>
      <c r="AJ9" s="86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350"/>
      <c r="P10" s="35"/>
      <c r="R10" s="32"/>
      <c r="S10" s="35"/>
      <c r="U10" s="32"/>
      <c r="V10" s="32"/>
      <c r="W10" s="104"/>
      <c r="X10" s="86"/>
      <c r="Y10" s="86"/>
      <c r="AD10" s="143"/>
      <c r="AE10" s="421"/>
      <c r="AF10" s="124"/>
      <c r="AG10" s="124"/>
      <c r="AH10" s="177"/>
      <c r="AI10" s="120"/>
      <c r="AJ10" s="86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G11" s="32" t="n">
        <v>-791</v>
      </c>
      <c r="O11" s="350"/>
      <c r="P11" s="35"/>
      <c r="R11" s="32"/>
      <c r="S11" s="35"/>
      <c r="U11" s="32"/>
      <c r="V11" s="32"/>
      <c r="W11" s="104"/>
      <c r="X11" s="86"/>
      <c r="Y11" s="86"/>
      <c r="AD11" s="143"/>
      <c r="AE11" s="421"/>
      <c r="AF11" s="124"/>
      <c r="AG11" s="124"/>
      <c r="AH11" s="177"/>
      <c r="AI11" s="120"/>
      <c r="AJ11" s="86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6"/>
      <c r="Y12" s="86"/>
      <c r="AD12" s="143"/>
      <c r="AE12" s="421"/>
      <c r="AF12" s="124"/>
      <c r="AG12" s="124"/>
      <c r="AH12" s="177"/>
      <c r="AI12" s="120"/>
      <c r="AJ12" s="86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6"/>
      <c r="Y13" s="86"/>
      <c r="AD13" s="143"/>
      <c r="AE13" s="421"/>
      <c r="AF13" s="124"/>
      <c r="AG13" s="124"/>
      <c r="AH13" s="177"/>
      <c r="AI13" s="120"/>
      <c r="AJ13" s="86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6"/>
      <c r="Y14" s="86"/>
      <c r="AD14" s="143"/>
      <c r="AE14" s="421"/>
      <c r="AF14" s="124"/>
      <c r="AG14" s="124"/>
      <c r="AH14" s="177"/>
      <c r="AI14" s="120"/>
      <c r="AJ14" s="86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1"/>
      <c r="AF15" s="124"/>
      <c r="AG15" s="124"/>
      <c r="AH15" s="177"/>
      <c r="AI15" s="120"/>
      <c r="AJ15" s="86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G16" s="32" t="n">
        <v>-38245</v>
      </c>
      <c r="O16" s="350"/>
      <c r="P16" s="35"/>
      <c r="R16" s="32"/>
      <c r="S16" s="35"/>
      <c r="U16" s="32"/>
      <c r="V16" s="32"/>
      <c r="W16" s="104"/>
      <c r="X16" s="86"/>
      <c r="Y16" s="86"/>
      <c r="AD16" s="143"/>
      <c r="AE16" s="421"/>
      <c r="AF16" s="124"/>
      <c r="AG16" s="124"/>
      <c r="AH16" s="177"/>
      <c r="AI16" s="120"/>
      <c r="AJ16" s="86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G17" s="32" t="n">
        <v>-30926</v>
      </c>
      <c r="O17" s="350"/>
      <c r="P17" s="35"/>
      <c r="R17" s="32"/>
      <c r="S17" s="35"/>
      <c r="AD17" s="143"/>
      <c r="AE17" s="421"/>
      <c r="AF17" s="124"/>
      <c r="AG17" s="124"/>
      <c r="AH17" s="177"/>
      <c r="AI17" s="120"/>
      <c r="AJ17" s="86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G18" s="32" t="n">
        <v>-22893</v>
      </c>
      <c r="O18" s="350"/>
      <c r="P18" s="35"/>
      <c r="R18" s="32"/>
      <c r="S18" s="35"/>
      <c r="AD18" s="143"/>
      <c r="AE18" s="421"/>
      <c r="AF18" s="124"/>
      <c r="AG18" s="124"/>
      <c r="AH18" s="177"/>
      <c r="AI18" s="120"/>
      <c r="AJ18" s="86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G19" s="32" t="n">
        <v>-31770</v>
      </c>
      <c r="O19" s="350"/>
      <c r="P19" s="35"/>
      <c r="R19" s="32"/>
      <c r="S19" s="35"/>
      <c r="U19" s="32"/>
      <c r="AD19" s="143"/>
      <c r="AE19" s="421"/>
      <c r="AF19" s="124"/>
      <c r="AG19" s="124"/>
      <c r="AH19" s="177"/>
      <c r="AI19" s="120"/>
      <c r="AJ19" s="86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G20" s="32" t="n">
        <v>-20252</v>
      </c>
      <c r="O20" s="350"/>
      <c r="P20" s="35"/>
      <c r="R20" s="32"/>
      <c r="S20" s="35"/>
      <c r="U20" s="32"/>
      <c r="AD20" s="143"/>
      <c r="AE20" s="421"/>
      <c r="AF20" s="124"/>
      <c r="AG20" s="124"/>
      <c r="AH20" s="177"/>
      <c r="AI20" s="120"/>
      <c r="AJ20" s="86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G21" s="32" t="n">
        <v>-21892</v>
      </c>
      <c r="O21" s="350"/>
      <c r="P21" s="35"/>
      <c r="R21" s="32"/>
      <c r="S21" s="35"/>
      <c r="U21" s="32"/>
      <c r="AD21" s="143"/>
      <c r="AE21" s="421"/>
      <c r="AF21" s="124"/>
      <c r="AG21" s="124"/>
      <c r="AH21" s="177"/>
      <c r="AI21" s="120"/>
      <c r="AJ21" s="86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G22" s="32" t="n">
        <v>-20839</v>
      </c>
      <c r="O22" s="350"/>
      <c r="P22" s="35"/>
      <c r="R22" s="32"/>
      <c r="S22" s="35"/>
      <c r="U22" s="32"/>
      <c r="V22" s="32"/>
      <c r="W22" s="104"/>
      <c r="X22" s="86"/>
      <c r="Y22" s="86"/>
      <c r="AD22" s="143"/>
      <c r="AE22" s="421"/>
      <c r="AF22" s="124"/>
      <c r="AG22" s="124"/>
      <c r="AH22" s="177"/>
      <c r="AI22" s="120"/>
      <c r="AJ22" s="86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G23" s="32" t="n">
        <v>-29544</v>
      </c>
      <c r="O23" s="350"/>
      <c r="P23" s="35"/>
      <c r="R23" s="32"/>
      <c r="S23" s="35"/>
      <c r="U23" s="32"/>
      <c r="V23" s="32"/>
      <c r="W23" s="104"/>
      <c r="X23" s="86"/>
      <c r="Y23" s="86"/>
      <c r="AD23" s="143"/>
      <c r="AE23" s="421"/>
      <c r="AF23" s="124"/>
      <c r="AG23" s="124"/>
      <c r="AH23" s="177"/>
      <c r="AI23" s="120"/>
      <c r="AJ23" s="86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G24" s="32" t="n">
        <v>-22158</v>
      </c>
      <c r="O24" s="350"/>
      <c r="P24" s="35"/>
      <c r="R24" s="32"/>
      <c r="S24" s="35"/>
      <c r="U24" s="32"/>
      <c r="V24" s="32"/>
      <c r="W24" s="104"/>
      <c r="X24" s="86"/>
      <c r="Y24" s="86"/>
      <c r="AD24" s="143"/>
      <c r="AE24" s="421"/>
      <c r="AF24" s="124"/>
      <c r="AG24" s="124"/>
      <c r="AH24" s="177"/>
      <c r="AI24" s="120"/>
      <c r="AJ24" s="86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G25" s="32" t="n">
        <v>-15402</v>
      </c>
      <c r="O25" s="350"/>
      <c r="P25" s="35"/>
      <c r="Q25" s="128"/>
      <c r="R25" s="32"/>
      <c r="S25" s="35"/>
      <c r="U25" s="32"/>
      <c r="V25" s="32"/>
      <c r="W25" s="104"/>
      <c r="X25" s="86"/>
      <c r="Y25" s="86"/>
      <c r="AD25" s="143"/>
      <c r="AE25" s="421"/>
      <c r="AF25" s="124"/>
      <c r="AG25" s="124"/>
      <c r="AH25" s="177"/>
      <c r="AI25" s="120"/>
      <c r="AJ25" s="86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G26" s="32" t="n">
        <v>-30336</v>
      </c>
      <c r="O26" s="350"/>
      <c r="P26" s="35"/>
      <c r="Q26" s="350"/>
      <c r="R26" s="32"/>
      <c r="U26" s="32"/>
      <c r="V26" s="32"/>
      <c r="W26" s="104"/>
      <c r="X26" s="86"/>
      <c r="AD26" s="143"/>
      <c r="AE26" s="421"/>
      <c r="AF26" s="124"/>
      <c r="AG26" s="124"/>
      <c r="AH26" s="177"/>
      <c r="AI26" s="120"/>
      <c r="AJ26" s="86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G27" s="32" t="n">
        <v>-28076</v>
      </c>
      <c r="O27" s="350"/>
      <c r="P27" s="35"/>
      <c r="Q27" s="350"/>
      <c r="R27" s="32"/>
      <c r="U27" s="32"/>
      <c r="V27" s="32"/>
      <c r="W27" s="104"/>
      <c r="X27" s="369"/>
      <c r="AD27" s="143"/>
      <c r="AE27" s="421"/>
      <c r="AF27" s="124"/>
      <c r="AG27" s="124"/>
      <c r="AH27" s="177"/>
      <c r="AI27" s="120"/>
      <c r="AJ27" s="86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G28" s="32" t="n">
        <v>-27998</v>
      </c>
      <c r="O28" s="350"/>
      <c r="P28" s="35"/>
      <c r="Q28" s="350"/>
      <c r="R28" s="32"/>
      <c r="U28" s="32"/>
      <c r="V28" s="32"/>
      <c r="W28" s="104"/>
      <c r="X28" s="170"/>
      <c r="AD28" s="143"/>
      <c r="AE28" s="421"/>
      <c r="AF28" s="124"/>
      <c r="AG28" s="124"/>
      <c r="AH28" s="177"/>
      <c r="AI28" s="120"/>
      <c r="AJ28" s="86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G29" s="32" t="n">
        <v>-28157</v>
      </c>
      <c r="P29" s="35"/>
      <c r="Q29" s="350"/>
      <c r="R29" s="32"/>
      <c r="U29" s="32"/>
      <c r="V29" s="32"/>
      <c r="W29" s="104"/>
      <c r="X29" s="422"/>
      <c r="AD29" s="143"/>
      <c r="AE29" s="421"/>
      <c r="AF29" s="124"/>
      <c r="AG29" s="124"/>
      <c r="AH29" s="177"/>
      <c r="AI29" s="120"/>
      <c r="AJ29" s="86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G30" s="32" t="n">
        <v>-27306</v>
      </c>
      <c r="AD30" s="143"/>
      <c r="AE30" s="421"/>
      <c r="AF30" s="124"/>
      <c r="AG30" s="124"/>
      <c r="AH30" s="177"/>
      <c r="AI30" s="120"/>
      <c r="AJ30" s="86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G31" s="32" t="n">
        <v>-9140</v>
      </c>
      <c r="Q31" s="350"/>
      <c r="R31" s="32"/>
      <c r="S31" s="32"/>
      <c r="T31" s="32"/>
      <c r="U31" s="104"/>
      <c r="V31" s="86"/>
      <c r="AD31" s="143"/>
      <c r="AE31" s="421"/>
      <c r="AF31" s="124"/>
      <c r="AG31" s="124"/>
      <c r="AH31" s="177"/>
      <c r="AI31" s="120"/>
      <c r="AJ31" s="86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G32" s="32" t="n">
        <v>-22101</v>
      </c>
      <c r="Q32" s="350"/>
      <c r="R32" s="32"/>
      <c r="S32" s="32"/>
      <c r="T32" s="32"/>
      <c r="U32" s="104"/>
      <c r="V32" s="86"/>
      <c r="AD32" s="143"/>
      <c r="AE32" s="421"/>
      <c r="AF32" s="124"/>
      <c r="AG32" s="124"/>
      <c r="AH32" s="177"/>
      <c r="AI32" s="120"/>
      <c r="AJ32" s="86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G33" s="32" t="n">
        <v>-3824</v>
      </c>
      <c r="Q33" s="350"/>
      <c r="R33" s="32"/>
      <c r="S33" s="32"/>
      <c r="T33" s="32"/>
      <c r="U33" s="104"/>
      <c r="V33" s="86"/>
      <c r="AD33" s="143"/>
      <c r="AE33" s="421"/>
      <c r="AF33" s="124"/>
      <c r="AG33" s="124"/>
      <c r="AH33" s="177"/>
      <c r="AI33" s="120"/>
      <c r="AJ33" s="86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G34" s="32" t="n">
        <v>-38277</v>
      </c>
      <c r="Q34" s="350"/>
      <c r="R34" s="32"/>
      <c r="S34" s="32"/>
      <c r="T34" s="32"/>
      <c r="U34" s="104"/>
      <c r="V34" s="86"/>
      <c r="AD34" s="143"/>
      <c r="AE34" s="421"/>
      <c r="AF34" s="124"/>
      <c r="AG34" s="124"/>
      <c r="AH34" s="177"/>
      <c r="AI34" s="120"/>
      <c r="AJ34" s="86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G35" s="32" t="n">
        <v>-37396</v>
      </c>
      <c r="R35" s="32"/>
      <c r="S35" s="32"/>
      <c r="T35" s="32"/>
      <c r="U35" s="104"/>
      <c r="V35" s="86"/>
      <c r="AD35" s="143"/>
      <c r="AE35" s="421"/>
      <c r="AF35" s="124"/>
      <c r="AG35" s="124"/>
      <c r="AH35" s="177"/>
      <c r="AI35" s="120"/>
      <c r="AJ35" s="86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G36" s="32" t="n">
        <v>-5579</v>
      </c>
      <c r="R36" s="32"/>
      <c r="S36" s="32"/>
      <c r="T36" s="32"/>
      <c r="U36" s="104"/>
      <c r="V36" s="86"/>
      <c r="AD36" s="143"/>
      <c r="AE36" s="421"/>
      <c r="AF36" s="124"/>
      <c r="AG36" s="124"/>
      <c r="AH36" s="177"/>
      <c r="AI36" s="120"/>
      <c r="AJ36" s="86"/>
    </row>
    <row r="37" customFormat="false" ht="18" hidden="false" customHeight="true" outlineLevel="0" collapsed="false">
      <c r="A37" s="18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J37" s="67" t="n">
        <f aca="false">+I37+H37+G37</f>
        <v>0</v>
      </c>
      <c r="R37" s="32"/>
      <c r="S37" s="32"/>
      <c r="T37" s="32"/>
      <c r="U37" s="104"/>
      <c r="V37" s="86"/>
      <c r="AD37" s="143"/>
      <c r="AE37" s="421"/>
      <c r="AF37" s="124"/>
      <c r="AG37" s="124"/>
      <c r="AH37" s="177"/>
      <c r="AI37" s="120"/>
      <c r="AJ37" s="86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2.39</v>
      </c>
      <c r="I38" s="32" t="n">
        <f aca="false">+H37+G37</f>
        <v>0</v>
      </c>
      <c r="R38" s="32"/>
      <c r="S38" s="32"/>
      <c r="T38" s="32"/>
      <c r="U38" s="104"/>
      <c r="V38" s="86"/>
      <c r="AD38" s="143"/>
      <c r="AE38" s="421"/>
      <c r="AF38" s="124"/>
      <c r="AG38" s="124"/>
      <c r="AH38" s="177"/>
      <c r="AI38" s="120"/>
      <c r="AJ38" s="86"/>
    </row>
    <row r="39" customFormat="false" ht="18" hidden="false" customHeight="true" outlineLevel="2" collapsed="false">
      <c r="A39" s="226"/>
      <c r="E39" s="32"/>
      <c r="F39" s="119" t="n">
        <f aca="false">+F38*F37</f>
        <v>0</v>
      </c>
      <c r="G39" s="423"/>
      <c r="R39" s="32"/>
      <c r="S39" s="32"/>
      <c r="T39" s="32"/>
      <c r="U39" s="32"/>
      <c r="AD39" s="143"/>
      <c r="AE39" s="421"/>
      <c r="AF39" s="124"/>
      <c r="AG39" s="124"/>
      <c r="AH39" s="177"/>
      <c r="AI39" s="120"/>
      <c r="AJ39" s="86"/>
    </row>
    <row r="40" customFormat="false" ht="18" hidden="false" customHeight="true" outlineLevel="1" collapsed="false">
      <c r="A40" s="424" t="n">
        <v>37256</v>
      </c>
      <c r="E40" s="32"/>
      <c r="F40" s="425" t="n">
        <v>385015.89</v>
      </c>
      <c r="G40" s="423"/>
      <c r="R40" s="32"/>
      <c r="S40" s="32"/>
      <c r="T40" s="32"/>
      <c r="U40" s="32"/>
      <c r="AD40" s="143"/>
      <c r="AE40" s="421"/>
      <c r="AF40" s="124"/>
      <c r="AG40" s="124"/>
      <c r="AH40" s="177"/>
      <c r="AI40" s="120"/>
      <c r="AJ40" s="86"/>
    </row>
    <row r="41" customFormat="false" ht="18" hidden="false" customHeight="true" outlineLevel="0" collapsed="false">
      <c r="A41" s="424" t="n">
        <v>37256</v>
      </c>
      <c r="E41" s="32"/>
      <c r="F41" s="119" t="n">
        <f aca="false">+F40+F39</f>
        <v>385015.89</v>
      </c>
      <c r="G41" s="423"/>
      <c r="R41" s="32"/>
      <c r="S41" s="32"/>
      <c r="T41" s="32"/>
      <c r="U41" s="32"/>
      <c r="AD41" s="143"/>
      <c r="AE41" s="421"/>
      <c r="AF41" s="124"/>
      <c r="AG41" s="124"/>
      <c r="AH41" s="177"/>
      <c r="AI41" s="120"/>
      <c r="AJ41" s="86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1"/>
      <c r="AF42" s="124"/>
      <c r="AG42" s="124"/>
      <c r="AH42" s="177"/>
      <c r="AI42" s="120"/>
      <c r="AJ42" s="86"/>
    </row>
    <row r="43" customFormat="false" ht="18" hidden="false" customHeight="true" outlineLevel="0" collapsed="false">
      <c r="C43" s="104"/>
      <c r="D43" s="426"/>
      <c r="F43" s="29"/>
      <c r="R43" s="32"/>
      <c r="S43" s="32"/>
      <c r="T43" s="32"/>
      <c r="U43" s="32"/>
      <c r="AD43" s="143"/>
      <c r="AE43" s="421"/>
      <c r="AF43" s="124"/>
      <c r="AG43" s="124"/>
      <c r="AH43" s="177"/>
      <c r="AI43" s="120"/>
      <c r="AJ43" s="86"/>
    </row>
    <row r="44" customFormat="false" ht="18" hidden="false" customHeight="true" outlineLevel="0" collapsed="false">
      <c r="C44" s="104"/>
      <c r="D44" s="426"/>
      <c r="F44" s="29"/>
      <c r="AD44" s="143"/>
      <c r="AE44" s="421"/>
      <c r="AF44" s="124"/>
      <c r="AG44" s="124"/>
      <c r="AH44" s="177"/>
      <c r="AI44" s="120"/>
      <c r="AJ44" s="86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1"/>
      <c r="AF45" s="124"/>
      <c r="AG45" s="124"/>
      <c r="AH45" s="177"/>
      <c r="AI45" s="120"/>
      <c r="AJ45" s="86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-9522</v>
      </c>
      <c r="F46" s="29"/>
      <c r="AD46" s="143"/>
      <c r="AE46" s="421"/>
      <c r="AF46" s="124"/>
      <c r="AG46" s="124"/>
      <c r="AH46" s="177"/>
      <c r="AI46" s="120"/>
      <c r="AJ46" s="86"/>
    </row>
    <row r="47" customFormat="false" ht="18" hidden="false" customHeight="true" outlineLevel="0" collapsed="false">
      <c r="A47" s="144" t="n">
        <f aca="false">+A41</f>
        <v>37256</v>
      </c>
      <c r="B47" s="9"/>
      <c r="C47" s="9"/>
      <c r="D47" s="40" t="n">
        <f aca="false">+F37</f>
        <v>0</v>
      </c>
      <c r="F47" s="29"/>
      <c r="AD47" s="143"/>
      <c r="AE47" s="421"/>
      <c r="AF47" s="124"/>
      <c r="AG47" s="124"/>
      <c r="AH47" s="177"/>
      <c r="AI47" s="120"/>
      <c r="AJ47" s="86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-9522</v>
      </c>
      <c r="F48" s="29"/>
      <c r="AD48" s="143"/>
      <c r="AE48" s="421"/>
      <c r="AF48" s="124"/>
      <c r="AG48" s="124"/>
      <c r="AH48" s="177"/>
      <c r="AI48" s="120"/>
      <c r="AJ48" s="86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1"/>
      <c r="AF49" s="124"/>
      <c r="AG49" s="124"/>
      <c r="AH49" s="177"/>
      <c r="AI49" s="120"/>
      <c r="AJ49" s="86"/>
    </row>
    <row r="50" customFormat="false" ht="18" hidden="false" customHeight="true" outlineLevel="0" collapsed="false">
      <c r="C50" s="170"/>
      <c r="F50" s="29"/>
      <c r="AD50" s="143"/>
      <c r="AE50" s="421"/>
      <c r="AF50" s="124"/>
      <c r="AG50" s="124"/>
      <c r="AH50" s="177"/>
      <c r="AI50" s="427"/>
      <c r="AJ50" s="86"/>
    </row>
    <row r="51" customFormat="false" ht="21.95" hidden="false" customHeight="true" outlineLevel="0" collapsed="false">
      <c r="AD51" s="143"/>
      <c r="AE51" s="421"/>
      <c r="AF51" s="124"/>
      <c r="AG51" s="124"/>
      <c r="AH51" s="177"/>
      <c r="AI51" s="428"/>
    </row>
    <row r="52" customFormat="false" ht="18" hidden="false" customHeight="true" outlineLevel="0" collapsed="false">
      <c r="AD52" s="143"/>
      <c r="AE52" s="42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9"/>
    </row>
    <row r="55" customFormat="false" ht="17.1" hidden="false" customHeight="true" outlineLevel="0" collapsed="false">
      <c r="AD55" s="42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20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2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2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2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2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2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2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2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2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2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30"/>
      <c r="D69" s="124"/>
      <c r="R69" s="32"/>
      <c r="S69" s="32"/>
      <c r="T69" s="32"/>
      <c r="U69" s="32"/>
      <c r="AD69" s="143"/>
      <c r="AE69" s="42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2"/>
      <c r="R70" s="32"/>
      <c r="S70" s="32"/>
      <c r="T70" s="32"/>
      <c r="U70" s="32"/>
      <c r="AD70" s="143"/>
      <c r="AE70" s="42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2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2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2"/>
      <c r="R73" s="32"/>
      <c r="S73" s="32"/>
      <c r="T73" s="32"/>
      <c r="U73" s="32"/>
      <c r="AD73" s="143"/>
      <c r="AE73" s="42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2"/>
      <c r="R74" s="32"/>
      <c r="S74" s="32"/>
      <c r="T74" s="32"/>
      <c r="U74" s="32"/>
      <c r="AD74" s="143"/>
      <c r="AE74" s="42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2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30"/>
      <c r="D76" s="124"/>
      <c r="R76" s="32"/>
      <c r="S76" s="32"/>
      <c r="T76" s="32"/>
      <c r="U76" s="32"/>
      <c r="AD76" s="143"/>
      <c r="AE76" s="42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30"/>
      <c r="D77" s="124"/>
      <c r="R77" s="32"/>
      <c r="S77" s="32"/>
      <c r="T77" s="32"/>
      <c r="U77" s="32"/>
      <c r="AD77" s="143"/>
      <c r="AE77" s="42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1"/>
      <c r="D78" s="124"/>
      <c r="R78" s="32"/>
      <c r="S78" s="32"/>
      <c r="T78" s="32"/>
      <c r="U78" s="32"/>
      <c r="AD78" s="143"/>
      <c r="AE78" s="42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2"/>
      <c r="R79" s="32"/>
      <c r="S79" s="32"/>
      <c r="T79" s="32"/>
      <c r="U79" s="32"/>
      <c r="AD79" s="143"/>
      <c r="AE79" s="42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2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30"/>
      <c r="D81" s="124"/>
      <c r="R81" s="32"/>
      <c r="S81" s="32"/>
      <c r="T81" s="32"/>
      <c r="U81" s="32"/>
      <c r="AD81" s="143"/>
      <c r="AE81" s="42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30"/>
      <c r="D82" s="124"/>
      <c r="R82" s="32"/>
      <c r="S82" s="32"/>
      <c r="T82" s="32"/>
      <c r="U82" s="32"/>
      <c r="AD82" s="143"/>
      <c r="AE82" s="42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30"/>
      <c r="D83" s="124"/>
      <c r="R83" s="32"/>
      <c r="S83" s="32"/>
      <c r="T83" s="32"/>
      <c r="U83" s="32"/>
      <c r="AD83" s="143"/>
      <c r="AE83" s="420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1"/>
      <c r="D84" s="124"/>
      <c r="R84" s="32"/>
      <c r="S84" s="32"/>
      <c r="T84" s="32"/>
      <c r="U84" s="32"/>
      <c r="AD84" s="429"/>
      <c r="AE84" s="420"/>
      <c r="AF84" s="124"/>
      <c r="AG84" s="124"/>
      <c r="AH84" s="124"/>
      <c r="AI84" s="120"/>
      <c r="AJ84" s="433"/>
    </row>
    <row r="85" customFormat="false" ht="15" hidden="false" customHeight="true" outlineLevel="0" collapsed="false">
      <c r="C85" s="432"/>
      <c r="R85" s="32"/>
      <c r="S85" s="32"/>
      <c r="T85" s="32"/>
      <c r="U85" s="32"/>
      <c r="AD85" s="143"/>
      <c r="AE85" s="421"/>
      <c r="AF85" s="124"/>
      <c r="AG85" s="124"/>
      <c r="AH85" s="124"/>
      <c r="AI85" s="120"/>
      <c r="AJ85" s="86"/>
    </row>
    <row r="86" customFormat="false" ht="24.95" hidden="false" customHeight="true" outlineLevel="0" collapsed="false">
      <c r="R86" s="32"/>
      <c r="S86" s="32"/>
      <c r="T86" s="32"/>
      <c r="U86" s="32"/>
      <c r="AD86" s="429"/>
      <c r="AE86" s="421"/>
      <c r="AF86" s="124"/>
      <c r="AG86" s="124"/>
      <c r="AH86" s="124"/>
      <c r="AI86" s="120"/>
      <c r="AJ86" s="86"/>
    </row>
    <row r="87" customFormat="false" ht="24.95" hidden="false" customHeight="true" outlineLevel="0" collapsed="false">
      <c r="C87" s="408"/>
      <c r="R87" s="32"/>
      <c r="S87" s="32"/>
      <c r="T87" s="32"/>
      <c r="U87" s="32"/>
      <c r="AD87" s="434"/>
      <c r="AE87" s="421"/>
      <c r="AF87" s="124"/>
      <c r="AG87" s="124"/>
      <c r="AH87" s="124"/>
      <c r="AI87" s="435"/>
      <c r="AJ87" s="170"/>
    </row>
    <row r="88" customFormat="false" ht="24.95" hidden="false" customHeight="true" outlineLevel="0" collapsed="false">
      <c r="C88" s="43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6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6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6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6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6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6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6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6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7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7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7"/>
      <c r="AD101" s="18"/>
      <c r="AE101" s="420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8"/>
      <c r="AD103" s="143"/>
      <c r="AE103" s="42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7"/>
      <c r="AD104" s="143"/>
      <c r="AE104" s="42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7"/>
      <c r="AD105" s="143"/>
      <c r="AE105" s="42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7"/>
      <c r="AD106" s="143"/>
      <c r="AE106" s="42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7"/>
      <c r="AD131" s="143"/>
      <c r="AE131" s="42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7"/>
      <c r="AD132" s="143"/>
      <c r="AE132" s="42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30"/>
      <c r="D134" s="233"/>
      <c r="E134" s="137"/>
      <c r="F134" s="19"/>
      <c r="G134" s="124"/>
      <c r="R134" s="32"/>
      <c r="S134" s="18"/>
      <c r="T134" s="124"/>
      <c r="U134" s="124"/>
      <c r="V134" s="124"/>
      <c r="X134" s="437"/>
      <c r="AD134" s="143"/>
      <c r="AE134" s="42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9"/>
      <c r="D135" s="124"/>
      <c r="E135" s="137"/>
      <c r="F135" s="19"/>
      <c r="G135" s="124"/>
      <c r="R135" s="32"/>
      <c r="S135" s="18"/>
      <c r="T135" s="124"/>
      <c r="U135" s="124"/>
      <c r="V135" s="124"/>
      <c r="X135" s="437"/>
      <c r="AD135" s="143"/>
      <c r="AE135" s="42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7"/>
      <c r="AD137" s="143"/>
      <c r="AE137" s="42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7"/>
      <c r="AD140" s="143"/>
      <c r="AE140" s="42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7"/>
      <c r="AD141" s="143"/>
      <c r="AE141" s="42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1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1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40"/>
      <c r="AB169" s="318"/>
      <c r="AC169" s="318"/>
      <c r="AD169" s="143"/>
      <c r="AE169" s="421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40"/>
      <c r="AB170" s="318"/>
      <c r="AC170" s="318"/>
      <c r="AD170" s="143"/>
      <c r="AE170" s="421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40"/>
      <c r="AB171" s="318"/>
      <c r="AC171" s="318"/>
      <c r="AD171" s="143"/>
      <c r="AE171" s="421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40"/>
      <c r="AB172" s="318"/>
      <c r="AC172" s="318"/>
      <c r="AD172" s="143"/>
      <c r="AE172" s="421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40"/>
      <c r="AB173" s="318"/>
      <c r="AC173" s="318"/>
      <c r="AD173" s="143"/>
      <c r="AE173" s="421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40"/>
      <c r="AB174" s="318"/>
      <c r="AC174" s="318"/>
      <c r="AD174" s="143"/>
      <c r="AE174" s="421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40"/>
      <c r="AB175" s="318"/>
      <c r="AC175" s="318"/>
      <c r="AD175" s="143"/>
      <c r="AE175" s="421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40"/>
      <c r="AB176" s="318"/>
      <c r="AC176" s="318"/>
      <c r="AD176" s="143"/>
      <c r="AE176" s="421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40"/>
      <c r="AB177" s="318"/>
      <c r="AC177" s="318"/>
      <c r="AD177" s="143"/>
      <c r="AE177" s="421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40"/>
      <c r="AB178" s="318"/>
      <c r="AC178" s="318"/>
      <c r="AD178" s="143"/>
      <c r="AE178" s="421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40"/>
      <c r="AB179" s="318"/>
      <c r="AC179" s="318"/>
      <c r="AD179" s="143"/>
      <c r="AE179" s="421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30"/>
      <c r="D180" s="233"/>
      <c r="E180" s="137"/>
      <c r="R180" s="18"/>
      <c r="S180" s="124"/>
      <c r="T180" s="124"/>
      <c r="U180" s="124"/>
      <c r="X180" s="318"/>
      <c r="Y180" s="318"/>
      <c r="Z180" s="318"/>
      <c r="AA180" s="440"/>
      <c r="AB180" s="318"/>
      <c r="AC180" s="318"/>
      <c r="AD180" s="143"/>
      <c r="AE180" s="421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30"/>
      <c r="D181" s="233"/>
      <c r="E181" s="137"/>
      <c r="R181" s="18"/>
      <c r="S181" s="124"/>
      <c r="T181" s="124"/>
      <c r="U181" s="124"/>
      <c r="X181" s="318"/>
      <c r="Y181" s="318"/>
      <c r="Z181" s="318"/>
      <c r="AA181" s="440"/>
      <c r="AB181" s="318"/>
      <c r="AC181" s="318"/>
      <c r="AD181" s="143"/>
      <c r="AE181" s="421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30"/>
      <c r="D182" s="233"/>
      <c r="E182" s="137"/>
      <c r="R182" s="18"/>
      <c r="S182" s="124"/>
      <c r="T182" s="124"/>
      <c r="U182" s="124"/>
      <c r="X182" s="318"/>
      <c r="Y182" s="318"/>
      <c r="Z182" s="318"/>
      <c r="AA182" s="440"/>
      <c r="AB182" s="318"/>
      <c r="AC182" s="318"/>
      <c r="AD182" s="143"/>
      <c r="AE182" s="421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40"/>
      <c r="AB183" s="318"/>
      <c r="AC183" s="318"/>
      <c r="AD183" s="143"/>
      <c r="AE183" s="42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40"/>
      <c r="AB184" s="318"/>
      <c r="AC184" s="318"/>
      <c r="AD184" s="143"/>
      <c r="AE184" s="42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40"/>
      <c r="AB185" s="318"/>
      <c r="AC185" s="318"/>
      <c r="AD185" s="143"/>
      <c r="AE185" s="421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40"/>
      <c r="AB186" s="318"/>
      <c r="AC186" s="318"/>
      <c r="AD186" s="143"/>
      <c r="AE186" s="421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40"/>
      <c r="AB187" s="318"/>
      <c r="AC187" s="318"/>
      <c r="AD187" s="143"/>
      <c r="AE187" s="42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40"/>
      <c r="AB188" s="318"/>
      <c r="AC188" s="318"/>
      <c r="AD188" s="143"/>
      <c r="AE188" s="42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40"/>
      <c r="AB189" s="318"/>
      <c r="AC189" s="318"/>
      <c r="AD189" s="143"/>
      <c r="AE189" s="421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40"/>
      <c r="AB190" s="318"/>
      <c r="AC190" s="318"/>
      <c r="AD190" s="143"/>
      <c r="AE190" s="421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40"/>
      <c r="AB191" s="318"/>
      <c r="AC191" s="318"/>
      <c r="AD191" s="143"/>
      <c r="AE191" s="421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40"/>
      <c r="AB192" s="318"/>
      <c r="AC192" s="318"/>
      <c r="AD192" s="143"/>
      <c r="AE192" s="421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40"/>
      <c r="AB193" s="318"/>
      <c r="AC193" s="318"/>
      <c r="AD193" s="143"/>
      <c r="AE193" s="421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40"/>
      <c r="AB194" s="318"/>
      <c r="AC194" s="318"/>
      <c r="AD194" s="143"/>
      <c r="AE194" s="42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40"/>
      <c r="AB195" s="318"/>
      <c r="AC195" s="318"/>
      <c r="AD195" s="143"/>
      <c r="AE195" s="421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40"/>
      <c r="AB196" s="318"/>
      <c r="AC196" s="318"/>
      <c r="AD196" s="143"/>
      <c r="AE196" s="42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40"/>
      <c r="AB197" s="318"/>
      <c r="AC197" s="318"/>
      <c r="AD197" s="143"/>
      <c r="AE197" s="421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1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1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1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1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1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1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1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1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1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1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1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1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1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1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1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1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1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1"/>
      <c r="AF218" s="441"/>
      <c r="AG218" s="44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1"/>
      <c r="AF219" s="441"/>
      <c r="AG219" s="44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1"/>
      <c r="AF220" s="441"/>
      <c r="AG220" s="44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1"/>
      <c r="AF221" s="124"/>
      <c r="AG221" s="44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1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1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1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1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1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1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1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1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1"/>
      <c r="AF230" s="233"/>
      <c r="AG230" s="44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1"/>
      <c r="AF231" s="233"/>
      <c r="AG231" s="44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1"/>
      <c r="AF232" s="233"/>
      <c r="AG232" s="441"/>
      <c r="AH232" s="124"/>
      <c r="AI232" s="120"/>
      <c r="AJ232" s="119"/>
      <c r="AN232" s="86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1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1"/>
      <c r="AF234" s="124"/>
      <c r="AG234" s="124"/>
      <c r="AH234" s="124"/>
      <c r="AI234" s="120"/>
      <c r="AJ234" s="119"/>
      <c r="AO234" s="86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1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1"/>
      <c r="AF239" s="233"/>
      <c r="AG239" s="44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1"/>
      <c r="AF240" s="233"/>
      <c r="AG240" s="44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1"/>
      <c r="AF241" s="233"/>
      <c r="AG241" s="44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1"/>
      <c r="AF242" s="233"/>
      <c r="AG242" s="44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1"/>
      <c r="AF243" s="233"/>
      <c r="AG243" s="44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1"/>
      <c r="AF244" s="233"/>
      <c r="AG244" s="44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1"/>
      <c r="AF245" s="233"/>
      <c r="AG245" s="44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1"/>
      <c r="AF246" s="124"/>
      <c r="AG246" s="220"/>
      <c r="AH246" s="124"/>
      <c r="AI246" s="120"/>
      <c r="AJ246" s="119"/>
      <c r="AN246" s="86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1"/>
      <c r="AF247" s="443"/>
      <c r="AG247" s="233"/>
      <c r="AH247" s="124"/>
      <c r="AI247" s="120"/>
      <c r="AJ247" s="119"/>
      <c r="AO247" s="86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1"/>
      <c r="AF248" s="443"/>
      <c r="AG248" s="44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1"/>
      <c r="AF249" s="442"/>
      <c r="AG249" s="44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1"/>
      <c r="AF250" s="442"/>
      <c r="AG250" s="44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1"/>
      <c r="AF251" s="443"/>
      <c r="AG251" s="443"/>
      <c r="AH251" s="124"/>
      <c r="AI251" s="120"/>
      <c r="AJ251" s="119"/>
      <c r="AO251" s="86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1"/>
      <c r="AF252" s="124"/>
      <c r="AG252" s="124"/>
      <c r="AH252" s="124"/>
      <c r="AI252" s="120"/>
      <c r="AJ252" s="119"/>
      <c r="AO252" s="86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1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1"/>
      <c r="AF255" s="443"/>
      <c r="AG255" s="44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1"/>
      <c r="AF256" s="443"/>
      <c r="AG256" s="44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1"/>
      <c r="AF257" s="442"/>
      <c r="AG257" s="44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1"/>
      <c r="AF258" s="443"/>
      <c r="AG258" s="443"/>
      <c r="AH258" s="124"/>
      <c r="AI258" s="120"/>
      <c r="AJ258" s="119"/>
      <c r="AO258" s="86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1"/>
      <c r="AF259" s="124"/>
      <c r="AG259" s="124"/>
      <c r="AH259" s="124"/>
      <c r="AI259" s="120"/>
      <c r="AJ259" s="119"/>
      <c r="AO259" s="86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1"/>
      <c r="AF260" s="124"/>
      <c r="AG260" s="124"/>
      <c r="AH260" s="124"/>
      <c r="AI260" s="120"/>
      <c r="AJ260" s="119"/>
      <c r="AO260" s="86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1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1"/>
      <c r="AF263" s="442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1"/>
      <c r="AF264" s="443"/>
      <c r="AG264" s="44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1"/>
      <c r="AF265" s="443"/>
      <c r="AG265" s="44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1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1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1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1"/>
      <c r="AF269" s="124"/>
      <c r="AG269" s="220"/>
      <c r="AH269" s="124"/>
      <c r="AI269" s="120"/>
      <c r="AJ269" s="119"/>
      <c r="AO269" s="86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1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1"/>
      <c r="AF271" s="442"/>
      <c r="AG271" s="44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1"/>
      <c r="AF272" s="442"/>
      <c r="AG272" s="44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1"/>
      <c r="AF273" s="443"/>
      <c r="AG273" s="44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1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1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1"/>
      <c r="AF276" s="220"/>
      <c r="AG276" s="220"/>
      <c r="AH276" s="124"/>
      <c r="AI276" s="120"/>
      <c r="AJ276" s="119"/>
      <c r="AO276" s="86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1"/>
      <c r="AF278" s="442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1"/>
      <c r="AF279" s="442"/>
      <c r="AG279" s="44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1"/>
      <c r="AF280" s="442"/>
      <c r="AG280" s="44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1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1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1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1"/>
      <c r="AF292" s="124"/>
      <c r="AG292" s="124"/>
      <c r="AH292" s="124"/>
      <c r="AI292" s="120"/>
      <c r="AJ292" s="119"/>
      <c r="AO292" s="86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9"/>
      <c r="AE356" s="42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9"/>
      <c r="AE375" s="42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20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20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20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20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20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20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20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20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20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20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20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20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20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20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20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20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20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20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20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20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20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20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20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20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20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20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20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20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20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20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20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20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20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20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20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20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20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20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20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20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20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20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20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20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20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20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20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20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20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20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20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20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20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20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20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20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20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20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20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20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20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20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20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20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20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20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20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20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20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20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20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20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20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20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20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20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20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20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20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20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20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20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20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20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20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20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20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20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20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20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20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20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20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20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20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20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20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20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20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20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20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20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20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20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20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20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20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20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20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20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20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20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20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20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20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20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20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20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20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20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20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20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20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20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20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20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20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20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20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20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20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20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20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20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20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20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20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20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20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20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20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20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20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20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20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20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20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20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20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20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20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20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20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20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20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20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20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20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20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20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20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20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20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20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20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20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20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20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20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20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20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20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20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20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20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20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20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20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20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20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20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20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20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20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20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20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20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20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20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20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20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20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20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20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20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20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20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20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20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20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20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20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20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20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20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20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20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2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2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2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20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20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20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2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2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20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20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20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20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2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2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20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2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20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20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2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2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2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20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20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2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2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2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2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20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20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20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20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6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98"/>
      <c r="B5" s="5" t="s">
        <v>273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2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44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40" t="n">
        <f aca="false">+E18+C18-D18-B18</f>
        <v>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1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0</v>
      </c>
      <c r="F39" s="140" t="n">
        <f aca="false">SUM(F8:F38)</f>
        <v>0</v>
      </c>
    </row>
    <row r="40" customFormat="false" ht="12.75" hidden="false" customHeight="false" outlineLevel="0" collapsed="false">
      <c r="A40" s="154"/>
      <c r="C40" s="32"/>
      <c r="F40" s="397" t="n">
        <f aca="false">+summary!H4</f>
        <v>2.39</v>
      </c>
    </row>
    <row r="41" customFormat="false" ht="12.75" hidden="false" customHeight="false" outlineLevel="0" collapsed="false">
      <c r="F41" s="152" t="n">
        <f aca="false">+F40*F39</f>
        <v>0</v>
      </c>
    </row>
    <row r="42" customFormat="false" ht="12.75" hidden="false" customHeight="false" outlineLevel="0" collapsed="false">
      <c r="A42" s="175" t="n">
        <v>37256</v>
      </c>
      <c r="C42" s="86"/>
      <c r="F42" s="216" t="n">
        <v>34262</v>
      </c>
    </row>
    <row r="43" customFormat="false" ht="12.75" hidden="false" customHeight="false" outlineLevel="0" collapsed="false">
      <c r="A43" s="175" t="n">
        <v>37256</v>
      </c>
      <c r="C43" s="172"/>
      <c r="F43" s="152" t="n">
        <f aca="false">+F42+F41</f>
        <v>34262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748</v>
      </c>
    </row>
    <row r="49" customFormat="false" ht="12.75" hidden="false" customHeight="false" outlineLevel="0" collapsed="false">
      <c r="A49" s="144" t="n">
        <f aca="false">+A43</f>
        <v>37256</v>
      </c>
      <c r="B49" s="9"/>
      <c r="C49" s="9"/>
      <c r="D49" s="40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298"/>
      <c r="B5" s="5" t="s">
        <v>274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2" t="s">
        <v>173</v>
      </c>
      <c r="B7" s="117" t="s">
        <v>174</v>
      </c>
      <c r="C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40" t="n">
        <f aca="false">SUM(D8:D38)</f>
        <v>0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6"/>
      <c r="D41" s="445" t="n">
        <v>16328</v>
      </c>
    </row>
    <row r="42" customFormat="false" ht="12.75" hidden="false" customHeight="false" outlineLevel="0" collapsed="false">
      <c r="A42" s="175" t="n">
        <v>37256</v>
      </c>
      <c r="C42" s="172"/>
      <c r="D42" s="124" t="n">
        <f aca="false">+D41+D39</f>
        <v>16328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181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46" t="n">
        <v>383278</v>
      </c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46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2" t="n">
        <f aca="false">+D48+D47</f>
        <v>383278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98"/>
      <c r="B3" s="5" t="s">
        <v>275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05"/>
      <c r="H6" s="5"/>
      <c r="I6" s="5"/>
      <c r="J6" s="206"/>
      <c r="K6" s="207" t="s">
        <v>34</v>
      </c>
      <c r="L6" s="206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05" t="s">
        <v>176</v>
      </c>
      <c r="H7" s="208" t="s">
        <v>174</v>
      </c>
      <c r="I7" s="208" t="s">
        <v>175</v>
      </c>
      <c r="J7" s="209" t="s">
        <v>177</v>
      </c>
      <c r="K7" s="207" t="s">
        <v>178</v>
      </c>
      <c r="L7" s="206" t="s">
        <v>179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-84088</v>
      </c>
      <c r="C8" s="124" t="n">
        <v>-90299</v>
      </c>
      <c r="D8" s="140" t="n">
        <f aca="false">+C8-B8</f>
        <v>-6211</v>
      </c>
      <c r="G8" s="205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207" t="n">
        <v>5.62</v>
      </c>
      <c r="L8" s="2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/>
      <c r="C9" s="124"/>
      <c r="D9" s="140" t="n">
        <f aca="false">+C9-B9</f>
        <v>0</v>
      </c>
      <c r="G9" s="205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207" t="n">
        <v>4.98</v>
      </c>
      <c r="L9" s="2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/>
      <c r="C10" s="124"/>
      <c r="D10" s="140" t="n">
        <f aca="false">+C10-B10</f>
        <v>0</v>
      </c>
      <c r="G10" s="205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207" t="n">
        <v>4.87</v>
      </c>
      <c r="L10" s="2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/>
      <c r="C11" s="124"/>
      <c r="D11" s="140" t="n">
        <f aca="false">+C11-B11</f>
        <v>0</v>
      </c>
      <c r="G11" s="205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207" t="n">
        <v>3.82</v>
      </c>
      <c r="L11" s="2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/>
      <c r="C12" s="124"/>
      <c r="D12" s="140" t="n">
        <f aca="false">+C12-B12</f>
        <v>0</v>
      </c>
      <c r="G12" s="205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207" t="n">
        <v>3.2</v>
      </c>
      <c r="L12" s="2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/>
      <c r="C13" s="124"/>
      <c r="D13" s="140" t="n">
        <f aca="false">+C13-B13</f>
        <v>0</v>
      </c>
      <c r="G13" s="205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207" t="n">
        <v>2.77</v>
      </c>
      <c r="L13" s="2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/>
      <c r="C14" s="124"/>
      <c r="D14" s="140" t="n">
        <f aca="false">+C14-B14</f>
        <v>0</v>
      </c>
      <c r="G14" s="205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207" t="n">
        <v>2.77</v>
      </c>
      <c r="L14" s="2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/>
      <c r="C15" s="124"/>
      <c r="D15" s="140" t="n">
        <f aca="false">+C15-B15</f>
        <v>0</v>
      </c>
      <c r="G15" s="447"/>
      <c r="H15" s="149"/>
      <c r="I15" s="149"/>
      <c r="J15" s="149"/>
      <c r="K15" s="207"/>
      <c r="L15" s="210"/>
      <c r="M15" s="119"/>
      <c r="N15" s="5"/>
    </row>
    <row r="16" customFormat="false" ht="15" hidden="false" customHeight="true" outlineLevel="0" collapsed="false">
      <c r="A16" s="123" t="n">
        <v>11</v>
      </c>
      <c r="B16" s="124"/>
      <c r="C16" s="124"/>
      <c r="D16" s="140" t="n">
        <f aca="false">+C16-B16</f>
        <v>0</v>
      </c>
      <c r="G16" s="448"/>
      <c r="H16" s="5"/>
      <c r="I16" s="5"/>
      <c r="J16" s="206"/>
      <c r="K16" s="207"/>
      <c r="L16" s="206"/>
      <c r="M16" s="19"/>
      <c r="N16" s="5"/>
    </row>
    <row r="17" customFormat="false" ht="15" hidden="false" customHeight="true" outlineLevel="0" collapsed="false">
      <c r="A17" s="123" t="n">
        <v>12</v>
      </c>
      <c r="B17" s="124"/>
      <c r="C17" s="124"/>
      <c r="D17" s="140" t="n">
        <f aca="false">+C17-B17</f>
        <v>0</v>
      </c>
      <c r="G17" s="448"/>
      <c r="H17" s="5"/>
      <c r="I17" s="5"/>
      <c r="J17" s="290" t="n">
        <f aca="false">SUM(J8:J16)</f>
        <v>130492</v>
      </c>
      <c r="K17" s="207"/>
      <c r="L17" s="20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G18" s="5"/>
      <c r="H18" s="5"/>
      <c r="I18" s="5"/>
      <c r="J18" s="206"/>
      <c r="K18" s="207"/>
      <c r="L18" s="206"/>
      <c r="M18" s="19"/>
      <c r="N18" s="5"/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G19" s="205" t="s">
        <v>276</v>
      </c>
      <c r="H19" s="149" t="n">
        <f aca="false">+B37</f>
        <v>-249604</v>
      </c>
      <c r="I19" s="149" t="n">
        <f aca="false">+C37</f>
        <v>-250885</v>
      </c>
      <c r="J19" s="149" t="n">
        <f aca="false">+I19-H19</f>
        <v>-1281</v>
      </c>
      <c r="K19" s="207" t="n">
        <f aca="false">+D38</f>
        <v>2.39</v>
      </c>
      <c r="L19" s="210" t="n">
        <f aca="false">+K19*J19</f>
        <v>-3061.59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05"/>
      <c r="H20" s="149"/>
      <c r="I20" s="149"/>
      <c r="J20" s="149"/>
      <c r="K20" s="207"/>
      <c r="L20" s="210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277</v>
      </c>
      <c r="H24" s="124"/>
      <c r="I24" s="124"/>
      <c r="J24" s="124" t="n">
        <f aca="false">+J19+J17</f>
        <v>129211</v>
      </c>
      <c r="K24" s="138"/>
      <c r="L24" s="137" t="n">
        <f aca="false">+L19+L17</f>
        <v>78623.5099999999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278</v>
      </c>
      <c r="H26" s="124"/>
      <c r="I26" s="124"/>
      <c r="J26" s="137"/>
      <c r="K26" s="138"/>
      <c r="L26" s="124" t="n">
        <f aca="false">+L24/K19</f>
        <v>32896.8661087866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-249604</v>
      </c>
      <c r="C37" s="124" t="n">
        <f aca="false">SUM(C6:C36)</f>
        <v>-250885</v>
      </c>
      <c r="D37" s="140" t="n">
        <f aca="false">SUM(D6:D36)</f>
        <v>-1281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2.39</v>
      </c>
    </row>
    <row r="39" customFormat="false" ht="12.75" hidden="false" customHeight="false" outlineLevel="0" collapsed="false">
      <c r="D39" s="152" t="n">
        <f aca="false">+D38*D37</f>
        <v>-3061.59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181805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178743.41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174403</v>
      </c>
    </row>
    <row r="46" customFormat="false" ht="12.75" hidden="false" customHeight="false" outlineLevel="0" collapsed="false">
      <c r="A46" s="144" t="n">
        <f aca="false">+A41</f>
        <v>37259</v>
      </c>
      <c r="B46" s="9"/>
      <c r="C46" s="9"/>
      <c r="D46" s="40" t="n">
        <f aca="false">+D37</f>
        <v>-1281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173122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279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90287</v>
      </c>
      <c r="C37" s="124" t="n">
        <f aca="false">SUM(C6:C36)</f>
        <v>90039</v>
      </c>
      <c r="D37" s="140" t="n">
        <f aca="false">SUM(D6:D36)</f>
        <v>-248</v>
      </c>
    </row>
    <row r="38" customFormat="false" ht="12.75" hidden="false" customHeight="false" outlineLevel="0" collapsed="false">
      <c r="A38" s="154"/>
      <c r="B38" s="125"/>
      <c r="C38" s="32"/>
      <c r="D38" s="314" t="n">
        <f aca="false">+summary!H5</f>
        <v>2.41</v>
      </c>
    </row>
    <row r="39" customFormat="false" ht="12.75" hidden="false" customHeight="false" outlineLevel="0" collapsed="false">
      <c r="D39" s="152" t="n">
        <f aca="false">+D38*D37</f>
        <v>-597.68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85004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84406.32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54582</v>
      </c>
    </row>
    <row r="46" customFormat="false" ht="12.75" hidden="false" customHeight="false" outlineLevel="0" collapsed="false">
      <c r="A46" s="144" t="n">
        <f aca="false">+A41</f>
        <v>37259</v>
      </c>
      <c r="B46" s="9"/>
      <c r="C46" s="9"/>
      <c r="D46" s="40" t="n">
        <f aca="false">+D37</f>
        <v>-248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54334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3" width="10.71"/>
    <col collapsed="false" customWidth="true" hidden="false" outlineLevel="0" max="17" min="17" style="113" width="7.99"/>
    <col collapsed="false" customWidth="true" hidden="false" outlineLevel="0" max="18" min="18" style="43" width="11.42"/>
  </cols>
  <sheetData>
    <row r="1" customFormat="false" ht="12.75" hidden="false" customHeight="false" outlineLevel="0" collapsed="false">
      <c r="B1" s="114" t="s">
        <v>169</v>
      </c>
      <c r="D1" s="114" t="s">
        <v>170</v>
      </c>
      <c r="F1" s="114" t="s">
        <v>171</v>
      </c>
      <c r="H1" s="114" t="s">
        <v>172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6"/>
      <c r="Q2" s="108"/>
      <c r="R2" s="86"/>
      <c r="S2" s="9"/>
      <c r="T2" s="9"/>
    </row>
    <row r="3" customFormat="false" ht="12.75" hidden="false" customHeight="false" outlineLevel="0" collapsed="false">
      <c r="A3" s="82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M3" s="118"/>
      <c r="N3" s="19"/>
      <c r="O3" s="19"/>
      <c r="P3" s="119"/>
      <c r="Q3" s="120" t="s">
        <v>34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176</v>
      </c>
      <c r="N4" s="116" t="s">
        <v>174</v>
      </c>
      <c r="O4" s="116" t="s">
        <v>175</v>
      </c>
      <c r="P4" s="126" t="s">
        <v>177</v>
      </c>
      <c r="Q4" s="120" t="s">
        <v>178</v>
      </c>
      <c r="R4" s="119" t="s">
        <v>179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180</v>
      </c>
      <c r="N5" s="32"/>
      <c r="O5" s="32"/>
      <c r="P5" s="32" t="n">
        <v>-34361</v>
      </c>
      <c r="Q5" s="108"/>
      <c r="R5" s="62" t="n">
        <v>25006</v>
      </c>
      <c r="S5" s="9"/>
      <c r="T5" s="86"/>
      <c r="U5" s="67"/>
      <c r="Y5" s="129"/>
      <c r="Z5" s="130"/>
      <c r="AA5" s="130"/>
      <c r="AB5" s="130"/>
      <c r="AC5" s="130"/>
      <c r="AD5" s="130"/>
      <c r="AE5" s="131"/>
      <c r="AF5" s="132"/>
      <c r="AG5" s="67"/>
      <c r="AH5" s="86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38098</v>
      </c>
      <c r="E6" s="124" t="n">
        <v>38046</v>
      </c>
      <c r="F6" s="124" t="n">
        <v>47669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-1157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8" t="n">
        <v>7.95</v>
      </c>
      <c r="R6" s="62" t="n">
        <f aca="false">+Q6*P6</f>
        <v>-284482.8</v>
      </c>
      <c r="S6" s="131"/>
      <c r="T6" s="119"/>
      <c r="U6" s="67"/>
      <c r="V6" s="86"/>
      <c r="W6" s="127"/>
      <c r="Y6" s="129"/>
      <c r="Z6" s="130"/>
      <c r="AA6" s="130"/>
      <c r="AB6" s="130"/>
      <c r="AC6" s="130"/>
      <c r="AD6" s="130"/>
      <c r="AE6" s="133"/>
      <c r="AF6" s="132"/>
      <c r="AG6" s="67"/>
      <c r="AH6" s="86"/>
      <c r="AI6" s="127"/>
    </row>
    <row r="7" customFormat="false" ht="12.75" hidden="false" customHeight="false" outlineLevel="0" collapsed="false">
      <c r="A7" s="123" t="n">
        <v>4</v>
      </c>
      <c r="B7" s="124"/>
      <c r="C7" s="124"/>
      <c r="D7" s="124"/>
      <c r="E7" s="124"/>
      <c r="F7" s="124"/>
      <c r="G7" s="124"/>
      <c r="H7" s="124"/>
      <c r="I7" s="124"/>
      <c r="J7" s="124" t="n">
        <f aca="false">+C7+E7+G7+I7-H7-F7-D7-B7</f>
        <v>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8" t="n">
        <v>8.1</v>
      </c>
      <c r="R7" s="62" t="n">
        <f aca="false">+Q7*P7</f>
        <v>207975.6</v>
      </c>
      <c r="S7" s="133"/>
      <c r="T7" s="119"/>
      <c r="U7" s="67"/>
      <c r="V7" s="86"/>
      <c r="W7" s="127"/>
      <c r="Y7" s="129"/>
      <c r="Z7" s="130"/>
      <c r="AA7" s="130"/>
      <c r="AB7" s="130"/>
      <c r="AC7" s="130"/>
      <c r="AD7" s="130"/>
      <c r="AE7" s="133"/>
      <c r="AF7" s="132"/>
      <c r="AG7" s="67"/>
      <c r="AH7" s="86"/>
      <c r="AI7" s="127"/>
    </row>
    <row r="8" customFormat="false" ht="12.75" hidden="false" customHeight="false" outlineLevel="0" collapsed="false">
      <c r="A8" s="123" t="n">
        <v>5</v>
      </c>
      <c r="B8" s="124"/>
      <c r="C8" s="124"/>
      <c r="D8" s="124"/>
      <c r="E8" s="124"/>
      <c r="F8" s="124"/>
      <c r="G8" s="124"/>
      <c r="H8" s="124"/>
      <c r="I8" s="124"/>
      <c r="J8" s="124" t="n">
        <f aca="false">+C8+E8+G8+I8-H8-F8-D8-B8</f>
        <v>0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8" t="n">
        <v>5.61</v>
      </c>
      <c r="R8" s="62" t="n">
        <f aca="false">+Q8*P8</f>
        <v>194779.2</v>
      </c>
      <c r="S8" s="133"/>
      <c r="T8" s="119"/>
      <c r="U8" s="67"/>
      <c r="V8" s="86"/>
      <c r="W8" s="127"/>
      <c r="Y8" s="129"/>
      <c r="Z8" s="130"/>
      <c r="AA8" s="130"/>
      <c r="AB8" s="130"/>
      <c r="AC8" s="130"/>
      <c r="AD8" s="130"/>
      <c r="AE8" s="133"/>
      <c r="AF8" s="132"/>
      <c r="AG8" s="67"/>
      <c r="AH8" s="86"/>
      <c r="AI8" s="127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/>
      <c r="G9" s="124"/>
      <c r="H9" s="124"/>
      <c r="I9" s="124"/>
      <c r="J9" s="124" t="n">
        <f aca="false">+C9+E9+G9+I9-H9-F9-D9-B9</f>
        <v>0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8" t="n">
        <v>4.87</v>
      </c>
      <c r="R9" s="62" t="n">
        <f aca="false">+Q9*P9</f>
        <v>194196.12</v>
      </c>
      <c r="S9" s="133"/>
      <c r="T9" s="119"/>
      <c r="U9" s="67"/>
      <c r="V9" s="86"/>
      <c r="W9" s="127"/>
      <c r="Y9" s="129"/>
      <c r="Z9" s="130"/>
      <c r="AA9" s="130"/>
      <c r="AB9" s="130"/>
      <c r="AC9" s="130"/>
      <c r="AD9" s="130"/>
      <c r="AE9" s="133"/>
      <c r="AF9" s="132"/>
      <c r="AG9" s="67"/>
      <c r="AH9" s="86"/>
      <c r="AI9" s="127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+C10+E10+G10+I10-H10-F10-D10-B10</f>
        <v>0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8" t="n">
        <v>4.62</v>
      </c>
      <c r="R10" s="62" t="n">
        <f aca="false">+Q10*P10</f>
        <v>423275.16</v>
      </c>
      <c r="S10" s="133"/>
      <c r="T10" s="119"/>
      <c r="U10" s="67"/>
      <c r="V10" s="86"/>
      <c r="W10" s="127"/>
      <c r="Y10" s="129"/>
      <c r="Z10" s="130"/>
      <c r="AA10" s="130"/>
      <c r="AB10" s="130"/>
      <c r="AC10" s="130"/>
      <c r="AD10" s="130"/>
      <c r="AE10" s="133"/>
      <c r="AF10" s="132"/>
      <c r="AG10" s="67"/>
      <c r="AH10" s="86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8" t="n">
        <v>3.44</v>
      </c>
      <c r="R11" s="62" t="n">
        <f aca="false">+Q11*P11</f>
        <v>540190.08</v>
      </c>
      <c r="S11" s="133"/>
      <c r="T11" s="119"/>
      <c r="U11" s="67"/>
      <c r="V11" s="86"/>
      <c r="W11" s="127"/>
      <c r="Y11" s="129"/>
      <c r="Z11" s="130"/>
      <c r="AA11" s="130"/>
      <c r="AB11" s="130"/>
      <c r="AC11" s="130"/>
      <c r="AD11" s="130"/>
      <c r="AE11" s="133"/>
      <c r="AF11" s="132"/>
      <c r="AG11" s="67"/>
      <c r="AH11" s="86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8" t="n">
        <v>2.58</v>
      </c>
      <c r="R12" s="62" t="n">
        <f aca="false">+Q12*P12</f>
        <v>19484.16</v>
      </c>
      <c r="S12" s="134" t="n">
        <f aca="false">SUM(P6:P12)</f>
        <v>320690</v>
      </c>
      <c r="T12" s="119"/>
      <c r="U12" s="67"/>
      <c r="V12" s="86"/>
      <c r="W12" s="127"/>
      <c r="Y12" s="129"/>
      <c r="Z12" s="130"/>
      <c r="AA12" s="130"/>
      <c r="AB12" s="130"/>
      <c r="AC12" s="130"/>
      <c r="AD12" s="130"/>
      <c r="AE12" s="133"/>
      <c r="AF12" s="132"/>
      <c r="AG12" s="67"/>
      <c r="AH12" s="86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8" t="n">
        <v>2.45</v>
      </c>
      <c r="R13" s="62" t="n">
        <f aca="false">+Q13*P13</f>
        <v>58645.65</v>
      </c>
      <c r="S13" s="133"/>
      <c r="T13" s="119"/>
      <c r="U13" s="67"/>
      <c r="V13" s="86"/>
      <c r="W13" s="127"/>
      <c r="Y13" s="129"/>
      <c r="Z13" s="130"/>
      <c r="AA13" s="130"/>
      <c r="AB13" s="130"/>
      <c r="AC13" s="130"/>
      <c r="AD13" s="130"/>
      <c r="AE13" s="133"/>
      <c r="AF13" s="132"/>
      <c r="AG13" s="67"/>
      <c r="AH13" s="86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8" t="n">
        <v>2.61</v>
      </c>
      <c r="R14" s="62" t="n">
        <f aca="false">+Q14*P14</f>
        <v>-91031.58</v>
      </c>
      <c r="S14" s="133"/>
      <c r="T14" s="119"/>
      <c r="U14" s="67"/>
      <c r="V14" s="86"/>
      <c r="W14" s="127"/>
      <c r="Y14" s="129"/>
      <c r="Z14" s="130"/>
      <c r="AA14" s="130"/>
      <c r="AB14" s="130"/>
      <c r="AC14" s="130"/>
      <c r="AD14" s="130"/>
      <c r="AE14" s="133"/>
      <c r="AF14" s="132"/>
      <c r="AG14" s="67"/>
      <c r="AH14" s="86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8" t="n">
        <v>1.73</v>
      </c>
      <c r="R15" s="62" t="n">
        <f aca="false">+Q15*P15</f>
        <v>-77728.9</v>
      </c>
      <c r="S15" s="133"/>
      <c r="T15" s="119"/>
      <c r="U15" s="67"/>
      <c r="V15" s="86"/>
      <c r="W15" s="127"/>
      <c r="Y15" s="129"/>
      <c r="Z15" s="130"/>
      <c r="AA15" s="130"/>
      <c r="AB15" s="130"/>
      <c r="AC15" s="130"/>
      <c r="AD15" s="130"/>
      <c r="AE15" s="133"/>
      <c r="AF15" s="132"/>
      <c r="AG15" s="67"/>
      <c r="AH15" s="86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8" t="n">
        <v>2.06</v>
      </c>
      <c r="R16" s="62" t="n">
        <f aca="false">+Q16*P16</f>
        <v>-107810.1</v>
      </c>
      <c r="S16" s="133"/>
      <c r="T16" s="119"/>
      <c r="U16" s="67"/>
      <c r="V16" s="86"/>
      <c r="W16" s="127"/>
      <c r="Y16" s="129"/>
      <c r="Z16" s="130"/>
      <c r="AD16" s="130"/>
      <c r="AE16" s="133"/>
      <c r="AF16" s="132"/>
      <c r="AG16" s="67"/>
      <c r="AH16" s="86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8" t="n">
        <v>1.98</v>
      </c>
      <c r="R17" s="62" t="n">
        <f aca="false">+Q17*P17</f>
        <v>-83981.7</v>
      </c>
      <c r="S17" s="131"/>
      <c r="T17" s="119"/>
      <c r="U17" s="67"/>
      <c r="V17" s="86"/>
      <c r="W17" s="127"/>
      <c r="Y17" s="129"/>
      <c r="Z17" s="130"/>
      <c r="AD17" s="130"/>
      <c r="AE17" s="133"/>
      <c r="AF17" s="132"/>
      <c r="AG17" s="67"/>
      <c r="AH17" s="86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8" t="n">
        <f aca="false">+'[3]1001'!$K$39</f>
        <v>2.24</v>
      </c>
      <c r="R18" s="62" t="n">
        <f aca="false">+Q18*P18</f>
        <v>0</v>
      </c>
      <c r="S18" s="131"/>
      <c r="T18" s="119"/>
      <c r="U18" s="67"/>
      <c r="V18" s="86"/>
      <c r="W18" s="127"/>
      <c r="Y18" s="129"/>
      <c r="Z18" s="130"/>
      <c r="AD18" s="130"/>
      <c r="AE18" s="133"/>
      <c r="AF18" s="132"/>
      <c r="AG18" s="67"/>
      <c r="AH18" s="86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67"/>
      <c r="AH19" s="86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67"/>
      <c r="AH20" s="86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8"/>
      <c r="R21" s="62" t="n">
        <f aca="false">SUM(R5:R20)</f>
        <v>1018516.89</v>
      </c>
      <c r="S21" s="133"/>
      <c r="T21" s="119"/>
      <c r="U21" s="67"/>
      <c r="V21" s="86"/>
      <c r="W21" s="127"/>
      <c r="Y21" s="129"/>
      <c r="Z21" s="124"/>
      <c r="AD21" s="130"/>
      <c r="AE21" s="131"/>
      <c r="AF21" s="132"/>
      <c r="AG21" s="67"/>
      <c r="AH21" s="86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8"/>
      <c r="R22" s="136"/>
      <c r="S22" s="133"/>
      <c r="T22" s="119"/>
      <c r="U22" s="67"/>
      <c r="V22" s="86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8"/>
      <c r="R23" s="27"/>
      <c r="S23" s="133"/>
      <c r="T23" s="119"/>
      <c r="U23" s="67"/>
      <c r="V23" s="86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6"/>
      <c r="Q24" s="108"/>
      <c r="R24" s="86"/>
      <c r="S24" s="133"/>
      <c r="T24" s="119"/>
      <c r="U24" s="67"/>
      <c r="V24" s="86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67"/>
      <c r="V25" s="86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67"/>
      <c r="V26" s="86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67"/>
      <c r="V27" s="86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67"/>
      <c r="V28" s="86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67"/>
      <c r="V29" s="86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67"/>
      <c r="V30" s="86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67"/>
      <c r="V31" s="86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6"/>
      <c r="Q32" s="108"/>
      <c r="R32" s="137"/>
      <c r="S32" s="133"/>
      <c r="T32" s="119"/>
      <c r="U32" s="67"/>
      <c r="V32" s="86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6"/>
      <c r="Q33" s="108"/>
      <c r="R33" s="137"/>
      <c r="S33" s="133"/>
      <c r="T33" s="119"/>
      <c r="U33" s="67"/>
      <c r="V33" s="86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6"/>
      <c r="Q34" s="108"/>
      <c r="R34" s="137"/>
      <c r="S34" s="133"/>
      <c r="T34" s="119"/>
      <c r="U34" s="67"/>
      <c r="V34" s="86"/>
      <c r="W34" s="127"/>
    </row>
    <row r="35" customFormat="false" ht="12.75" hidden="false" customHeight="false" outlineLevel="0" collapsed="false">
      <c r="A35" s="123"/>
      <c r="B35" s="124" t="n">
        <f aca="false">SUM(B4:B34)</f>
        <v>850592</v>
      </c>
      <c r="C35" s="124" t="n">
        <f aca="false">SUM(C4:C34)</f>
        <v>859902</v>
      </c>
      <c r="D35" s="124" t="n">
        <f aca="false">SUM(D4:D34)</f>
        <v>119048</v>
      </c>
      <c r="E35" s="124" t="n">
        <f aca="false">SUM(E4:E34)</f>
        <v>116700</v>
      </c>
      <c r="F35" s="124" t="n">
        <f aca="false">SUM(F4:F34)</f>
        <v>118298</v>
      </c>
      <c r="G35" s="124" t="n">
        <f aca="false">SUM(G4:G34)</f>
        <v>145037</v>
      </c>
      <c r="H35" s="124" t="n">
        <f aca="false">SUM(H4:H34)</f>
        <v>333560</v>
      </c>
      <c r="I35" s="124" t="n">
        <f aca="false">SUM(I4:I34)</f>
        <v>299866</v>
      </c>
      <c r="J35" s="124" t="n">
        <f aca="false">SUM(J4:J34)</f>
        <v>7</v>
      </c>
      <c r="M35" s="9"/>
      <c r="N35" s="124"/>
      <c r="O35" s="9"/>
      <c r="P35" s="86"/>
      <c r="Q35" s="108"/>
      <c r="R35" s="137"/>
      <c r="S35" s="133"/>
      <c r="T35" s="119"/>
      <c r="U35" s="67"/>
      <c r="V35" s="86"/>
      <c r="W35" s="127"/>
    </row>
    <row r="36" customFormat="false" ht="12.75" hidden="false" customHeight="false" outlineLevel="0" collapsed="false">
      <c r="M36" s="9"/>
      <c r="N36" s="124"/>
      <c r="O36" s="9"/>
      <c r="P36" s="86"/>
      <c r="Q36" s="108"/>
      <c r="R36" s="137"/>
      <c r="S36" s="131"/>
      <c r="T36" s="119"/>
      <c r="U36" s="67"/>
      <c r="V36" s="86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6"/>
      <c r="Q37" s="108"/>
      <c r="R37" s="137"/>
      <c r="S37" s="131"/>
      <c r="T37" s="119"/>
      <c r="U37" s="67"/>
      <c r="V37" s="86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6"/>
      <c r="Q38" s="108"/>
      <c r="R38" s="137"/>
      <c r="S38" s="131"/>
      <c r="T38" s="119"/>
      <c r="U38" s="67"/>
      <c r="V38" s="86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6"/>
      <c r="Q39" s="108"/>
      <c r="R39" s="137"/>
      <c r="S39" s="131"/>
      <c r="T39" s="119"/>
      <c r="U39" s="67"/>
      <c r="V39" s="86"/>
      <c r="W39" s="127"/>
    </row>
    <row r="40" customFormat="false" ht="12.75" hidden="false" customHeight="false" outlineLevel="0" collapsed="false">
      <c r="A40" s="142" t="n">
        <v>37259</v>
      </c>
      <c r="J40" s="124" t="n">
        <f aca="false">+J38+J35</f>
        <v>7</v>
      </c>
      <c r="M40" s="9"/>
      <c r="N40" s="124"/>
      <c r="O40" s="9"/>
      <c r="P40" s="86"/>
      <c r="Q40" s="108"/>
      <c r="R40" s="137"/>
      <c r="S40" s="131"/>
      <c r="T40" s="119"/>
      <c r="U40" s="67"/>
      <c r="V40" s="86"/>
      <c r="W40" s="127"/>
    </row>
    <row r="41" customFormat="false" ht="12.75" hidden="false" customHeight="false" outlineLevel="0" collapsed="false">
      <c r="M41" s="9"/>
      <c r="N41" s="124"/>
      <c r="O41" s="9"/>
      <c r="P41" s="86"/>
      <c r="Q41" s="108"/>
      <c r="R41" s="137"/>
      <c r="S41" s="131"/>
      <c r="T41" s="119"/>
      <c r="U41" s="67"/>
      <c r="V41" s="86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6"/>
      <c r="Q42" s="108"/>
      <c r="R42" s="137"/>
      <c r="S42" s="131"/>
      <c r="T42" s="119"/>
      <c r="U42" s="67"/>
      <c r="V42" s="86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6"/>
      <c r="Q43" s="108"/>
      <c r="R43" s="137"/>
      <c r="S43" s="131"/>
      <c r="T43" s="119"/>
      <c r="U43" s="67"/>
      <c r="V43" s="86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6"/>
      <c r="Q44" s="108"/>
      <c r="R44" s="137"/>
      <c r="S44" s="131"/>
      <c r="T44" s="119"/>
      <c r="U44" s="67"/>
      <c r="V44" s="86"/>
      <c r="W44" s="127"/>
    </row>
    <row r="45" customFormat="false" ht="12.75" hidden="false" customHeight="false" outlineLevel="0" collapsed="false">
      <c r="A45" s="9" t="s">
        <v>181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6"/>
      <c r="Q45" s="108"/>
      <c r="R45" s="137"/>
      <c r="S45" s="131"/>
      <c r="T45" s="119"/>
      <c r="U45" s="67"/>
      <c r="V45" s="86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6"/>
      <c r="Q46" s="108"/>
      <c r="R46" s="137"/>
      <c r="S46" s="131"/>
      <c r="T46" s="119"/>
      <c r="U46" s="67"/>
      <c r="V46" s="86"/>
      <c r="W46" s="127"/>
    </row>
    <row r="47" customFormat="false" ht="12.75" hidden="false" customHeight="false" outlineLevel="0" collapsed="false">
      <c r="A47" s="144" t="n">
        <f aca="false">+A40</f>
        <v>37259</v>
      </c>
      <c r="B47" s="9"/>
      <c r="C47" s="9"/>
      <c r="D47" s="146" t="n">
        <f aca="false">+J35*'by type_area'!J3</f>
        <v>16.52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6"/>
      <c r="Q47" s="108"/>
      <c r="R47" s="137"/>
      <c r="S47" s="131"/>
      <c r="T47" s="119"/>
      <c r="U47" s="67"/>
      <c r="V47" s="86"/>
      <c r="W47" s="127"/>
    </row>
    <row r="48" customFormat="false" ht="12.75" hidden="false" customHeight="false" outlineLevel="0" collapsed="false">
      <c r="A48" s="9"/>
      <c r="B48" s="9"/>
      <c r="C48" s="9"/>
      <c r="D48" s="62" t="n">
        <f aca="false">+D47+D46</f>
        <v>16.52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6"/>
      <c r="Q48" s="108"/>
      <c r="R48" s="86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6"/>
      <c r="Q49" s="108"/>
      <c r="R49" s="86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6"/>
      <c r="Q50" s="108"/>
      <c r="R50" s="86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6"/>
      <c r="Q51" s="108"/>
      <c r="R51" s="86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6"/>
      <c r="Q52" s="108"/>
      <c r="R52" s="86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6"/>
      <c r="Q53" s="108"/>
      <c r="R53" s="86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6"/>
      <c r="Q54" s="108"/>
      <c r="R54" s="86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6"/>
      <c r="Q55" s="108"/>
      <c r="R55" s="86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6"/>
      <c r="Q56" s="108"/>
      <c r="R56" s="86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6"/>
      <c r="Q57" s="108"/>
      <c r="R57" s="86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6"/>
      <c r="Q58" s="108"/>
      <c r="R58" s="86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6"/>
      <c r="Q59" s="108"/>
      <c r="R59" s="86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6"/>
      <c r="Q60" s="108"/>
      <c r="R60" s="86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6"/>
      <c r="Q61" s="108"/>
      <c r="R61" s="86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6"/>
      <c r="Q62" s="108"/>
      <c r="R62" s="86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6"/>
      <c r="Q63" s="108"/>
      <c r="R63" s="86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6"/>
      <c r="Q64" s="108"/>
      <c r="R64" s="86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6"/>
      <c r="Q65" s="108"/>
      <c r="R65" s="86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6"/>
      <c r="Q66" s="108"/>
      <c r="R66" s="86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6"/>
      <c r="Q67" s="108"/>
      <c r="R67" s="86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2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6"/>
      <c r="Q91" s="108"/>
      <c r="R91" s="86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6"/>
      <c r="Q92" s="108"/>
      <c r="R92" s="86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6"/>
      <c r="Q93" s="108"/>
      <c r="R93" s="86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6"/>
      <c r="Q94" s="108"/>
      <c r="R94" s="86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6"/>
      <c r="Q95" s="108"/>
      <c r="R95" s="86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6"/>
      <c r="Q96" s="108"/>
      <c r="R96" s="86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6"/>
      <c r="Q97" s="108"/>
      <c r="R97" s="86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6"/>
      <c r="Q98" s="108"/>
      <c r="R98" s="86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6"/>
      <c r="Q99" s="108"/>
      <c r="R99" s="86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6"/>
      <c r="Q100" s="108"/>
      <c r="R100" s="86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6"/>
      <c r="Q101" s="108"/>
      <c r="R101" s="86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6"/>
      <c r="Q102" s="108"/>
      <c r="R102" s="86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6"/>
      <c r="Q103" s="108"/>
      <c r="R103" s="86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6"/>
      <c r="Q104" s="108"/>
      <c r="R104" s="86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6"/>
      <c r="Q105" s="108"/>
      <c r="R105" s="86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6"/>
      <c r="Q106" s="108"/>
      <c r="R106" s="86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6"/>
      <c r="Q107" s="108"/>
      <c r="R107" s="86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6"/>
      <c r="Q108" s="108"/>
      <c r="R108" s="86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6"/>
      <c r="Q109" s="108"/>
      <c r="R109" s="86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2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2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2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2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2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2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2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2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2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2"/>
      <c r="M467" s="117"/>
      <c r="N467" s="117"/>
      <c r="O467" s="117"/>
      <c r="P467" s="158"/>
      <c r="Q467" s="159"/>
      <c r="R467" s="158"/>
      <c r="S467" s="117"/>
      <c r="T467" s="117"/>
      <c r="U467" s="117"/>
      <c r="V467" s="82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63</v>
      </c>
    </row>
    <row r="4" customFormat="false" ht="12.75" hidden="false" customHeight="false" outlineLevel="0" collapsed="false">
      <c r="A4" s="156"/>
      <c r="B4" s="222" t="s">
        <v>280</v>
      </c>
      <c r="D4" s="114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140627</v>
      </c>
      <c r="C37" s="124" t="n">
        <f aca="false">SUM(C6:C36)</f>
        <v>135296</v>
      </c>
      <c r="D37" s="140" t="n">
        <f aca="false">SUM(D6:D36)</f>
        <v>-5331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2.41</v>
      </c>
    </row>
    <row r="39" customFormat="false" ht="12.75" hidden="false" customHeight="false" outlineLevel="0" collapsed="false">
      <c r="D39" s="152" t="n">
        <f aca="false">+D38*D37</f>
        <v>-12847.71</v>
      </c>
    </row>
    <row r="40" customFormat="false" ht="12.75" hidden="false" customHeight="false" outlineLevel="0" collapsed="false">
      <c r="A40" s="175" t="n">
        <v>37256</v>
      </c>
      <c r="C40" s="86"/>
      <c r="D40" s="449" t="n">
        <v>45576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32728.29</v>
      </c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21398</v>
      </c>
    </row>
    <row r="47" customFormat="false" ht="12.75" hidden="false" customHeight="false" outlineLevel="0" collapsed="false">
      <c r="A47" s="144" t="n">
        <f aca="false">+A41</f>
        <v>37259</v>
      </c>
      <c r="B47" s="9"/>
      <c r="C47" s="9"/>
      <c r="D47" s="40" t="n">
        <f aca="false">+D37</f>
        <v>-5331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16067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98"/>
      <c r="B3" s="156" t="s">
        <v>28</v>
      </c>
      <c r="C3" s="318"/>
      <c r="D3" s="318"/>
      <c r="E3" s="318"/>
    </row>
    <row r="4" customFormat="false" ht="12.75" hidden="false" customHeight="false" outlineLevel="0" collapsed="false">
      <c r="A4" s="156"/>
      <c r="B4" s="450" t="s">
        <v>281</v>
      </c>
      <c r="C4" s="318"/>
      <c r="D4" s="156"/>
      <c r="E4" s="318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  <c r="H13" s="205"/>
      <c r="I13" s="5"/>
      <c r="J13" s="5"/>
      <c r="K13" s="206"/>
      <c r="L13" s="207" t="s">
        <v>186</v>
      </c>
      <c r="M13" s="206"/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  <c r="H14" s="205" t="s">
        <v>176</v>
      </c>
      <c r="I14" s="208" t="s">
        <v>174</v>
      </c>
      <c r="J14" s="208" t="s">
        <v>175</v>
      </c>
      <c r="K14" s="209" t="s">
        <v>177</v>
      </c>
      <c r="L14" s="207" t="s">
        <v>178</v>
      </c>
      <c r="M14" s="206" t="s">
        <v>179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  <c r="H16" s="205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207" t="n">
        <v>8.21</v>
      </c>
      <c r="M16" s="2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  <c r="H17" s="205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207" t="n">
        <v>5.62</v>
      </c>
      <c r="M17" s="2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H18" s="205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207" t="n">
        <v>4.98</v>
      </c>
      <c r="M18" s="2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H19" s="205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207" t="n">
        <v>4.87</v>
      </c>
      <c r="M19" s="210" t="n">
        <f aca="false">+L19*K19</f>
        <v>63012.93</v>
      </c>
      <c r="O19" s="43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05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207" t="n">
        <v>3.82</v>
      </c>
      <c r="M20" s="2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05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207" t="n">
        <v>3.2</v>
      </c>
      <c r="M21" s="2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05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207" t="n">
        <v>2.77</v>
      </c>
      <c r="M22" s="211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212"/>
      <c r="M23" s="213" t="n">
        <f aca="false">SUM(M16:M22)</f>
        <v>-353837.81</v>
      </c>
      <c r="O23" s="43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2.39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-355805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-355805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15" t="n">
        <v>-44621</v>
      </c>
    </row>
    <row r="49" customFormat="false" ht="12.75" hidden="false" customHeight="false" outlineLevel="0" collapsed="false">
      <c r="A49" s="144" t="n">
        <f aca="false">+A41</f>
        <v>37256</v>
      </c>
      <c r="B49" s="9"/>
      <c r="C49" s="9"/>
      <c r="D49" s="40" t="n">
        <f aca="false">+D37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-44621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25</v>
      </c>
      <c r="C3" s="318"/>
      <c r="D3" s="318"/>
    </row>
    <row r="4" customFormat="false" ht="12.75" hidden="false" customHeight="false" outlineLevel="0" collapsed="false">
      <c r="A4" s="156"/>
      <c r="B4" s="450" t="s">
        <v>282</v>
      </c>
      <c r="C4" s="318"/>
      <c r="D4" s="15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 t="n">
        <v>-399</v>
      </c>
      <c r="C36" s="124"/>
      <c r="D36" s="140" t="n">
        <f aca="false">+C36-B36</f>
        <v>399</v>
      </c>
    </row>
    <row r="37" customFormat="false" ht="12.75" hidden="false" customHeight="false" outlineLevel="0" collapsed="false">
      <c r="A37" s="123"/>
      <c r="B37" s="124" t="n">
        <f aca="false">SUM(B6:B36)</f>
        <v>-399</v>
      </c>
      <c r="C37" s="124" t="n">
        <f aca="false">SUM(C6:C36)</f>
        <v>0</v>
      </c>
      <c r="D37" s="140" t="n">
        <f aca="false">SUM(D6:D36)</f>
        <v>399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2.39</v>
      </c>
    </row>
    <row r="39" customFormat="false" ht="12.75" hidden="false" customHeight="false" outlineLevel="0" collapsed="false">
      <c r="D39" s="152" t="n">
        <f aca="false">+D38*D37</f>
        <v>953.61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67745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68698.61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36152</v>
      </c>
    </row>
    <row r="47" customFormat="false" ht="12.75" hidden="false" customHeight="false" outlineLevel="0" collapsed="false">
      <c r="A47" s="144" t="n">
        <f aca="false">+A41</f>
        <v>37259</v>
      </c>
      <c r="B47" s="9"/>
      <c r="C47" s="9"/>
      <c r="D47" s="40" t="n">
        <f aca="false">+D37</f>
        <v>399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36551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0" width="12.28"/>
    <col collapsed="false" customWidth="true" hidden="false" outlineLevel="0" max="6" min="6" style="70" width="12.85"/>
  </cols>
  <sheetData>
    <row r="3" customFormat="false" ht="12.75" hidden="false" customHeight="false" outlineLevel="0" collapsed="false">
      <c r="A3" s="156" t="s">
        <v>31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56659</v>
      </c>
      <c r="B5" s="451"/>
      <c r="C5" s="316" t="n">
        <v>-378</v>
      </c>
      <c r="D5" s="316" t="n">
        <f aca="false">+C5-B5</f>
        <v>-378</v>
      </c>
      <c r="E5" s="28"/>
      <c r="F5" s="89"/>
    </row>
    <row r="6" customFormat="false" ht="12.75" hidden="false" customHeight="false" outlineLevel="0" collapsed="false">
      <c r="A6" s="318" t="n">
        <v>500046</v>
      </c>
      <c r="B6" s="316" t="n">
        <v>-945</v>
      </c>
      <c r="C6" s="316"/>
      <c r="D6" s="316" t="n">
        <f aca="false">+C6-B6</f>
        <v>945</v>
      </c>
      <c r="E6" s="28"/>
      <c r="F6" s="89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500086</v>
      </c>
      <c r="B7" s="346"/>
      <c r="C7" s="316"/>
      <c r="D7" s="316" t="n">
        <f aca="false">+C7-B7</f>
        <v>0</v>
      </c>
      <c r="E7" s="28"/>
      <c r="F7" s="89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500134</v>
      </c>
      <c r="B8" s="346" t="n">
        <v>-3031</v>
      </c>
      <c r="C8" s="316" t="n">
        <v>-5136</v>
      </c>
      <c r="D8" s="316" t="n">
        <f aca="false">+C8-B8</f>
        <v>-2105</v>
      </c>
      <c r="E8" s="28"/>
      <c r="F8" s="89"/>
    </row>
    <row r="9" customFormat="false" ht="12.75" hidden="false" customHeight="false" outlineLevel="0" collapsed="false">
      <c r="A9" s="318" t="n">
        <v>500528</v>
      </c>
      <c r="B9" s="346"/>
      <c r="C9" s="316"/>
      <c r="D9" s="316" t="n">
        <f aca="false">+C9-B9</f>
        <v>0</v>
      </c>
      <c r="E9" s="28"/>
      <c r="F9" s="89"/>
    </row>
    <row r="10" customFormat="false" ht="12.75" hidden="false" customHeight="false" outlineLevel="0" collapsed="false">
      <c r="A10" s="318" t="n">
        <v>500529</v>
      </c>
      <c r="B10" s="316"/>
      <c r="C10" s="452"/>
      <c r="D10" s="316" t="n">
        <f aca="false">+C10-B10</f>
        <v>0</v>
      </c>
      <c r="E10" s="28"/>
      <c r="F10" s="89"/>
    </row>
    <row r="11" customFormat="false" ht="12.75" hidden="false" customHeight="false" outlineLevel="0" collapsed="false">
      <c r="A11" s="318" t="n">
        <v>500619</v>
      </c>
      <c r="B11" s="452"/>
      <c r="C11" s="316"/>
      <c r="D11" s="325" t="n">
        <f aca="false">+C11-B11</f>
        <v>0</v>
      </c>
      <c r="E11" s="28"/>
      <c r="F11" s="89"/>
    </row>
    <row r="12" customFormat="false" ht="12.75" hidden="false" customHeight="false" outlineLevel="0" collapsed="false">
      <c r="A12" s="318"/>
      <c r="B12" s="316"/>
      <c r="C12" s="316"/>
      <c r="D12" s="316" t="n">
        <f aca="false">SUM(D5:D11)</f>
        <v>-1538</v>
      </c>
      <c r="E12" s="28"/>
      <c r="F12" s="89"/>
    </row>
    <row r="13" customFormat="false" ht="12.75" hidden="false" customHeight="false" outlineLevel="0" collapsed="false">
      <c r="A13" s="318" t="s">
        <v>228</v>
      </c>
      <c r="B13" s="316"/>
      <c r="C13" s="316"/>
      <c r="D13" s="326" t="n">
        <f aca="false">+summary!H4</f>
        <v>2.39</v>
      </c>
      <c r="E13" s="327"/>
      <c r="F13" s="89"/>
    </row>
    <row r="14" customFormat="false" ht="12.75" hidden="false" customHeight="false" outlineLevel="0" collapsed="false">
      <c r="A14" s="318"/>
      <c r="B14" s="316"/>
      <c r="C14" s="316"/>
      <c r="D14" s="328" t="n">
        <f aca="false">+D13*D12</f>
        <v>-3675.82</v>
      </c>
      <c r="E14" s="104"/>
      <c r="F14" s="329"/>
    </row>
    <row r="15" customFormat="false" ht="12.75" hidden="false" customHeight="false" outlineLevel="0" collapsed="false">
      <c r="A15" s="318"/>
      <c r="B15" s="316"/>
      <c r="C15" s="316"/>
      <c r="D15" s="328"/>
      <c r="E15" s="104"/>
      <c r="F15" s="329"/>
    </row>
    <row r="16" customFormat="false" ht="12.75" hidden="false" customHeight="false" outlineLevel="0" collapsed="false">
      <c r="A16" s="330" t="n">
        <v>37256</v>
      </c>
      <c r="B16" s="316"/>
      <c r="C16" s="316"/>
      <c r="D16" s="331" t="n">
        <v>-538712.04</v>
      </c>
      <c r="E16" s="104"/>
      <c r="F16" s="332"/>
    </row>
    <row r="17" customFormat="false" ht="12.75" hidden="false" customHeight="false" outlineLevel="0" collapsed="false">
      <c r="A17" s="318"/>
      <c r="B17" s="316"/>
      <c r="C17" s="316"/>
      <c r="D17" s="328"/>
      <c r="E17" s="104"/>
      <c r="F17" s="332"/>
    </row>
    <row r="18" customFormat="false" ht="13.5" hidden="false" customHeight="false" outlineLevel="0" collapsed="false">
      <c r="A18" s="330" t="n">
        <v>37259</v>
      </c>
      <c r="B18" s="316"/>
      <c r="C18" s="316"/>
      <c r="D18" s="333" t="n">
        <f aca="false">+D16+D14</f>
        <v>-542387.86</v>
      </c>
      <c r="E18" s="104"/>
      <c r="F18" s="332"/>
    </row>
    <row r="19" customFormat="false" ht="13.5" hidden="false" customHeight="false" outlineLevel="0" collapsed="false">
      <c r="E19" s="334"/>
    </row>
    <row r="21" customFormat="false" ht="12.75" hidden="false" customHeight="false" outlineLevel="0" collapsed="false">
      <c r="A21" s="9" t="s">
        <v>187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15" t="n">
        <v>-37276</v>
      </c>
    </row>
    <row r="23" customFormat="false" ht="12.75" hidden="false" customHeight="false" outlineLevel="0" collapsed="false">
      <c r="A23" s="144" t="n">
        <f aca="false">+A18</f>
        <v>37259</v>
      </c>
      <c r="B23" s="9"/>
      <c r="C23" s="9"/>
      <c r="D23" s="40" t="n">
        <f aca="false">+D12</f>
        <v>-1538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-38814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0"/>
      <c r="E40" s="50"/>
      <c r="F40" s="41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35"/>
      <c r="E42" s="335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9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9"/>
      <c r="G44" s="9"/>
    </row>
    <row r="45" customFormat="false" ht="12.75" hidden="false" customHeight="false" outlineLevel="0" collapsed="false">
      <c r="E45" s="3"/>
      <c r="F45" s="332"/>
    </row>
    <row r="46" customFormat="false" ht="12.75" hidden="false" customHeight="false" outlineLevel="0" collapsed="false">
      <c r="A46" s="9"/>
      <c r="D46" s="336"/>
      <c r="E46" s="336"/>
      <c r="F46" s="332"/>
    </row>
    <row r="47" customFormat="false" ht="12.75" hidden="false" customHeight="false" outlineLevel="0" collapsed="false">
      <c r="A47" s="9"/>
      <c r="E47" s="3"/>
      <c r="F47" s="332"/>
    </row>
    <row r="48" customFormat="false" ht="12.75" hidden="false" customHeight="false" outlineLevel="0" collapsed="false">
      <c r="A48" s="9"/>
      <c r="E48" s="3"/>
      <c r="F48" s="332"/>
    </row>
    <row r="49" customFormat="false" ht="13.5" hidden="false" customHeight="false" outlineLevel="0" collapsed="false">
      <c r="A49" s="9"/>
      <c r="D49" s="337"/>
      <c r="E49" s="337"/>
      <c r="F49" s="33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0"/>
      <c r="E90" s="50"/>
      <c r="F90" s="41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35"/>
      <c r="E92" s="335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29"/>
    </row>
    <row r="94" customFormat="false" ht="12.75" hidden="false" customHeight="false" outlineLevel="0" collapsed="false">
      <c r="B94" s="28"/>
      <c r="C94" s="28"/>
      <c r="D94" s="28"/>
      <c r="E94" s="28"/>
      <c r="F94" s="329"/>
    </row>
    <row r="95" customFormat="false" ht="12.75" hidden="false" customHeight="false" outlineLevel="0" collapsed="false">
      <c r="A95" s="9"/>
      <c r="D95" s="336"/>
      <c r="E95" s="336"/>
      <c r="F95" s="332"/>
    </row>
    <row r="96" customFormat="false" ht="12.75" hidden="false" customHeight="false" outlineLevel="0" collapsed="false">
      <c r="A96" s="9"/>
      <c r="E96" s="3"/>
      <c r="F96" s="332"/>
    </row>
    <row r="97" customFormat="false" ht="13.5" hidden="false" customHeight="false" outlineLevel="0" collapsed="false">
      <c r="A97" s="9"/>
      <c r="D97" s="337"/>
      <c r="E97" s="337"/>
      <c r="F97" s="33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0"/>
      <c r="E116" s="50"/>
      <c r="F116" s="41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35"/>
      <c r="E118" s="335"/>
      <c r="F118" s="33"/>
    </row>
    <row r="119" customFormat="false" ht="12.75" hidden="false" customHeight="false" outlineLevel="0" collapsed="false">
      <c r="B119" s="28"/>
      <c r="C119" s="28"/>
      <c r="D119" s="104"/>
      <c r="E119" s="104"/>
      <c r="F119" s="329"/>
    </row>
    <row r="120" customFormat="false" ht="12.75" hidden="false" customHeight="false" outlineLevel="0" collapsed="false">
      <c r="B120" s="28"/>
      <c r="C120" s="28"/>
      <c r="D120" s="104"/>
      <c r="E120" s="104"/>
      <c r="F120" s="329"/>
    </row>
    <row r="121" customFormat="false" ht="12.75" hidden="false" customHeight="false" outlineLevel="0" collapsed="false">
      <c r="A121" s="9"/>
      <c r="D121" s="182"/>
      <c r="E121" s="182"/>
      <c r="F121" s="332"/>
    </row>
    <row r="122" customFormat="false" ht="12.75" hidden="false" customHeight="false" outlineLevel="0" collapsed="false">
      <c r="A122" s="9"/>
      <c r="D122" s="104"/>
      <c r="E122" s="104"/>
      <c r="F122" s="332"/>
    </row>
    <row r="123" customFormat="false" ht="13.5" hidden="false" customHeight="false" outlineLevel="0" collapsed="false">
      <c r="A123" s="9"/>
      <c r="D123" s="338"/>
      <c r="E123" s="338"/>
      <c r="F123" s="33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0"/>
      <c r="E141" s="50"/>
      <c r="F141" s="41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35"/>
      <c r="E143" s="335"/>
      <c r="F143" s="33"/>
    </row>
    <row r="144" customFormat="false" ht="12.75" hidden="false" customHeight="false" outlineLevel="0" collapsed="false">
      <c r="B144" s="28"/>
      <c r="C144" s="28"/>
      <c r="D144" s="104"/>
      <c r="E144" s="104"/>
      <c r="F144" s="329"/>
    </row>
    <row r="145" customFormat="false" ht="12.75" hidden="false" customHeight="false" outlineLevel="0" collapsed="false">
      <c r="B145" s="28"/>
      <c r="C145" s="28"/>
      <c r="D145" s="104"/>
      <c r="E145" s="104"/>
      <c r="F145" s="329"/>
    </row>
    <row r="146" customFormat="false" ht="12.75" hidden="false" customHeight="false" outlineLevel="0" collapsed="false">
      <c r="A146" s="9"/>
      <c r="D146" s="182"/>
      <c r="E146" s="182"/>
      <c r="F146" s="332"/>
    </row>
    <row r="147" customFormat="false" ht="12.75" hidden="false" customHeight="false" outlineLevel="0" collapsed="false">
      <c r="A147" s="9"/>
      <c r="D147" s="104"/>
      <c r="E147" s="104"/>
      <c r="F147" s="332"/>
    </row>
    <row r="148" customFormat="false" ht="13.5" hidden="false" customHeight="false" outlineLevel="0" collapsed="false">
      <c r="A148" s="9"/>
      <c r="D148" s="338"/>
      <c r="E148" s="338"/>
      <c r="F148" s="33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39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39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39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39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339"/>
      <c r="C166" s="28"/>
      <c r="D166" s="50"/>
      <c r="E166" s="50"/>
      <c r="F166" s="41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35"/>
      <c r="E168" s="335"/>
      <c r="F168" s="33"/>
    </row>
    <row r="169" customFormat="false" ht="12.75" hidden="false" customHeight="false" outlineLevel="0" collapsed="false">
      <c r="B169" s="28"/>
      <c r="C169" s="28"/>
      <c r="D169" s="104"/>
      <c r="E169" s="104"/>
      <c r="F169" s="329"/>
    </row>
    <row r="170" customFormat="false" ht="12.75" hidden="false" customHeight="false" outlineLevel="0" collapsed="false">
      <c r="B170" s="28"/>
      <c r="C170" s="28"/>
      <c r="D170" s="104"/>
      <c r="E170" s="104"/>
      <c r="F170" s="329"/>
    </row>
    <row r="171" customFormat="false" ht="12.75" hidden="false" customHeight="false" outlineLevel="0" collapsed="false">
      <c r="A171" s="9"/>
      <c r="D171" s="182"/>
      <c r="E171" s="182"/>
      <c r="F171" s="332"/>
    </row>
    <row r="172" customFormat="false" ht="12.75" hidden="false" customHeight="false" outlineLevel="0" collapsed="false">
      <c r="A172" s="9"/>
      <c r="D172" s="104"/>
      <c r="E172" s="104"/>
      <c r="F172" s="332"/>
    </row>
    <row r="173" customFormat="false" ht="13.5" hidden="false" customHeight="false" outlineLevel="0" collapsed="false">
      <c r="A173" s="9"/>
      <c r="D173" s="338"/>
      <c r="E173" s="338"/>
      <c r="F173" s="33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39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39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39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0"/>
      <c r="B185" s="341"/>
      <c r="C185" s="341"/>
      <c r="D185" s="341"/>
      <c r="E185" s="341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39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339"/>
      <c r="C190" s="28"/>
      <c r="D190" s="50"/>
      <c r="E190" s="50"/>
      <c r="F190" s="41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35"/>
      <c r="E192" s="335"/>
      <c r="F192" s="33"/>
    </row>
    <row r="193" customFormat="false" ht="12.75" hidden="false" customHeight="false" outlineLevel="0" collapsed="false">
      <c r="B193" s="28"/>
      <c r="C193" s="28"/>
      <c r="D193" s="104"/>
      <c r="E193" s="104"/>
      <c r="F193" s="329"/>
    </row>
    <row r="194" customFormat="false" ht="12.75" hidden="false" customHeight="false" outlineLevel="0" collapsed="false">
      <c r="B194" s="28"/>
      <c r="C194" s="28"/>
      <c r="D194" s="104"/>
      <c r="E194" s="104"/>
      <c r="F194" s="329"/>
    </row>
    <row r="195" customFormat="false" ht="12.75" hidden="false" customHeight="false" outlineLevel="0" collapsed="false">
      <c r="A195" s="9"/>
      <c r="D195" s="182"/>
      <c r="E195" s="182"/>
      <c r="F195" s="332"/>
    </row>
    <row r="196" customFormat="false" ht="12.75" hidden="false" customHeight="false" outlineLevel="0" collapsed="false">
      <c r="A196" s="9"/>
      <c r="D196" s="104"/>
      <c r="E196" s="104"/>
      <c r="F196" s="332"/>
    </row>
    <row r="197" customFormat="false" ht="13.5" hidden="false" customHeight="false" outlineLevel="0" collapsed="false">
      <c r="A197" s="9"/>
      <c r="D197" s="342"/>
      <c r="E197" s="338"/>
      <c r="F197" s="33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39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39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39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0"/>
      <c r="B211" s="341"/>
      <c r="C211" s="341"/>
      <c r="D211" s="341"/>
      <c r="E211" s="341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39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339"/>
      <c r="C216" s="28"/>
      <c r="D216" s="50"/>
      <c r="E216" s="50"/>
      <c r="F216" s="41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35"/>
      <c r="E218" s="335"/>
      <c r="F218" s="33"/>
    </row>
    <row r="219" customFormat="false" ht="12.75" hidden="false" customHeight="false" outlineLevel="0" collapsed="false">
      <c r="B219" s="28"/>
      <c r="C219" s="28"/>
      <c r="D219" s="104"/>
      <c r="E219" s="104"/>
      <c r="F219" s="329"/>
    </row>
    <row r="220" customFormat="false" ht="12.75" hidden="false" customHeight="false" outlineLevel="0" collapsed="false">
      <c r="B220" s="28"/>
      <c r="C220" s="28"/>
      <c r="D220" s="104"/>
      <c r="E220" s="104"/>
      <c r="F220" s="329"/>
    </row>
    <row r="221" customFormat="false" ht="12.75" hidden="false" customHeight="false" outlineLevel="0" collapsed="false">
      <c r="A221" s="9"/>
      <c r="D221" s="182"/>
      <c r="E221" s="182"/>
      <c r="F221" s="332"/>
    </row>
    <row r="222" customFormat="false" ht="12.75" hidden="false" customHeight="false" outlineLevel="0" collapsed="false">
      <c r="A222" s="9"/>
      <c r="D222" s="104"/>
      <c r="E222" s="104"/>
      <c r="F222" s="332"/>
    </row>
    <row r="223" customFormat="false" ht="13.5" hidden="false" customHeight="false" outlineLevel="0" collapsed="false">
      <c r="A223" s="9"/>
      <c r="D223" s="342"/>
      <c r="E223" s="338"/>
      <c r="F223" s="33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39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39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39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43"/>
      <c r="B235" s="324"/>
      <c r="C235" s="324"/>
      <c r="D235" s="324"/>
      <c r="E235" s="324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39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339"/>
      <c r="C240" s="28"/>
      <c r="D240" s="50"/>
      <c r="E240" s="50"/>
      <c r="F240" s="41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35"/>
      <c r="E242" s="335"/>
      <c r="F242" s="33"/>
    </row>
    <row r="243" customFormat="false" ht="12.75" hidden="false" customHeight="false" outlineLevel="0" collapsed="false">
      <c r="B243" s="28"/>
      <c r="C243" s="28"/>
      <c r="D243" s="104"/>
      <c r="E243" s="104"/>
      <c r="F243" s="329"/>
    </row>
    <row r="244" customFormat="false" ht="12.75" hidden="false" customHeight="false" outlineLevel="0" collapsed="false">
      <c r="B244" s="28"/>
      <c r="C244" s="28"/>
      <c r="D244" s="104"/>
      <c r="E244" s="104"/>
      <c r="F244" s="329"/>
    </row>
    <row r="245" customFormat="false" ht="12.75" hidden="false" customHeight="false" outlineLevel="0" collapsed="false">
      <c r="A245" s="9"/>
      <c r="D245" s="182"/>
      <c r="E245" s="182"/>
      <c r="F245" s="332"/>
    </row>
    <row r="246" customFormat="false" ht="12.75" hidden="false" customHeight="false" outlineLevel="0" collapsed="false">
      <c r="A246" s="9"/>
      <c r="D246" s="104"/>
      <c r="E246" s="104"/>
      <c r="F246" s="332"/>
    </row>
    <row r="247" customFormat="false" ht="13.5" hidden="false" customHeight="false" outlineLevel="0" collapsed="false">
      <c r="A247" s="9"/>
      <c r="D247" s="344"/>
      <c r="E247" s="338"/>
      <c r="F247" s="33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18"/>
      <c r="B250" s="316"/>
      <c r="C250" s="316"/>
      <c r="D250" s="316"/>
    </row>
    <row r="251" customFormat="false" ht="12.75" hidden="false" customHeight="false" outlineLevel="0" collapsed="false">
      <c r="A251" s="318"/>
      <c r="B251" s="316"/>
      <c r="C251" s="316"/>
      <c r="D251" s="316"/>
    </row>
    <row r="252" customFormat="false" ht="12.75" hidden="false" customHeight="false" outlineLevel="0" collapsed="false">
      <c r="A252" s="318"/>
      <c r="B252" s="345"/>
      <c r="C252" s="316"/>
      <c r="D252" s="316"/>
      <c r="E252" s="28"/>
      <c r="F252" s="33"/>
    </row>
    <row r="253" customFormat="false" ht="12.75" hidden="false" customHeight="false" outlineLevel="0" collapsed="false">
      <c r="A253" s="318"/>
      <c r="B253" s="316"/>
      <c r="C253" s="316"/>
      <c r="D253" s="316"/>
      <c r="E253" s="28"/>
      <c r="F253" s="33"/>
    </row>
    <row r="254" customFormat="false" ht="12.75" hidden="false" customHeight="false" outlineLevel="0" collapsed="false">
      <c r="A254" s="318"/>
      <c r="B254" s="345"/>
      <c r="C254" s="316"/>
      <c r="D254" s="316"/>
      <c r="E254" s="28"/>
      <c r="F254" s="33"/>
    </row>
    <row r="255" customFormat="false" ht="12.75" hidden="false" customHeight="false" outlineLevel="0" collapsed="false">
      <c r="A255" s="318"/>
      <c r="B255" s="316"/>
      <c r="C255" s="316"/>
      <c r="D255" s="316"/>
      <c r="E255" s="28"/>
      <c r="F255" s="33"/>
    </row>
    <row r="256" customFormat="false" ht="12.75" hidden="false" customHeight="false" outlineLevel="0" collapsed="false">
      <c r="A256" s="318"/>
      <c r="B256" s="316"/>
      <c r="C256" s="316"/>
      <c r="D256" s="316"/>
      <c r="E256" s="28"/>
      <c r="F256" s="33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33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33"/>
    </row>
    <row r="259" customFormat="false" ht="12.75" hidden="false" customHeight="false" outlineLevel="0" collapsed="false">
      <c r="A259" s="323"/>
      <c r="B259" s="346"/>
      <c r="C259" s="346"/>
      <c r="D259" s="346"/>
      <c r="E259" s="324"/>
      <c r="F259" s="33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45"/>
      <c r="C264" s="316"/>
      <c r="D264" s="325"/>
      <c r="E264" s="50"/>
      <c r="F264" s="41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33"/>
    </row>
    <row r="266" customFormat="false" ht="12.75" hidden="false" customHeight="false" outlineLevel="0" collapsed="false">
      <c r="A266" s="318"/>
      <c r="B266" s="316"/>
      <c r="C266" s="316"/>
      <c r="D266" s="326"/>
      <c r="E266" s="335"/>
      <c r="F266" s="33"/>
    </row>
    <row r="267" customFormat="false" ht="12.75" hidden="false" customHeight="false" outlineLevel="0" collapsed="false">
      <c r="A267" s="318"/>
      <c r="B267" s="316"/>
      <c r="C267" s="316"/>
      <c r="D267" s="328"/>
      <c r="E267" s="104"/>
      <c r="F267" s="329"/>
    </row>
    <row r="268" customFormat="false" ht="12.75" hidden="false" customHeight="false" outlineLevel="0" collapsed="false">
      <c r="A268" s="318"/>
      <c r="B268" s="316"/>
      <c r="C268" s="316"/>
      <c r="D268" s="328"/>
      <c r="E268" s="104"/>
      <c r="F268" s="329"/>
    </row>
    <row r="269" customFormat="false" ht="12.75" hidden="false" customHeight="false" outlineLevel="0" collapsed="false">
      <c r="A269" s="318"/>
      <c r="B269" s="316"/>
      <c r="C269" s="316"/>
      <c r="D269" s="347"/>
      <c r="E269" s="182"/>
      <c r="F269" s="332"/>
    </row>
    <row r="270" customFormat="false" ht="12.75" hidden="false" customHeight="false" outlineLevel="0" collapsed="false">
      <c r="A270" s="318"/>
      <c r="B270" s="316"/>
      <c r="C270" s="316"/>
      <c r="D270" s="328"/>
      <c r="E270" s="104"/>
      <c r="F270" s="332"/>
    </row>
    <row r="271" customFormat="false" ht="13.5" hidden="false" customHeight="false" outlineLevel="0" collapsed="false">
      <c r="A271" s="318"/>
      <c r="B271" s="316"/>
      <c r="C271" s="316"/>
      <c r="D271" s="348"/>
      <c r="E271" s="338"/>
      <c r="F271" s="33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18"/>
      <c r="B275" s="316"/>
      <c r="C275" s="316"/>
      <c r="D275" s="316"/>
    </row>
    <row r="276" customFormat="false" ht="12.75" hidden="false" customHeight="false" outlineLevel="0" collapsed="false">
      <c r="A276" s="318"/>
      <c r="B276" s="316"/>
      <c r="C276" s="316"/>
      <c r="D276" s="316"/>
    </row>
    <row r="277" customFormat="false" ht="12.75" hidden="false" customHeight="false" outlineLevel="0" collapsed="false">
      <c r="A277" s="318"/>
      <c r="B277" s="345"/>
      <c r="C277" s="316"/>
      <c r="D277" s="316"/>
      <c r="E277" s="28"/>
      <c r="F277" s="33"/>
    </row>
    <row r="278" customFormat="false" ht="12.75" hidden="false" customHeight="false" outlineLevel="0" collapsed="false">
      <c r="A278" s="318"/>
      <c r="B278" s="316"/>
      <c r="C278" s="316"/>
      <c r="D278" s="316"/>
      <c r="E278" s="28"/>
      <c r="F278" s="33"/>
    </row>
    <row r="279" customFormat="false" ht="12.75" hidden="false" customHeight="false" outlineLevel="0" collapsed="false">
      <c r="A279" s="318"/>
      <c r="B279" s="345"/>
      <c r="C279" s="316"/>
      <c r="D279" s="316"/>
      <c r="E279" s="28"/>
      <c r="F279" s="33"/>
    </row>
    <row r="280" customFormat="false" ht="12.75" hidden="false" customHeight="false" outlineLevel="0" collapsed="false">
      <c r="A280" s="318"/>
      <c r="B280" s="316"/>
      <c r="C280" s="316"/>
      <c r="D280" s="316"/>
      <c r="E280" s="28"/>
      <c r="F280" s="33"/>
    </row>
    <row r="281" customFormat="false" ht="12.75" hidden="false" customHeight="false" outlineLevel="0" collapsed="false">
      <c r="A281" s="318"/>
      <c r="B281" s="316"/>
      <c r="C281" s="316"/>
      <c r="D281" s="316"/>
      <c r="E281" s="28"/>
      <c r="F281" s="33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33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33"/>
    </row>
    <row r="284" customFormat="false" ht="12.75" hidden="false" customHeight="false" outlineLevel="0" collapsed="false">
      <c r="A284" s="323"/>
      <c r="B284" s="346"/>
      <c r="C284" s="346"/>
      <c r="D284" s="346"/>
      <c r="E284" s="324"/>
      <c r="F284" s="33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45"/>
      <c r="C289" s="316"/>
      <c r="D289" s="325"/>
      <c r="E289" s="50"/>
      <c r="F289" s="41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33"/>
    </row>
    <row r="291" customFormat="false" ht="12.75" hidden="false" customHeight="false" outlineLevel="0" collapsed="false">
      <c r="A291" s="318"/>
      <c r="B291" s="316"/>
      <c r="C291" s="316"/>
      <c r="D291" s="326"/>
      <c r="E291" s="335"/>
      <c r="F291" s="33"/>
    </row>
    <row r="292" customFormat="false" ht="12.75" hidden="false" customHeight="false" outlineLevel="0" collapsed="false">
      <c r="A292" s="318"/>
      <c r="B292" s="316"/>
      <c r="C292" s="316"/>
      <c r="D292" s="328"/>
      <c r="E292" s="104"/>
      <c r="F292" s="329"/>
    </row>
    <row r="293" customFormat="false" ht="12.75" hidden="false" customHeight="false" outlineLevel="0" collapsed="false">
      <c r="A293" s="318"/>
      <c r="B293" s="316"/>
      <c r="C293" s="316"/>
      <c r="D293" s="328"/>
      <c r="E293" s="104"/>
      <c r="F293" s="329"/>
    </row>
    <row r="294" customFormat="false" ht="12.75" hidden="false" customHeight="false" outlineLevel="0" collapsed="false">
      <c r="A294" s="330"/>
      <c r="B294" s="316"/>
      <c r="C294" s="316"/>
      <c r="D294" s="347"/>
      <c r="E294" s="182"/>
      <c r="F294" s="332"/>
    </row>
    <row r="295" customFormat="false" ht="12.75" hidden="false" customHeight="false" outlineLevel="0" collapsed="false">
      <c r="A295" s="318"/>
      <c r="B295" s="316"/>
      <c r="C295" s="316"/>
      <c r="D295" s="328"/>
      <c r="E295" s="104"/>
      <c r="F295" s="332"/>
    </row>
    <row r="296" customFormat="false" ht="13.5" hidden="false" customHeight="false" outlineLevel="0" collapsed="false">
      <c r="A296" s="318"/>
      <c r="B296" s="316"/>
      <c r="C296" s="316"/>
      <c r="D296" s="348"/>
      <c r="E296" s="338"/>
      <c r="F296" s="33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18"/>
      <c r="B302" s="316"/>
      <c r="C302" s="316"/>
      <c r="D302" s="316"/>
    </row>
    <row r="303" customFormat="false" ht="12.75" hidden="false" customHeight="false" outlineLevel="0" collapsed="false">
      <c r="A303" s="318"/>
      <c r="B303" s="316"/>
      <c r="C303" s="316"/>
      <c r="D303" s="316"/>
    </row>
    <row r="304" customFormat="false" ht="12.75" hidden="false" customHeight="false" outlineLevel="0" collapsed="false">
      <c r="A304" s="318"/>
      <c r="B304" s="345"/>
      <c r="C304" s="316"/>
      <c r="D304" s="316"/>
      <c r="E304" s="28"/>
      <c r="F304" s="33"/>
    </row>
    <row r="305" customFormat="false" ht="12.75" hidden="false" customHeight="false" outlineLevel="0" collapsed="false">
      <c r="A305" s="318"/>
      <c r="B305" s="316"/>
      <c r="C305" s="316"/>
      <c r="D305" s="316"/>
      <c r="E305" s="28"/>
      <c r="F305" s="33"/>
    </row>
    <row r="306" customFormat="false" ht="12.75" hidden="false" customHeight="false" outlineLevel="0" collapsed="false">
      <c r="A306" s="318"/>
      <c r="B306" s="345"/>
      <c r="C306" s="316"/>
      <c r="D306" s="316"/>
      <c r="E306" s="28"/>
      <c r="F306" s="33"/>
    </row>
    <row r="307" customFormat="false" ht="12.75" hidden="false" customHeight="false" outlineLevel="0" collapsed="false">
      <c r="A307" s="318"/>
      <c r="B307" s="316"/>
      <c r="C307" s="316"/>
      <c r="D307" s="316"/>
      <c r="E307" s="28"/>
      <c r="F307" s="33"/>
    </row>
    <row r="308" customFormat="false" ht="12.75" hidden="false" customHeight="false" outlineLevel="0" collapsed="false">
      <c r="A308" s="318"/>
      <c r="B308" s="316"/>
      <c r="C308" s="316"/>
      <c r="D308" s="316"/>
      <c r="E308" s="28"/>
      <c r="F308" s="33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33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33"/>
    </row>
    <row r="311" customFormat="false" ht="12.75" hidden="false" customHeight="false" outlineLevel="0" collapsed="false">
      <c r="A311" s="323"/>
      <c r="B311" s="346"/>
      <c r="C311" s="346"/>
      <c r="D311" s="346"/>
      <c r="E311" s="324"/>
      <c r="F311" s="33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45"/>
      <c r="C316" s="316"/>
      <c r="D316" s="325"/>
      <c r="E316" s="50"/>
      <c r="F316" s="41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33"/>
    </row>
    <row r="318" customFormat="false" ht="12.75" hidden="false" customHeight="false" outlineLevel="0" collapsed="false">
      <c r="A318" s="318"/>
      <c r="B318" s="316"/>
      <c r="C318" s="316"/>
      <c r="D318" s="326"/>
      <c r="E318" s="335"/>
      <c r="F318" s="33"/>
    </row>
    <row r="319" customFormat="false" ht="12.75" hidden="false" customHeight="false" outlineLevel="0" collapsed="false">
      <c r="A319" s="318"/>
      <c r="B319" s="316"/>
      <c r="C319" s="316"/>
      <c r="D319" s="328"/>
      <c r="E319" s="104"/>
      <c r="F319" s="329"/>
    </row>
    <row r="320" customFormat="false" ht="12.75" hidden="false" customHeight="false" outlineLevel="0" collapsed="false">
      <c r="A320" s="318"/>
      <c r="B320" s="316"/>
      <c r="C320" s="316"/>
      <c r="D320" s="328"/>
      <c r="E320" s="104"/>
      <c r="F320" s="329"/>
    </row>
    <row r="321" customFormat="false" ht="12.75" hidden="false" customHeight="false" outlineLevel="0" collapsed="false">
      <c r="A321" s="330"/>
      <c r="B321" s="316"/>
      <c r="C321" s="316"/>
      <c r="D321" s="347"/>
      <c r="E321" s="182"/>
      <c r="F321" s="332"/>
    </row>
    <row r="322" customFormat="false" ht="12.75" hidden="false" customHeight="false" outlineLevel="0" collapsed="false">
      <c r="A322" s="318"/>
      <c r="B322" s="316"/>
      <c r="C322" s="316"/>
      <c r="D322" s="328"/>
      <c r="E322" s="104"/>
      <c r="F322" s="332"/>
    </row>
    <row r="323" customFormat="false" ht="13.5" hidden="false" customHeight="false" outlineLevel="0" collapsed="false">
      <c r="A323" s="318"/>
      <c r="B323" s="316"/>
      <c r="C323" s="316"/>
      <c r="D323" s="348"/>
      <c r="E323" s="338"/>
      <c r="F323" s="33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98"/>
      <c r="B3" s="5" t="s">
        <v>98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-175</v>
      </c>
      <c r="C37" s="124" t="n">
        <f aca="false">SUM(C6:C36)</f>
        <v>-2000</v>
      </c>
      <c r="D37" s="140" t="n">
        <f aca="false">SUM(D6:D36)</f>
        <v>-1825</v>
      </c>
    </row>
    <row r="38" customFormat="false" ht="12.75" hidden="false" customHeight="false" outlineLevel="0" collapsed="false">
      <c r="A38" s="154"/>
      <c r="C38" s="32"/>
      <c r="D38" s="453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6"/>
      <c r="D40" s="141" t="n">
        <v>-8253</v>
      </c>
    </row>
    <row r="41" customFormat="false" ht="12.75" hidden="false" customHeight="false" outlineLevel="0" collapsed="false">
      <c r="A41" s="175" t="n">
        <v>37259</v>
      </c>
      <c r="C41" s="172"/>
      <c r="D41" s="140" t="n">
        <f aca="false">+D40+D37</f>
        <v>-10078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37259</v>
      </c>
      <c r="B46" s="9"/>
      <c r="C46" s="9"/>
      <c r="D46" s="146" t="n">
        <f aca="false">+D37*'by type_area'!J4</f>
        <v>-4361.75</v>
      </c>
    </row>
    <row r="47" customFormat="false" ht="12.75" hidden="false" customHeight="false" outlineLevel="0" collapsed="false">
      <c r="A47" s="9"/>
      <c r="B47" s="9"/>
      <c r="C47" s="9"/>
      <c r="D47" s="62" t="n">
        <f aca="false">+D46+D45</f>
        <v>158873.25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283</v>
      </c>
      <c r="C3" s="318"/>
      <c r="D3" s="318"/>
    </row>
    <row r="4" customFormat="false" ht="12.75" hidden="false" customHeight="false" outlineLevel="0" collapsed="false">
      <c r="A4" s="156"/>
      <c r="B4" s="450" t="s">
        <v>284</v>
      </c>
      <c r="C4" s="318"/>
      <c r="D4" s="15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2.41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37225</v>
      </c>
      <c r="C40" s="86"/>
      <c r="D40" s="216" t="n">
        <v>-195699.5</v>
      </c>
    </row>
    <row r="41" customFormat="false" ht="12.75" hidden="false" customHeight="false" outlineLevel="0" collapsed="false">
      <c r="A41" s="175" t="n">
        <v>37225</v>
      </c>
      <c r="C41" s="172"/>
      <c r="D41" s="152" t="n">
        <f aca="false">+D40+D39</f>
        <v>-195699.5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37225</v>
      </c>
      <c r="B46" s="9"/>
      <c r="C46" s="9"/>
      <c r="D46" s="315" t="n">
        <v>-47898</v>
      </c>
    </row>
    <row r="47" customFormat="false" ht="12.75" hidden="false" customHeight="false" outlineLevel="0" collapsed="false">
      <c r="A47" s="144" t="n">
        <f aca="false">+A41</f>
        <v>37225</v>
      </c>
      <c r="B47" s="9"/>
      <c r="C47" s="9"/>
      <c r="D47" s="40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-47898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285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286</v>
      </c>
      <c r="C4" s="116"/>
      <c r="D4" s="163" t="s">
        <v>287</v>
      </c>
      <c r="E4" s="116"/>
      <c r="F4" s="163" t="s">
        <v>288</v>
      </c>
      <c r="G4" s="116"/>
      <c r="H4" s="163" t="s">
        <v>289</v>
      </c>
      <c r="I4" s="116"/>
      <c r="J4" s="11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6"/>
      <c r="S7" s="67"/>
      <c r="W7" s="129"/>
      <c r="X7" s="130"/>
      <c r="Y7" s="130"/>
      <c r="Z7" s="130"/>
      <c r="AA7" s="130"/>
      <c r="AB7" s="130"/>
      <c r="AC7" s="131"/>
      <c r="AD7" s="132"/>
      <c r="AE7" s="67"/>
      <c r="AF7" s="86"/>
      <c r="AG7" s="127"/>
    </row>
    <row r="8" customFormat="false" ht="12.75" hidden="false" customHeight="false" outlineLevel="0" collapsed="false">
      <c r="A8" s="123" t="n">
        <v>3</v>
      </c>
      <c r="B8" s="124" t="n">
        <v>-196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382</v>
      </c>
      <c r="L8" s="130"/>
      <c r="M8" s="130"/>
      <c r="N8" s="130"/>
      <c r="O8" s="130"/>
      <c r="P8" s="130"/>
      <c r="Q8" s="131"/>
      <c r="R8" s="132"/>
      <c r="S8" s="67"/>
      <c r="T8" s="86"/>
      <c r="U8" s="127"/>
      <c r="W8" s="129"/>
      <c r="X8" s="130"/>
      <c r="Y8" s="130"/>
      <c r="Z8" s="130"/>
      <c r="AA8" s="130"/>
      <c r="AB8" s="130"/>
      <c r="AC8" s="133"/>
      <c r="AD8" s="132"/>
      <c r="AE8" s="67"/>
      <c r="AF8" s="86"/>
      <c r="AG8" s="127"/>
    </row>
    <row r="9" customFormat="false" ht="12.75" hidden="false" customHeight="false" outlineLevel="0" collapsed="false">
      <c r="A9" s="123" t="n">
        <v>4</v>
      </c>
      <c r="B9" s="124"/>
      <c r="C9" s="124"/>
      <c r="D9" s="124"/>
      <c r="E9" s="124"/>
      <c r="F9" s="124"/>
      <c r="G9" s="124"/>
      <c r="H9" s="124"/>
      <c r="I9" s="124"/>
      <c r="J9" s="124" t="n">
        <f aca="false">+I9+G9+E9+C9-H9-F9-D9-B9</f>
        <v>0</v>
      </c>
      <c r="L9" s="130"/>
      <c r="O9" s="228"/>
      <c r="P9" s="130"/>
      <c r="Q9" s="133"/>
      <c r="R9" s="132"/>
      <c r="S9" s="67"/>
      <c r="T9" s="86"/>
      <c r="U9" s="127"/>
      <c r="W9" s="129"/>
      <c r="X9" s="130"/>
      <c r="Y9" s="130"/>
      <c r="Z9" s="130"/>
      <c r="AA9" s="130"/>
      <c r="AB9" s="130"/>
      <c r="AC9" s="133"/>
      <c r="AD9" s="132"/>
      <c r="AE9" s="67"/>
      <c r="AF9" s="86"/>
      <c r="AG9" s="127"/>
    </row>
    <row r="10" customFormat="false" ht="12.75" hidden="false" customHeight="false" outlineLevel="0" collapsed="false">
      <c r="A10" s="123" t="n">
        <v>5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+I10+G10+E10+C10-H10-F10-D10-B10</f>
        <v>0</v>
      </c>
      <c r="L10" s="130"/>
      <c r="O10" s="228"/>
      <c r="P10" s="130"/>
      <c r="Q10" s="133"/>
      <c r="R10" s="132"/>
      <c r="S10" s="67"/>
      <c r="T10" s="86"/>
      <c r="U10" s="127"/>
      <c r="W10" s="129"/>
      <c r="X10" s="130"/>
      <c r="Y10" s="130"/>
      <c r="Z10" s="130"/>
      <c r="AA10" s="130"/>
      <c r="AB10" s="130"/>
      <c r="AC10" s="133"/>
      <c r="AD10" s="132"/>
      <c r="AE10" s="67"/>
      <c r="AF10" s="86"/>
      <c r="AG10" s="127"/>
    </row>
    <row r="11" customFormat="false" ht="12.75" hidden="false" customHeight="false" outlineLevel="0" collapsed="false">
      <c r="A11" s="123" t="n">
        <v>6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+I11+G11+E11+C11-H11-F11-D11-B11</f>
        <v>0</v>
      </c>
      <c r="L11" s="130"/>
      <c r="O11" s="228"/>
      <c r="P11" s="130"/>
      <c r="Q11" s="133"/>
      <c r="R11" s="132"/>
      <c r="S11" s="67"/>
      <c r="T11" s="86"/>
      <c r="U11" s="127"/>
      <c r="W11" s="129"/>
      <c r="X11" s="130"/>
      <c r="Y11" s="130"/>
      <c r="Z11" s="130"/>
      <c r="AA11" s="130"/>
      <c r="AB11" s="130"/>
      <c r="AC11" s="133"/>
      <c r="AD11" s="132"/>
      <c r="AE11" s="67"/>
      <c r="AF11" s="86"/>
      <c r="AG11" s="127"/>
    </row>
    <row r="12" customFormat="false" ht="12.75" hidden="false" customHeight="false" outlineLevel="0" collapsed="false">
      <c r="A12" s="123" t="n">
        <v>7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+I12+G12+E12+C12-H12-F12-D12-B12</f>
        <v>0</v>
      </c>
      <c r="L12" s="130"/>
      <c r="O12" s="228"/>
      <c r="P12" s="130"/>
      <c r="Q12" s="133"/>
      <c r="R12" s="132"/>
      <c r="S12" s="67"/>
      <c r="T12" s="86"/>
      <c r="U12" s="127"/>
      <c r="W12" s="129"/>
      <c r="X12" s="130"/>
      <c r="Y12" s="130"/>
      <c r="Z12" s="130"/>
      <c r="AA12" s="130"/>
      <c r="AB12" s="130"/>
      <c r="AC12" s="133"/>
      <c r="AD12" s="132"/>
      <c r="AE12" s="67"/>
      <c r="AF12" s="86"/>
      <c r="AG12" s="127"/>
    </row>
    <row r="13" customFormat="false" ht="12.75" hidden="false" customHeight="false" outlineLevel="0" collapsed="false">
      <c r="A13" s="123" t="n">
        <v>8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+I13+G13+E13+C13-H13-F13-D13-B13</f>
        <v>0</v>
      </c>
      <c r="L13" s="130"/>
      <c r="O13" s="229"/>
      <c r="P13" s="130"/>
      <c r="Q13" s="133"/>
      <c r="R13" s="132"/>
      <c r="S13" s="67"/>
      <c r="T13" s="86"/>
      <c r="U13" s="127"/>
      <c r="W13" s="129"/>
      <c r="X13" s="130"/>
      <c r="Y13" s="130"/>
      <c r="Z13" s="130"/>
      <c r="AA13" s="130"/>
      <c r="AB13" s="130"/>
      <c r="AC13" s="133"/>
      <c r="AD13" s="132"/>
      <c r="AE13" s="67"/>
      <c r="AF13" s="86"/>
      <c r="AG13" s="127"/>
    </row>
    <row r="14" customFormat="false" ht="12.75" hidden="false" customHeight="false" outlineLevel="0" collapsed="false">
      <c r="A14" s="123" t="n">
        <v>9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+I14+G14+E14+C14-H14-F14-D14-B14</f>
        <v>0</v>
      </c>
      <c r="L14" s="130"/>
      <c r="O14" s="229"/>
      <c r="P14" s="130"/>
      <c r="Q14" s="133"/>
      <c r="R14" s="132"/>
      <c r="S14" s="67"/>
      <c r="T14" s="86"/>
      <c r="U14" s="127"/>
      <c r="W14" s="129"/>
      <c r="X14" s="130"/>
      <c r="Y14" s="130"/>
      <c r="Z14" s="130"/>
      <c r="AA14" s="130"/>
      <c r="AB14" s="130"/>
      <c r="AC14" s="133"/>
      <c r="AD14" s="132"/>
      <c r="AE14" s="67"/>
      <c r="AF14" s="86"/>
      <c r="AG14" s="127"/>
    </row>
    <row r="15" customFormat="false" ht="12.75" hidden="false" customHeight="false" outlineLevel="0" collapsed="false">
      <c r="A15" s="123" t="n">
        <v>10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+I15+G15+E15+C15-H15-F15-D15-B15</f>
        <v>0</v>
      </c>
      <c r="L15" s="130"/>
      <c r="O15" s="229"/>
      <c r="P15" s="130"/>
      <c r="Q15" s="133"/>
      <c r="R15" s="132"/>
      <c r="S15" s="67"/>
      <c r="T15" s="86"/>
      <c r="U15" s="127"/>
      <c r="W15" s="129"/>
      <c r="X15" s="130"/>
      <c r="Y15" s="130"/>
      <c r="Z15" s="130"/>
      <c r="AA15" s="130"/>
      <c r="AB15" s="130"/>
      <c r="AC15" s="133"/>
      <c r="AD15" s="132"/>
      <c r="AE15" s="67"/>
      <c r="AF15" s="86"/>
      <c r="AG15" s="127"/>
    </row>
    <row r="16" customFormat="false" ht="12.75" hidden="false" customHeight="false" outlineLevel="0" collapsed="false">
      <c r="A16" s="123" t="n">
        <v>11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+I16+G16+E16+C16-H16-F16-D16-B16</f>
        <v>0</v>
      </c>
      <c r="L16" s="130"/>
      <c r="O16" s="229"/>
      <c r="P16" s="130"/>
      <c r="Q16" s="133"/>
      <c r="R16" s="132"/>
      <c r="S16" s="67"/>
      <c r="T16" s="86"/>
      <c r="U16" s="127"/>
      <c r="W16" s="129"/>
      <c r="X16" s="130"/>
      <c r="Y16" s="130"/>
      <c r="Z16" s="130"/>
      <c r="AA16" s="130"/>
      <c r="AB16" s="130"/>
      <c r="AC16" s="133"/>
      <c r="AD16" s="132"/>
      <c r="AE16" s="67"/>
      <c r="AF16" s="86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+I17+G17+E17+C17-H17-F17-D17-B17</f>
        <v>0</v>
      </c>
      <c r="L17" s="130"/>
      <c r="O17" s="229"/>
      <c r="P17" s="130"/>
      <c r="Q17" s="133"/>
      <c r="R17" s="132"/>
      <c r="S17" s="67"/>
      <c r="T17" s="86"/>
      <c r="U17" s="127"/>
      <c r="W17" s="129"/>
      <c r="X17" s="130"/>
      <c r="Y17" s="130"/>
      <c r="Z17" s="130"/>
      <c r="AA17" s="130"/>
      <c r="AB17" s="130"/>
      <c r="AC17" s="133"/>
      <c r="AD17" s="132"/>
      <c r="AE17" s="67"/>
      <c r="AF17" s="86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29"/>
      <c r="P18" s="130"/>
      <c r="Q18" s="133"/>
      <c r="R18" s="132"/>
      <c r="S18" s="67"/>
      <c r="T18" s="86"/>
      <c r="U18" s="127"/>
      <c r="W18" s="129"/>
      <c r="X18" s="130"/>
      <c r="AB18" s="130"/>
      <c r="AC18" s="133"/>
      <c r="AD18" s="132"/>
      <c r="AE18" s="67"/>
      <c r="AF18" s="86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67"/>
      <c r="T19" s="86"/>
      <c r="U19" s="127"/>
      <c r="W19" s="129"/>
      <c r="X19" s="130"/>
      <c r="AB19" s="130"/>
      <c r="AC19" s="133"/>
      <c r="AD19" s="132"/>
      <c r="AE19" s="67"/>
      <c r="AF19" s="86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67"/>
      <c r="T20" s="86"/>
      <c r="U20" s="127"/>
      <c r="W20" s="129"/>
      <c r="X20" s="130"/>
      <c r="AB20" s="130"/>
      <c r="AC20" s="133"/>
      <c r="AD20" s="132"/>
      <c r="AE20" s="67"/>
      <c r="AF20" s="86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67"/>
      <c r="AF21" s="86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67"/>
      <c r="AF22" s="86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67"/>
      <c r="T23" s="86"/>
      <c r="U23" s="127"/>
      <c r="W23" s="129"/>
      <c r="X23" s="124"/>
      <c r="AB23" s="130"/>
      <c r="AC23" s="131"/>
      <c r="AD23" s="132"/>
      <c r="AE23" s="67"/>
      <c r="AF23" s="86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67"/>
      <c r="T24" s="86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67"/>
      <c r="T25" s="86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67"/>
      <c r="T26" s="86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67"/>
      <c r="T27" s="86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67"/>
      <c r="T28" s="86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67"/>
      <c r="T29" s="86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67"/>
      <c r="T30" s="86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67"/>
      <c r="T31" s="86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67"/>
      <c r="T32" s="86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67"/>
      <c r="T33" s="86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67"/>
      <c r="T34" s="86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67"/>
      <c r="T35" s="86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67"/>
      <c r="T36" s="86"/>
      <c r="U36" s="127"/>
    </row>
    <row r="37" customFormat="false" ht="12.75" hidden="false" customHeight="false" outlineLevel="0" collapsed="false">
      <c r="A37" s="123"/>
      <c r="B37" s="124" t="n">
        <f aca="false">SUM(B6:B36)</f>
        <v>-583</v>
      </c>
      <c r="C37" s="124" t="n">
        <f aca="false">SUM(C6:C36)</f>
        <v>-510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-4585</v>
      </c>
      <c r="G37" s="124" t="n">
        <f aca="false">SUM(G6:G36)</f>
        <v>-3150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1508</v>
      </c>
      <c r="L37" s="130"/>
      <c r="P37" s="130"/>
      <c r="Q37" s="133"/>
      <c r="R37" s="132"/>
      <c r="S37" s="67"/>
      <c r="T37" s="86"/>
      <c r="U37" s="127"/>
    </row>
    <row r="38" customFormat="false" ht="12.75" hidden="false" customHeight="false" outlineLevel="0" collapsed="false">
      <c r="J38" s="86" t="n">
        <f aca="false">+summary!H4</f>
        <v>2.39</v>
      </c>
      <c r="L38" s="124"/>
      <c r="P38" s="130"/>
      <c r="Q38" s="131"/>
      <c r="R38" s="132"/>
      <c r="S38" s="67"/>
      <c r="T38" s="86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3604.12</v>
      </c>
      <c r="L39" s="124"/>
      <c r="P39" s="130"/>
      <c r="Q39" s="131"/>
      <c r="R39" s="132"/>
      <c r="S39" s="67"/>
      <c r="T39" s="86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67"/>
      <c r="T40" s="86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39" t="n">
        <v>-35583</v>
      </c>
      <c r="L41" s="130"/>
      <c r="P41" s="130"/>
      <c r="Q41" s="131"/>
      <c r="R41" s="132"/>
      <c r="S41" s="67"/>
      <c r="T41" s="86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67"/>
      <c r="T42" s="86"/>
      <c r="U42" s="127"/>
    </row>
    <row r="43" customFormat="false" ht="12.75" hidden="false" customHeight="false" outlineLevel="0" collapsed="false">
      <c r="A43" s="175" t="n">
        <v>37259</v>
      </c>
      <c r="J43" s="136" t="n">
        <f aca="false">+J41+J39</f>
        <v>-31978.88</v>
      </c>
      <c r="L43" s="130"/>
      <c r="P43" s="130"/>
      <c r="Q43" s="131"/>
      <c r="R43" s="132"/>
      <c r="S43" s="67"/>
      <c r="T43" s="86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67"/>
      <c r="T44" s="86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67"/>
      <c r="T45" s="86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67"/>
      <c r="T46" s="86"/>
      <c r="U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67"/>
      <c r="T47" s="86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-3453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67"/>
      <c r="T48" s="86"/>
      <c r="U48" s="127"/>
    </row>
    <row r="49" customFormat="false" ht="12.75" hidden="false" customHeight="false" outlineLevel="0" collapsed="false">
      <c r="A49" s="144" t="n">
        <f aca="false">+A43</f>
        <v>37259</v>
      </c>
      <c r="B49" s="9"/>
      <c r="C49" s="9"/>
      <c r="D49" s="40" t="n">
        <f aca="false">+J37</f>
        <v>1508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67"/>
      <c r="T49" s="86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-1945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1"/>
      <c r="R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1"/>
      <c r="R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1"/>
      <c r="R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1"/>
      <c r="R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1"/>
      <c r="R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1"/>
      <c r="R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28"/>
      <c r="R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28"/>
      <c r="R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28"/>
      <c r="R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28"/>
      <c r="R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28"/>
      <c r="R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28"/>
      <c r="R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28"/>
      <c r="R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2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2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2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2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2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2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2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2"/>
    </row>
    <row r="92" customFormat="false" ht="12.75" hidden="false" customHeight="false" outlineLevel="0" collapsed="false">
      <c r="A92" s="82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2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2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2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2"/>
      <c r="B258" s="117"/>
      <c r="C258" s="117"/>
      <c r="D258" s="117"/>
      <c r="E258" s="117"/>
      <c r="F258" s="117"/>
      <c r="G258" s="117"/>
      <c r="H258" s="117"/>
      <c r="I258" s="117"/>
      <c r="J258" s="82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2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2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2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2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2"/>
      <c r="K469" s="117"/>
      <c r="L469" s="117"/>
      <c r="M469" s="117"/>
      <c r="N469" s="117"/>
      <c r="O469" s="117"/>
      <c r="P469" s="117"/>
      <c r="Q469" s="117"/>
      <c r="R469" s="117"/>
      <c r="S469" s="117"/>
      <c r="T469" s="82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290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291</v>
      </c>
      <c r="C4" s="116"/>
      <c r="D4" s="163" t="s">
        <v>292</v>
      </c>
      <c r="E4" s="116"/>
      <c r="F4" s="163" t="s">
        <v>293</v>
      </c>
      <c r="G4" s="116"/>
      <c r="H4" s="163" t="s">
        <v>294</v>
      </c>
      <c r="I4" s="116"/>
      <c r="J4" s="163" t="s">
        <v>295</v>
      </c>
      <c r="K4" s="116"/>
      <c r="L4" s="163" t="s">
        <v>296</v>
      </c>
      <c r="M4" s="116"/>
      <c r="N4" s="11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 t="s">
        <v>174</v>
      </c>
      <c r="K5" s="117" t="s">
        <v>175</v>
      </c>
      <c r="L5" s="117" t="s">
        <v>174</v>
      </c>
      <c r="M5" s="117" t="s">
        <v>175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186"/>
      <c r="C6" s="124"/>
      <c r="D6" s="186"/>
      <c r="E6" s="124"/>
      <c r="F6" s="186"/>
      <c r="G6" s="124"/>
      <c r="H6" s="186"/>
      <c r="I6" s="124"/>
      <c r="J6" s="186"/>
      <c r="K6" s="124"/>
      <c r="L6" s="124" t="n">
        <v>-675</v>
      </c>
      <c r="M6" s="124" t="n">
        <v>-581</v>
      </c>
      <c r="N6" s="124" t="n">
        <f aca="false">+M6+K6+I6+G6+E6+C6-L6-J6-H6-F6-D6-B6</f>
        <v>94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186"/>
      <c r="C7" s="124"/>
      <c r="D7" s="186"/>
      <c r="E7" s="124"/>
      <c r="F7" s="186"/>
      <c r="G7" s="124"/>
      <c r="H7" s="186"/>
      <c r="I7" s="124"/>
      <c r="J7" s="186"/>
      <c r="K7" s="124"/>
      <c r="L7" s="124" t="n">
        <v>-926</v>
      </c>
      <c r="M7" s="124" t="n">
        <v>-581</v>
      </c>
      <c r="N7" s="124" t="n">
        <f aca="false">+M7+K7+I7+G7+E7+C7-L7-J7-H7-F7-D7-B7</f>
        <v>345</v>
      </c>
      <c r="T7" s="32"/>
      <c r="V7" s="86"/>
      <c r="W7" s="67"/>
      <c r="AA7" s="129"/>
      <c r="AB7" s="130"/>
      <c r="AC7" s="130"/>
      <c r="AD7" s="130"/>
      <c r="AE7" s="130"/>
      <c r="AF7" s="130"/>
      <c r="AG7" s="131"/>
      <c r="AH7" s="132"/>
      <c r="AI7" s="67"/>
      <c r="AJ7" s="86"/>
      <c r="AK7" s="127"/>
    </row>
    <row r="8" customFormat="false" ht="12.75" hidden="false" customHeight="false" outlineLevel="0" collapsed="false">
      <c r="A8" s="123" t="n">
        <v>3</v>
      </c>
      <c r="B8" s="186"/>
      <c r="C8" s="124"/>
      <c r="D8" s="186"/>
      <c r="E8" s="124"/>
      <c r="F8" s="186"/>
      <c r="G8" s="124"/>
      <c r="H8" s="186"/>
      <c r="I8" s="124"/>
      <c r="J8" s="186"/>
      <c r="K8" s="124"/>
      <c r="L8" s="124" t="n">
        <v>-905</v>
      </c>
      <c r="M8" s="124" t="n">
        <v>-581</v>
      </c>
      <c r="N8" s="124" t="n">
        <f aca="false">+M8+K8+I8+G8+E8+C8-L8-J8-H8-F8-D8-B8</f>
        <v>324</v>
      </c>
      <c r="P8" s="130"/>
      <c r="Q8" s="130"/>
      <c r="R8" s="130"/>
      <c r="S8" s="130"/>
      <c r="T8" s="130"/>
      <c r="U8" s="131"/>
      <c r="V8" s="132"/>
      <c r="W8" s="67"/>
      <c r="X8" s="86"/>
      <c r="Y8" s="127"/>
      <c r="AA8" s="129"/>
      <c r="AB8" s="130"/>
      <c r="AC8" s="130"/>
      <c r="AD8" s="130"/>
      <c r="AE8" s="130"/>
      <c r="AF8" s="130"/>
      <c r="AG8" s="133"/>
      <c r="AH8" s="132"/>
      <c r="AI8" s="67"/>
      <c r="AJ8" s="86"/>
      <c r="AK8" s="127"/>
    </row>
    <row r="9" customFormat="false" ht="12.75" hidden="false" customHeight="false" outlineLevel="0" collapsed="false">
      <c r="A9" s="123" t="n">
        <v>4</v>
      </c>
      <c r="B9" s="186"/>
      <c r="C9" s="124"/>
      <c r="D9" s="186"/>
      <c r="E9" s="124"/>
      <c r="F9" s="186"/>
      <c r="G9" s="124"/>
      <c r="H9" s="186"/>
      <c r="I9" s="124"/>
      <c r="J9" s="186"/>
      <c r="K9" s="124"/>
      <c r="L9" s="124"/>
      <c r="M9" s="124"/>
      <c r="N9" s="124" t="n">
        <f aca="false">+M9+K9+I9+G9+E9+C9-L9-J9-H9-F9-D9-B9</f>
        <v>0</v>
      </c>
      <c r="P9" s="130"/>
      <c r="S9" s="228"/>
      <c r="T9" s="130"/>
      <c r="U9" s="133"/>
      <c r="V9" s="132"/>
      <c r="W9" s="67"/>
      <c r="X9" s="86"/>
      <c r="Y9" s="127"/>
      <c r="AA9" s="129"/>
      <c r="AB9" s="130"/>
      <c r="AC9" s="130"/>
      <c r="AD9" s="130"/>
      <c r="AE9" s="130"/>
      <c r="AF9" s="130"/>
      <c r="AG9" s="133"/>
      <c r="AH9" s="132"/>
      <c r="AI9" s="67"/>
      <c r="AJ9" s="86"/>
      <c r="AK9" s="127"/>
    </row>
    <row r="10" customFormat="false" ht="12.75" hidden="false" customHeight="false" outlineLevel="0" collapsed="false">
      <c r="A10" s="123" t="n">
        <v>5</v>
      </c>
      <c r="B10" s="186"/>
      <c r="C10" s="124"/>
      <c r="D10" s="186"/>
      <c r="E10" s="124"/>
      <c r="F10" s="186"/>
      <c r="G10" s="124"/>
      <c r="H10" s="186"/>
      <c r="I10" s="124"/>
      <c r="J10" s="186"/>
      <c r="K10" s="124"/>
      <c r="L10" s="124"/>
      <c r="M10" s="124"/>
      <c r="N10" s="124" t="n">
        <f aca="false">+M10+K10+I10+G10+E10+C10-L10-J10-H10-F10-D10-B10</f>
        <v>0</v>
      </c>
      <c r="P10" s="130"/>
      <c r="S10" s="228"/>
      <c r="T10" s="130"/>
      <c r="U10" s="133"/>
      <c r="V10" s="132"/>
      <c r="W10" s="67"/>
      <c r="X10" s="86"/>
      <c r="Y10" s="127"/>
      <c r="AA10" s="129"/>
      <c r="AB10" s="130"/>
      <c r="AC10" s="130"/>
      <c r="AD10" s="130"/>
      <c r="AE10" s="130"/>
      <c r="AF10" s="130"/>
      <c r="AG10" s="133"/>
      <c r="AH10" s="132"/>
      <c r="AI10" s="67"/>
      <c r="AJ10" s="86"/>
      <c r="AK10" s="127"/>
    </row>
    <row r="11" customFormat="false" ht="12.75" hidden="false" customHeight="false" outlineLevel="0" collapsed="false">
      <c r="A11" s="123" t="n">
        <v>6</v>
      </c>
      <c r="B11" s="186"/>
      <c r="C11" s="124"/>
      <c r="D11" s="186"/>
      <c r="E11" s="124"/>
      <c r="F11" s="186"/>
      <c r="G11" s="124"/>
      <c r="H11" s="186"/>
      <c r="I11" s="124"/>
      <c r="J11" s="186"/>
      <c r="K11" s="124"/>
      <c r="L11" s="124"/>
      <c r="M11" s="124"/>
      <c r="N11" s="124" t="n">
        <f aca="false">+M11+K11+I11+G11+E11+C11-L11-J11-H11-F11-D11-B11</f>
        <v>0</v>
      </c>
      <c r="P11" s="130"/>
      <c r="S11" s="228"/>
      <c r="T11" s="130"/>
      <c r="U11" s="133"/>
      <c r="V11" s="132"/>
      <c r="W11" s="67"/>
      <c r="X11" s="86"/>
      <c r="Y11" s="127"/>
      <c r="AA11" s="129"/>
      <c r="AB11" s="130"/>
      <c r="AC11" s="130"/>
      <c r="AD11" s="130"/>
      <c r="AE11" s="130"/>
      <c r="AF11" s="130"/>
      <c r="AG11" s="133"/>
      <c r="AH11" s="132"/>
      <c r="AI11" s="67"/>
      <c r="AJ11" s="86"/>
      <c r="AK11" s="127"/>
    </row>
    <row r="12" customFormat="false" ht="12.75" hidden="false" customHeight="false" outlineLevel="0" collapsed="false">
      <c r="A12" s="123" t="n">
        <v>7</v>
      </c>
      <c r="B12" s="186"/>
      <c r="C12" s="124"/>
      <c r="D12" s="186"/>
      <c r="E12" s="124"/>
      <c r="F12" s="186"/>
      <c r="G12" s="124"/>
      <c r="H12" s="186"/>
      <c r="I12" s="124"/>
      <c r="J12" s="186"/>
      <c r="K12" s="124"/>
      <c r="L12" s="124"/>
      <c r="M12" s="124"/>
      <c r="N12" s="124" t="n">
        <f aca="false">+M12+K12+I12+G12+E12+C12-L12-J12-H12-F12-D12-B12</f>
        <v>0</v>
      </c>
      <c r="P12" s="130"/>
      <c r="S12" s="228"/>
      <c r="T12" s="130"/>
      <c r="U12" s="133"/>
      <c r="V12" s="132"/>
      <c r="W12" s="67"/>
      <c r="X12" s="86"/>
      <c r="Y12" s="127"/>
      <c r="AA12" s="129"/>
      <c r="AB12" s="130"/>
      <c r="AC12" s="130"/>
      <c r="AD12" s="130"/>
      <c r="AE12" s="130"/>
      <c r="AF12" s="130"/>
      <c r="AG12" s="133"/>
      <c r="AH12" s="132"/>
      <c r="AI12" s="67"/>
      <c r="AJ12" s="86"/>
      <c r="AK12" s="127"/>
    </row>
    <row r="13" customFormat="false" ht="12.75" hidden="false" customHeight="false" outlineLevel="0" collapsed="false">
      <c r="A13" s="123" t="n">
        <v>8</v>
      </c>
      <c r="B13" s="186"/>
      <c r="C13" s="124"/>
      <c r="D13" s="186"/>
      <c r="E13" s="124"/>
      <c r="F13" s="186"/>
      <c r="G13" s="124"/>
      <c r="H13" s="186"/>
      <c r="I13" s="124"/>
      <c r="J13" s="186"/>
      <c r="K13" s="124"/>
      <c r="L13" s="124"/>
      <c r="M13" s="124"/>
      <c r="N13" s="124" t="n">
        <f aca="false">+M13+K13+I13+G13+E13+C13-L13-J13-H13-F13-D13-B13</f>
        <v>0</v>
      </c>
      <c r="P13" s="130"/>
      <c r="S13" s="229"/>
      <c r="T13" s="130"/>
      <c r="U13" s="133"/>
      <c r="V13" s="132"/>
      <c r="W13" s="67"/>
      <c r="X13" s="86"/>
      <c r="Y13" s="127"/>
      <c r="AA13" s="129"/>
      <c r="AB13" s="130"/>
      <c r="AC13" s="130"/>
      <c r="AD13" s="130"/>
      <c r="AE13" s="130"/>
      <c r="AF13" s="130"/>
      <c r="AG13" s="133"/>
      <c r="AH13" s="132"/>
      <c r="AI13" s="67"/>
      <c r="AJ13" s="86"/>
      <c r="AK13" s="127"/>
    </row>
    <row r="14" customFormat="false" ht="12.75" hidden="false" customHeight="false" outlineLevel="0" collapsed="false">
      <c r="A14" s="123" t="n">
        <v>9</v>
      </c>
      <c r="B14" s="186"/>
      <c r="C14" s="124"/>
      <c r="D14" s="186"/>
      <c r="E14" s="124"/>
      <c r="F14" s="186"/>
      <c r="G14" s="124"/>
      <c r="H14" s="186"/>
      <c r="I14" s="124"/>
      <c r="J14" s="186"/>
      <c r="K14" s="124"/>
      <c r="L14" s="124"/>
      <c r="M14" s="124"/>
      <c r="N14" s="124" t="n">
        <f aca="false">+M14+K14+I14+G14+E14+C14-L14-J14-H14-F14-D14-B14</f>
        <v>0</v>
      </c>
      <c r="P14" s="130"/>
      <c r="S14" s="229"/>
      <c r="T14" s="130"/>
      <c r="U14" s="133"/>
      <c r="V14" s="132"/>
      <c r="W14" s="67"/>
      <c r="X14" s="86"/>
      <c r="Y14" s="127"/>
      <c r="AA14" s="129"/>
      <c r="AB14" s="130"/>
      <c r="AC14" s="130"/>
      <c r="AD14" s="130"/>
      <c r="AE14" s="130"/>
      <c r="AF14" s="130"/>
      <c r="AG14" s="133"/>
      <c r="AH14" s="132"/>
      <c r="AI14" s="67"/>
      <c r="AJ14" s="86"/>
      <c r="AK14" s="127"/>
    </row>
    <row r="15" customFormat="false" ht="12.75" hidden="false" customHeight="false" outlineLevel="0" collapsed="false">
      <c r="A15" s="123" t="n">
        <v>10</v>
      </c>
      <c r="B15" s="186"/>
      <c r="C15" s="124"/>
      <c r="D15" s="186"/>
      <c r="E15" s="124"/>
      <c r="F15" s="186"/>
      <c r="G15" s="124"/>
      <c r="H15" s="186"/>
      <c r="I15" s="124"/>
      <c r="J15" s="186"/>
      <c r="K15" s="124"/>
      <c r="L15" s="124"/>
      <c r="M15" s="124"/>
      <c r="N15" s="124" t="n">
        <f aca="false">+M15+K15+I15+G15+E15+C15-L15-J15-H15-F15-D15-B15</f>
        <v>0</v>
      </c>
      <c r="P15" s="130"/>
      <c r="S15" s="229"/>
      <c r="T15" s="130"/>
      <c r="U15" s="133"/>
      <c r="V15" s="132"/>
      <c r="W15" s="67"/>
      <c r="X15" s="86"/>
      <c r="Y15" s="127"/>
      <c r="AA15" s="129"/>
      <c r="AB15" s="130"/>
      <c r="AC15" s="130"/>
      <c r="AD15" s="130"/>
      <c r="AE15" s="130"/>
      <c r="AF15" s="130"/>
      <c r="AG15" s="133"/>
      <c r="AH15" s="132"/>
      <c r="AI15" s="67"/>
      <c r="AJ15" s="86"/>
      <c r="AK15" s="127"/>
    </row>
    <row r="16" customFormat="false" ht="12.75" hidden="false" customHeight="false" outlineLevel="0" collapsed="false">
      <c r="A16" s="123" t="n">
        <v>11</v>
      </c>
      <c r="B16" s="186"/>
      <c r="C16" s="124"/>
      <c r="D16" s="186"/>
      <c r="E16" s="124"/>
      <c r="F16" s="186"/>
      <c r="G16" s="124"/>
      <c r="H16" s="186"/>
      <c r="I16" s="124"/>
      <c r="J16" s="186"/>
      <c r="K16" s="124"/>
      <c r="L16" s="124"/>
      <c r="M16" s="124"/>
      <c r="N16" s="124" t="n">
        <f aca="false">+M16+K16+I16+G16+E16+C16-L16-J16-H16-F16-D16-B16</f>
        <v>0</v>
      </c>
      <c r="P16" s="130"/>
      <c r="S16" s="229"/>
      <c r="T16" s="130"/>
      <c r="U16" s="133"/>
      <c r="V16" s="132"/>
      <c r="W16" s="67"/>
      <c r="X16" s="86"/>
      <c r="Y16" s="127"/>
      <c r="AA16" s="129"/>
      <c r="AB16" s="130"/>
      <c r="AC16" s="130"/>
      <c r="AD16" s="130"/>
      <c r="AE16" s="130"/>
      <c r="AF16" s="130"/>
      <c r="AG16" s="133"/>
      <c r="AH16" s="132"/>
      <c r="AI16" s="67"/>
      <c r="AJ16" s="86"/>
      <c r="AK16" s="127"/>
    </row>
    <row r="17" customFormat="false" ht="12.75" hidden="false" customHeight="false" outlineLevel="0" collapsed="false">
      <c r="A17" s="123" t="n">
        <v>12</v>
      </c>
      <c r="B17" s="186"/>
      <c r="C17" s="124"/>
      <c r="D17" s="186"/>
      <c r="E17" s="124"/>
      <c r="F17" s="186"/>
      <c r="G17" s="124"/>
      <c r="H17" s="186"/>
      <c r="I17" s="124"/>
      <c r="J17" s="186"/>
      <c r="K17" s="124"/>
      <c r="L17" s="124"/>
      <c r="M17" s="124"/>
      <c r="N17" s="124" t="n">
        <f aca="false">+M17+K17+I17+G17+E17+C17-L17-J17-H17-F17-D17-B17</f>
        <v>0</v>
      </c>
      <c r="P17" s="130"/>
      <c r="S17" s="229"/>
      <c r="T17" s="130"/>
      <c r="U17" s="133"/>
      <c r="V17" s="132"/>
      <c r="W17" s="67"/>
      <c r="X17" s="86"/>
      <c r="Y17" s="127"/>
      <c r="AA17" s="129"/>
      <c r="AB17" s="130"/>
      <c r="AC17" s="130"/>
      <c r="AD17" s="130"/>
      <c r="AE17" s="130"/>
      <c r="AF17" s="130"/>
      <c r="AG17" s="133"/>
      <c r="AH17" s="132"/>
      <c r="AI17" s="67"/>
      <c r="AJ17" s="86"/>
      <c r="AK17" s="127"/>
    </row>
    <row r="18" customFormat="false" ht="12.75" hidden="false" customHeight="false" outlineLevel="0" collapsed="false">
      <c r="A18" s="123" t="n">
        <v>13</v>
      </c>
      <c r="B18" s="186"/>
      <c r="C18" s="124"/>
      <c r="D18" s="186"/>
      <c r="E18" s="124"/>
      <c r="F18" s="186"/>
      <c r="G18" s="124"/>
      <c r="H18" s="186"/>
      <c r="I18" s="124"/>
      <c r="J18" s="186"/>
      <c r="K18" s="124"/>
      <c r="L18" s="124"/>
      <c r="M18" s="124"/>
      <c r="N18" s="124" t="n">
        <f aca="false">+M18+K18+I18+G18+E18+C18-L18-J18-H18-F18-D18-B18</f>
        <v>0</v>
      </c>
      <c r="P18" s="130"/>
      <c r="S18" s="229"/>
      <c r="T18" s="130"/>
      <c r="U18" s="133"/>
      <c r="V18" s="132"/>
      <c r="W18" s="67"/>
      <c r="X18" s="86"/>
      <c r="Y18" s="127"/>
      <c r="AA18" s="129"/>
      <c r="AB18" s="130"/>
      <c r="AF18" s="130"/>
      <c r="AG18" s="133"/>
      <c r="AH18" s="132"/>
      <c r="AI18" s="67"/>
      <c r="AJ18" s="86"/>
      <c r="AK18" s="127"/>
    </row>
    <row r="19" customFormat="false" ht="12.75" hidden="false" customHeight="false" outlineLevel="0" collapsed="false">
      <c r="A19" s="123" t="n">
        <v>14</v>
      </c>
      <c r="B19" s="186"/>
      <c r="C19" s="124"/>
      <c r="D19" s="186"/>
      <c r="E19" s="124"/>
      <c r="F19" s="186"/>
      <c r="G19" s="124"/>
      <c r="H19" s="186"/>
      <c r="I19" s="124"/>
      <c r="J19" s="186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67"/>
      <c r="X19" s="86"/>
      <c r="Y19" s="127"/>
      <c r="AA19" s="129"/>
      <c r="AB19" s="130"/>
      <c r="AF19" s="130"/>
      <c r="AG19" s="133"/>
      <c r="AH19" s="132"/>
      <c r="AI19" s="67"/>
      <c r="AJ19" s="86"/>
      <c r="AK19" s="127"/>
    </row>
    <row r="20" customFormat="false" ht="12.75" hidden="false" customHeight="false" outlineLevel="0" collapsed="false">
      <c r="A20" s="123" t="n">
        <v>15</v>
      </c>
      <c r="B20" s="186"/>
      <c r="C20" s="124"/>
      <c r="D20" s="186"/>
      <c r="E20" s="124"/>
      <c r="F20" s="186"/>
      <c r="G20" s="124"/>
      <c r="H20" s="186"/>
      <c r="I20" s="124"/>
      <c r="J20" s="186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67"/>
      <c r="X20" s="86"/>
      <c r="Y20" s="127"/>
      <c r="AA20" s="129"/>
      <c r="AB20" s="130"/>
      <c r="AF20" s="130"/>
      <c r="AG20" s="133"/>
      <c r="AH20" s="132"/>
      <c r="AI20" s="67"/>
      <c r="AJ20" s="86"/>
      <c r="AK20" s="127"/>
    </row>
    <row r="21" customFormat="false" ht="12.75" hidden="false" customHeight="false" outlineLevel="0" collapsed="false">
      <c r="A21" s="123" t="n">
        <v>16</v>
      </c>
      <c r="B21" s="186"/>
      <c r="C21" s="124"/>
      <c r="D21" s="186"/>
      <c r="E21" s="124"/>
      <c r="F21" s="186"/>
      <c r="G21" s="124"/>
      <c r="H21" s="186"/>
      <c r="I21" s="124"/>
      <c r="J21" s="186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67"/>
      <c r="AJ21" s="86"/>
      <c r="AK21" s="127"/>
    </row>
    <row r="22" customFormat="false" ht="12.75" hidden="false" customHeight="false" outlineLevel="0" collapsed="false">
      <c r="A22" s="123" t="n">
        <v>17</v>
      </c>
      <c r="B22" s="186"/>
      <c r="C22" s="124"/>
      <c r="D22" s="186"/>
      <c r="E22" s="124"/>
      <c r="F22" s="186"/>
      <c r="G22" s="124"/>
      <c r="H22" s="186"/>
      <c r="I22" s="124"/>
      <c r="J22" s="186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67"/>
      <c r="AJ22" s="86"/>
      <c r="AK22" s="127"/>
    </row>
    <row r="23" customFormat="false" ht="12.75" hidden="false" customHeight="false" outlineLevel="0" collapsed="false">
      <c r="A23" s="123" t="n">
        <v>18</v>
      </c>
      <c r="B23" s="186"/>
      <c r="C23" s="124"/>
      <c r="D23" s="186"/>
      <c r="E23" s="124"/>
      <c r="F23" s="186"/>
      <c r="G23" s="124"/>
      <c r="H23" s="186"/>
      <c r="I23" s="124"/>
      <c r="J23" s="186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67"/>
      <c r="X23" s="86"/>
      <c r="Y23" s="127"/>
      <c r="AA23" s="129"/>
      <c r="AB23" s="124"/>
      <c r="AF23" s="130"/>
      <c r="AG23" s="131"/>
      <c r="AH23" s="132"/>
      <c r="AI23" s="67"/>
      <c r="AJ23" s="86"/>
      <c r="AK23" s="127"/>
    </row>
    <row r="24" customFormat="false" ht="12.75" hidden="false" customHeight="false" outlineLevel="0" collapsed="false">
      <c r="A24" s="123" t="n">
        <v>19</v>
      </c>
      <c r="B24" s="186"/>
      <c r="C24" s="124"/>
      <c r="D24" s="186"/>
      <c r="E24" s="124"/>
      <c r="F24" s="186"/>
      <c r="G24" s="124"/>
      <c r="H24" s="186"/>
      <c r="I24" s="124"/>
      <c r="J24" s="186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67"/>
      <c r="X24" s="86"/>
      <c r="Y24" s="127"/>
    </row>
    <row r="25" customFormat="false" ht="12.75" hidden="false" customHeight="false" outlineLevel="0" collapsed="false">
      <c r="A25" s="123" t="n">
        <v>20</v>
      </c>
      <c r="B25" s="186"/>
      <c r="C25" s="124"/>
      <c r="D25" s="186"/>
      <c r="E25" s="124"/>
      <c r="F25" s="186"/>
      <c r="G25" s="124"/>
      <c r="H25" s="186"/>
      <c r="I25" s="124"/>
      <c r="J25" s="186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67"/>
      <c r="X25" s="86"/>
      <c r="Y25" s="127"/>
    </row>
    <row r="26" customFormat="false" ht="12.75" hidden="false" customHeight="false" outlineLevel="0" collapsed="false">
      <c r="A26" s="123" t="n">
        <v>21</v>
      </c>
      <c r="B26" s="186"/>
      <c r="C26" s="124"/>
      <c r="D26" s="186"/>
      <c r="E26" s="124"/>
      <c r="F26" s="186"/>
      <c r="G26" s="124"/>
      <c r="H26" s="186"/>
      <c r="I26" s="124"/>
      <c r="J26" s="186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67"/>
      <c r="X26" s="86"/>
      <c r="Y26" s="127"/>
    </row>
    <row r="27" customFormat="false" ht="12.75" hidden="false" customHeight="false" outlineLevel="0" collapsed="false">
      <c r="A27" s="123" t="n">
        <v>22</v>
      </c>
      <c r="B27" s="186"/>
      <c r="C27" s="124"/>
      <c r="D27" s="186"/>
      <c r="E27" s="124"/>
      <c r="F27" s="186"/>
      <c r="G27" s="124"/>
      <c r="H27" s="186"/>
      <c r="I27" s="124"/>
      <c r="J27" s="186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67"/>
      <c r="X27" s="86"/>
      <c r="Y27" s="127"/>
    </row>
    <row r="28" customFormat="false" ht="12.75" hidden="false" customHeight="false" outlineLevel="0" collapsed="false">
      <c r="A28" s="123" t="n">
        <v>23</v>
      </c>
      <c r="B28" s="186"/>
      <c r="C28" s="124"/>
      <c r="D28" s="186"/>
      <c r="E28" s="124"/>
      <c r="F28" s="186"/>
      <c r="G28" s="124"/>
      <c r="H28" s="186"/>
      <c r="I28" s="124"/>
      <c r="J28" s="186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67"/>
      <c r="X28" s="86"/>
      <c r="Y28" s="127"/>
    </row>
    <row r="29" customFormat="false" ht="12.75" hidden="false" customHeight="false" outlineLevel="0" collapsed="false">
      <c r="A29" s="123" t="n">
        <v>24</v>
      </c>
      <c r="B29" s="186"/>
      <c r="C29" s="124"/>
      <c r="D29" s="186"/>
      <c r="E29" s="124"/>
      <c r="F29" s="186"/>
      <c r="G29" s="124"/>
      <c r="H29" s="186"/>
      <c r="I29" s="124"/>
      <c r="J29" s="186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67"/>
      <c r="X29" s="86"/>
      <c r="Y29" s="127"/>
    </row>
    <row r="30" customFormat="false" ht="12.75" hidden="false" customHeight="false" outlineLevel="0" collapsed="false">
      <c r="A30" s="123" t="n">
        <v>25</v>
      </c>
      <c r="B30" s="186"/>
      <c r="C30" s="124"/>
      <c r="D30" s="186"/>
      <c r="E30" s="124"/>
      <c r="F30" s="186"/>
      <c r="G30" s="124"/>
      <c r="H30" s="186"/>
      <c r="I30" s="124"/>
      <c r="J30" s="186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67"/>
      <c r="X30" s="86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67"/>
      <c r="X31" s="86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67"/>
      <c r="X32" s="86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67"/>
      <c r="X33" s="86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67"/>
      <c r="X34" s="86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67"/>
      <c r="X35" s="86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67"/>
      <c r="X36" s="86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-2506</v>
      </c>
      <c r="M37" s="124" t="n">
        <f aca="false">SUM(M6:M36)</f>
        <v>-1743</v>
      </c>
      <c r="N37" s="124" t="n">
        <f aca="false">SUM(N6:N36)</f>
        <v>763</v>
      </c>
      <c r="P37" s="130"/>
      <c r="T37" s="130"/>
      <c r="U37" s="133"/>
      <c r="V37" s="132"/>
      <c r="W37" s="67"/>
      <c r="X37" s="86"/>
      <c r="Y37" s="127"/>
    </row>
    <row r="38" customFormat="false" ht="12.75" hidden="false" customHeight="false" outlineLevel="0" collapsed="false">
      <c r="N38" s="86" t="n">
        <f aca="false">+summary!H4</f>
        <v>2.39</v>
      </c>
      <c r="P38" s="124"/>
      <c r="T38" s="130"/>
      <c r="U38" s="131"/>
      <c r="V38" s="132"/>
      <c r="W38" s="67"/>
      <c r="X38" s="86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1823.57</v>
      </c>
      <c r="P39" s="124"/>
      <c r="T39" s="130"/>
      <c r="U39" s="131"/>
      <c r="V39" s="132"/>
      <c r="W39" s="67"/>
      <c r="X39" s="86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67"/>
      <c r="X40" s="86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39" t="n">
        <v>32494</v>
      </c>
      <c r="P41" s="130"/>
      <c r="T41" s="130"/>
      <c r="U41" s="131"/>
      <c r="V41" s="132"/>
      <c r="W41" s="67"/>
      <c r="X41" s="86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67"/>
      <c r="X42" s="86"/>
      <c r="Y42" s="127"/>
    </row>
    <row r="43" customFormat="false" ht="12.75" hidden="false" customHeight="false" outlineLevel="0" collapsed="false">
      <c r="A43" s="175" t="n">
        <v>37259</v>
      </c>
      <c r="N43" s="136" t="n">
        <f aca="false">+N41+N39</f>
        <v>34317.57</v>
      </c>
      <c r="P43" s="130"/>
      <c r="T43" s="130"/>
      <c r="U43" s="131"/>
      <c r="V43" s="132"/>
      <c r="W43" s="67"/>
      <c r="X43" s="86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67"/>
      <c r="X44" s="86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67"/>
      <c r="X45" s="86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67"/>
      <c r="X46" s="86"/>
      <c r="Y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67"/>
      <c r="X47" s="86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12039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67"/>
      <c r="X48" s="86"/>
      <c r="Y48" s="127"/>
    </row>
    <row r="49" customFormat="false" ht="12.75" hidden="false" customHeight="false" outlineLevel="0" collapsed="false">
      <c r="A49" s="144" t="n">
        <f aca="false">+A43</f>
        <v>37259</v>
      </c>
      <c r="B49" s="9"/>
      <c r="C49" s="9"/>
      <c r="D49" s="40" t="n">
        <f aca="false">+N37</f>
        <v>763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67"/>
      <c r="X49" s="86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12802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1"/>
      <c r="V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1"/>
      <c r="V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1"/>
      <c r="V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1"/>
      <c r="V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1"/>
      <c r="V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1"/>
      <c r="V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28"/>
      <c r="V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28"/>
      <c r="V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28"/>
      <c r="V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28"/>
      <c r="V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28"/>
      <c r="V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28"/>
      <c r="V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28"/>
      <c r="V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2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2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2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2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2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2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2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2"/>
    </row>
    <row r="92" customFormat="false" ht="12.75" hidden="false" customHeight="false" outlineLevel="0" collapsed="false">
      <c r="A92" s="82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2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2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2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2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2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2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2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2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2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2"/>
      <c r="O469" s="117"/>
      <c r="P469" s="117"/>
      <c r="Q469" s="117"/>
      <c r="R469" s="117"/>
      <c r="S469" s="117"/>
      <c r="T469" s="117"/>
      <c r="U469" s="117"/>
      <c r="V469" s="117"/>
      <c r="W469" s="117"/>
      <c r="X469" s="82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297</v>
      </c>
      <c r="C3" s="318"/>
      <c r="D3" s="318"/>
    </row>
    <row r="4" customFormat="false" ht="12.75" hidden="false" customHeight="false" outlineLevel="0" collapsed="false">
      <c r="A4" s="156"/>
      <c r="B4" s="450" t="s">
        <v>298</v>
      </c>
      <c r="C4" s="318"/>
      <c r="D4" s="15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546</v>
      </c>
      <c r="C37" s="124" t="n">
        <f aca="false">SUM(C6:C36)</f>
        <v>450</v>
      </c>
      <c r="D37" s="140" t="n">
        <f aca="false">SUM(D6:D36)</f>
        <v>-96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2.41</v>
      </c>
    </row>
    <row r="39" customFormat="false" ht="12.75" hidden="false" customHeight="false" outlineLevel="0" collapsed="false">
      <c r="D39" s="152" t="n">
        <f aca="false">+D38*D37</f>
        <v>-231.36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180032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179800.64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78993</v>
      </c>
    </row>
    <row r="47" customFormat="false" ht="12.75" hidden="false" customHeight="false" outlineLevel="0" collapsed="false">
      <c r="A47" s="144" t="n">
        <f aca="false">+A41</f>
        <v>37259</v>
      </c>
      <c r="B47" s="9"/>
      <c r="C47" s="9"/>
      <c r="D47" s="40" t="n">
        <f aca="false">+D37</f>
        <v>-96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78897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68</v>
      </c>
      <c r="C3" s="318"/>
      <c r="D3" s="318"/>
    </row>
    <row r="4" customFormat="false" ht="12.75" hidden="false" customHeight="false" outlineLevel="0" collapsed="false">
      <c r="A4" s="156"/>
      <c r="B4" s="450" t="s">
        <v>299</v>
      </c>
      <c r="C4" s="318"/>
      <c r="D4" s="15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79</v>
      </c>
      <c r="C8" s="124" t="n">
        <v>441</v>
      </c>
      <c r="D8" s="140" t="n">
        <f aca="false">+C8-B8</f>
        <v>362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323</v>
      </c>
      <c r="C37" s="124" t="n">
        <f aca="false">SUM(C6:C36)</f>
        <v>1323</v>
      </c>
      <c r="D37" s="140" t="n">
        <f aca="false">SUM(D6:D36)</f>
        <v>1000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2.41</v>
      </c>
    </row>
    <row r="39" customFormat="false" ht="12.75" hidden="false" customHeight="false" outlineLevel="0" collapsed="false">
      <c r="D39" s="152" t="n">
        <f aca="false">+D38*D37</f>
        <v>2410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161290</v>
      </c>
    </row>
    <row r="41" customFormat="false" ht="12.75" hidden="false" customHeight="false" outlineLevel="0" collapsed="false">
      <c r="A41" s="175" t="n">
        <v>37259</v>
      </c>
      <c r="C41" s="172"/>
      <c r="D41" s="152" t="n">
        <f aca="false">+D40+D39</f>
        <v>163700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33970</v>
      </c>
    </row>
    <row r="47" customFormat="false" ht="12.75" hidden="false" customHeight="false" outlineLevel="0" collapsed="false">
      <c r="A47" s="144" t="n">
        <f aca="false">+A41</f>
        <v>37259</v>
      </c>
      <c r="B47" s="9"/>
      <c r="C47" s="9"/>
      <c r="D47" s="40" t="n">
        <f aca="false">+D37</f>
        <v>1000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34970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46" activeCellId="0" sqref="D46: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182</v>
      </c>
      <c r="C3" s="32"/>
      <c r="D3" s="163" t="s">
        <v>183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173</v>
      </c>
      <c r="B4" s="117" t="s">
        <v>174</v>
      </c>
      <c r="C4" s="164" t="s">
        <v>175</v>
      </c>
      <c r="D4" s="117" t="s">
        <v>174</v>
      </c>
      <c r="E4" s="117" t="s">
        <v>175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/>
      <c r="C5" s="124"/>
      <c r="D5" s="124"/>
      <c r="E5" s="124"/>
      <c r="F5" s="124" t="n">
        <f aca="false">+C5-B5+E5-D5</f>
        <v>0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/>
      <c r="E6" s="124"/>
      <c r="F6" s="124" t="n">
        <f aca="false">+C6-B6+E6-D6</f>
        <v>0</v>
      </c>
      <c r="G6" s="165"/>
      <c r="H6" s="124"/>
      <c r="I6" s="124"/>
      <c r="J6" s="124"/>
      <c r="K6" s="124"/>
      <c r="L6" s="12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customFormat="false" ht="12.75" hidden="false" customHeight="false" outlineLevel="0" collapsed="false">
      <c r="A7" s="165" t="n">
        <v>3</v>
      </c>
      <c r="B7" s="124"/>
      <c r="C7" s="124"/>
      <c r="D7" s="124"/>
      <c r="E7" s="124"/>
      <c r="F7" s="124" t="n">
        <f aca="false">+C7-B7+E7-D7</f>
        <v>0</v>
      </c>
      <c r="G7" s="165"/>
      <c r="H7" s="124"/>
      <c r="I7" s="124"/>
      <c r="J7" s="124"/>
      <c r="K7" s="124"/>
      <c r="L7" s="124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</row>
    <row r="8" customFormat="false" ht="12.75" hidden="false" customHeight="false" outlineLevel="0" collapsed="false">
      <c r="A8" s="165" t="n">
        <v>4</v>
      </c>
      <c r="B8" s="124"/>
      <c r="C8" s="124"/>
      <c r="D8" s="124"/>
      <c r="E8" s="124"/>
      <c r="F8" s="124" t="n">
        <f aca="false">+C8-B8+E8-D8</f>
        <v>0</v>
      </c>
      <c r="G8" s="165"/>
      <c r="H8" s="124"/>
      <c r="I8" s="124"/>
      <c r="J8" s="124"/>
      <c r="K8" s="124"/>
      <c r="L8" s="124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</row>
    <row r="9" customFormat="false" ht="12.75" hidden="false" customHeight="false" outlineLevel="0" collapsed="false">
      <c r="A9" s="165" t="n">
        <v>5</v>
      </c>
      <c r="B9" s="124"/>
      <c r="C9" s="124"/>
      <c r="D9" s="124"/>
      <c r="E9" s="124"/>
      <c r="F9" s="124" t="n">
        <f aca="false">+C9-B9+E9-D9</f>
        <v>0</v>
      </c>
      <c r="G9" s="165"/>
      <c r="H9" s="124"/>
      <c r="I9" s="124"/>
      <c r="J9" s="124"/>
      <c r="K9" s="124"/>
      <c r="L9" s="124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</row>
    <row r="10" customFormat="false" ht="12.75" hidden="false" customHeight="false" outlineLevel="0" collapsed="false">
      <c r="A10" s="165" t="n">
        <v>6</v>
      </c>
      <c r="B10" s="124"/>
      <c r="C10" s="124"/>
      <c r="D10" s="124"/>
      <c r="E10" s="124"/>
      <c r="F10" s="124" t="n">
        <f aca="false">+C10-B10+E10-D10</f>
        <v>0</v>
      </c>
      <c r="G10" s="165"/>
      <c r="H10" s="124"/>
      <c r="I10" s="124"/>
      <c r="J10" s="124"/>
      <c r="K10" s="124"/>
      <c r="L10" s="12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</row>
    <row r="11" customFormat="false" ht="12.75" hidden="false" customHeight="false" outlineLevel="0" collapsed="false">
      <c r="A11" s="165" t="n">
        <v>7</v>
      </c>
      <c r="B11" s="124"/>
      <c r="C11" s="124"/>
      <c r="D11" s="124"/>
      <c r="E11" s="124"/>
      <c r="F11" s="124" t="n">
        <f aca="false">+C11-B11+E11-D11</f>
        <v>0</v>
      </c>
      <c r="G11" s="165"/>
      <c r="H11" s="124"/>
      <c r="I11" s="124"/>
      <c r="J11" s="124"/>
      <c r="K11" s="124"/>
      <c r="L11" s="12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</row>
    <row r="12" customFormat="false" ht="12.75" hidden="false" customHeight="false" outlineLevel="0" collapsed="false">
      <c r="A12" s="165" t="n">
        <v>8</v>
      </c>
      <c r="B12" s="124"/>
      <c r="C12" s="124"/>
      <c r="D12" s="124"/>
      <c r="E12" s="124"/>
      <c r="F12" s="124" t="n">
        <f aca="false">+C12-B12+E12-D12</f>
        <v>0</v>
      </c>
      <c r="G12" s="165"/>
      <c r="H12" s="124"/>
      <c r="I12" s="124"/>
      <c r="J12" s="124"/>
      <c r="K12" s="124"/>
      <c r="L12" s="124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</row>
    <row r="13" customFormat="false" ht="12.75" hidden="false" customHeight="false" outlineLevel="0" collapsed="false">
      <c r="A13" s="165" t="n">
        <v>9</v>
      </c>
      <c r="B13" s="124"/>
      <c r="C13" s="124"/>
      <c r="D13" s="124"/>
      <c r="E13" s="124"/>
      <c r="F13" s="124" t="n">
        <f aca="false">+C13-B13+E13-D13</f>
        <v>0</v>
      </c>
      <c r="G13" s="165"/>
      <c r="H13" s="124"/>
      <c r="I13" s="124"/>
      <c r="J13" s="124"/>
      <c r="K13" s="124"/>
      <c r="L13" s="124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</row>
    <row r="14" customFormat="false" ht="12.75" hidden="false" customHeight="false" outlineLevel="0" collapsed="false">
      <c r="A14" s="165" t="n">
        <v>10</v>
      </c>
      <c r="B14" s="124"/>
      <c r="C14" s="124"/>
      <c r="D14" s="124"/>
      <c r="E14" s="124"/>
      <c r="F14" s="124" t="n">
        <f aca="false">+C14-B14+E14-D14</f>
        <v>0</v>
      </c>
      <c r="G14" s="165"/>
      <c r="H14" s="124"/>
      <c r="I14" s="124"/>
      <c r="J14" s="124"/>
      <c r="K14" s="124"/>
      <c r="L14" s="124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</row>
    <row r="15" customFormat="false" ht="12.75" hidden="false" customHeight="false" outlineLevel="0" collapsed="false">
      <c r="A15" s="165" t="n">
        <v>11</v>
      </c>
      <c r="B15" s="124"/>
      <c r="C15" s="124"/>
      <c r="D15" s="124"/>
      <c r="E15" s="124"/>
      <c r="F15" s="124" t="n">
        <f aca="false">+C15-B15+E15-D15</f>
        <v>0</v>
      </c>
      <c r="G15" s="165"/>
      <c r="H15" s="124"/>
      <c r="I15" s="124"/>
      <c r="J15" s="124"/>
      <c r="K15" s="124"/>
      <c r="L15" s="124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</row>
    <row r="16" customFormat="false" ht="12.75" hidden="false" customHeight="false" outlineLevel="0" collapsed="false">
      <c r="A16" s="165" t="n">
        <v>12</v>
      </c>
      <c r="B16" s="124"/>
      <c r="C16" s="124"/>
      <c r="D16" s="124"/>
      <c r="E16" s="124"/>
      <c r="F16" s="124" t="n">
        <f aca="false">+C16-B16+E16-D16</f>
        <v>0</v>
      </c>
      <c r="G16" s="165"/>
      <c r="H16" s="124"/>
      <c r="I16" s="124"/>
      <c r="J16" s="124"/>
      <c r="K16" s="124"/>
      <c r="L16" s="124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</row>
    <row r="17" customFormat="false" ht="12.75" hidden="false" customHeight="false" outlineLevel="0" collapsed="false">
      <c r="A17" s="165" t="n">
        <v>13</v>
      </c>
      <c r="B17" s="124"/>
      <c r="C17" s="124"/>
      <c r="D17" s="124"/>
      <c r="E17" s="124"/>
      <c r="F17" s="124" t="n">
        <f aca="false">+C17-B17+E17-D17</f>
        <v>0</v>
      </c>
      <c r="G17" s="165"/>
      <c r="H17" s="124"/>
      <c r="I17" s="124"/>
      <c r="J17" s="124"/>
      <c r="K17" s="124"/>
      <c r="L17" s="124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</row>
    <row r="18" customFormat="false" ht="12.75" hidden="false" customHeight="false" outlineLevel="0" collapsed="false">
      <c r="A18" s="165" t="n">
        <v>14</v>
      </c>
      <c r="B18" s="124"/>
      <c r="C18" s="124"/>
      <c r="D18" s="124"/>
      <c r="E18" s="124"/>
      <c r="F18" s="124" t="n">
        <f aca="false">+C18-B18+E18-D18</f>
        <v>0</v>
      </c>
      <c r="G18" s="165"/>
      <c r="H18" s="124"/>
      <c r="I18" s="124"/>
      <c r="J18" s="124"/>
      <c r="K18" s="124"/>
      <c r="L18" s="124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customFormat="false" ht="12.75" hidden="false" customHeight="false" outlineLevel="0" collapsed="false">
      <c r="A36" s="165"/>
      <c r="B36" s="124" t="n">
        <f aca="false">SUM(B5:B35)</f>
        <v>0</v>
      </c>
      <c r="C36" s="167" t="n">
        <f aca="false">SUM(C5:C35)</f>
        <v>0</v>
      </c>
      <c r="D36" s="124" t="n">
        <f aca="false">SUM(D5:D35)</f>
        <v>0</v>
      </c>
      <c r="E36" s="124" t="n">
        <f aca="false">SUM(E5:E35)</f>
        <v>0</v>
      </c>
      <c r="F36" s="124" t="n">
        <f aca="false">SUM(F5:F35)</f>
        <v>0</v>
      </c>
      <c r="G36" s="165"/>
      <c r="H36" s="124"/>
      <c r="I36" s="124"/>
      <c r="J36" s="124"/>
      <c r="K36" s="124"/>
      <c r="L36" s="124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</row>
    <row r="38" customFormat="false" ht="12.75" hidden="false" customHeight="false" outlineLevel="0" collapsed="false">
      <c r="A38" s="9"/>
      <c r="B38" s="9"/>
      <c r="C38" s="32"/>
      <c r="D38" s="32"/>
      <c r="E38" s="86"/>
      <c r="F38" s="147"/>
      <c r="G38" s="9"/>
      <c r="H38" s="29"/>
      <c r="I38" s="32"/>
      <c r="J38" s="170"/>
      <c r="K38" s="170"/>
      <c r="L38" s="147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</row>
    <row r="39" customFormat="false" ht="12.75" hidden="false" customHeight="false" outlineLevel="0" collapsed="false">
      <c r="A39" s="9"/>
      <c r="B39" s="9"/>
      <c r="C39" s="86"/>
      <c r="D39" s="86"/>
      <c r="E39" s="86"/>
      <c r="F39" s="171" t="n">
        <f aca="false">+summary!H5</f>
        <v>2.41</v>
      </c>
      <c r="G39" s="9"/>
      <c r="H39" s="29"/>
      <c r="I39" s="124"/>
      <c r="J39" s="31"/>
      <c r="K39" s="172"/>
      <c r="L39" s="124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0</v>
      </c>
      <c r="G40" s="9"/>
      <c r="H40" s="29"/>
      <c r="I40" s="32"/>
      <c r="J40" s="31"/>
      <c r="K40" s="31"/>
      <c r="L40" s="124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9686</v>
      </c>
      <c r="G42" s="9"/>
      <c r="H42" s="173"/>
      <c r="I42" s="32"/>
      <c r="J42" s="174"/>
      <c r="K42" s="174"/>
      <c r="L42" s="124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</row>
    <row r="43" customFormat="false" ht="12.75" hidden="false" customHeight="false" outlineLevel="0" collapsed="false">
      <c r="A43" s="175" t="n">
        <v>37256</v>
      </c>
      <c r="B43" s="9"/>
      <c r="C43" s="177"/>
      <c r="D43" s="177"/>
      <c r="E43" s="177"/>
      <c r="F43" s="124" t="n">
        <f aca="false">+F40+F42</f>
        <v>9686</v>
      </c>
      <c r="H43" s="63"/>
      <c r="I43" s="63"/>
      <c r="J43" s="63"/>
      <c r="K43" s="63"/>
      <c r="L43" s="179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6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</row>
    <row r="47" customFormat="false" ht="12.75" hidden="false" customHeight="false" outlineLevel="0" collapsed="false">
      <c r="A47" s="9" t="s">
        <v>184</v>
      </c>
      <c r="B47" s="9"/>
      <c r="C47" s="9"/>
      <c r="D47" s="86"/>
      <c r="E47" s="124"/>
      <c r="F47" s="124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</row>
    <row r="49" customFormat="false" ht="12.75" hidden="false" customHeight="false" outlineLevel="0" collapsed="false">
      <c r="A49" s="144" t="n">
        <f aca="false">+A43</f>
        <v>37256</v>
      </c>
      <c r="B49" s="9"/>
      <c r="C49" s="9"/>
      <c r="D49" s="182" t="n">
        <f aca="false">+F36</f>
        <v>0</v>
      </c>
      <c r="E49" s="124"/>
      <c r="F49" s="124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</row>
    <row r="50" customFormat="false" ht="12.75" hidden="false" customHeight="false" outlineLevel="0" collapsed="false">
      <c r="A50" s="9"/>
      <c r="B50" s="9"/>
      <c r="C50" s="9"/>
      <c r="D50" s="104" t="n">
        <f aca="false">+D49+D48</f>
        <v>19943.24</v>
      </c>
      <c r="E50" s="124"/>
      <c r="F50" s="124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</row>
    <row r="51" customFormat="false" ht="12.75" hidden="false" customHeight="false" outlineLevel="0" collapsed="false">
      <c r="D51" s="4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</row>
    <row r="52" customFormat="false" ht="12.75" hidden="false" customHeight="false" outlineLevel="0" collapsed="false"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</row>
    <row r="53" customFormat="false" ht="12.75" hidden="false" customHeight="false" outlineLevel="0" collapsed="false"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4" customFormat="false" ht="12.75" hidden="false" customHeight="false" outlineLevel="0" collapsed="false"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customFormat="false" ht="12.75" hidden="false" customHeight="false" outlineLevel="0" collapsed="false"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customFormat="false" ht="12.75" hidden="false" customHeight="false" outlineLevel="0" collapsed="false"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  <row r="57" customFormat="false" ht="12.75" hidden="false" customHeight="false" outlineLevel="0" collapsed="false"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</row>
    <row r="58" customFormat="false" ht="12.75" hidden="false" customHeight="false" outlineLevel="0" collapsed="false"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</row>
    <row r="59" customFormat="false" ht="12.75" hidden="false" customHeight="false" outlineLevel="0" collapsed="false"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</row>
    <row r="60" customFormat="false" ht="12.75" hidden="false" customHeight="false" outlineLevel="0" collapsed="false"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</row>
    <row r="61" customFormat="false" ht="12.75" hidden="false" customHeight="false" outlineLevel="0" collapsed="false"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</row>
    <row r="62" customFormat="false" ht="12.75" hidden="false" customHeight="false" outlineLevel="0" collapsed="false"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</row>
    <row r="63" customFormat="false" ht="12.75" hidden="false" customHeight="false" outlineLevel="0" collapsed="false"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</row>
    <row r="64" customFormat="false" ht="12.75" hidden="false" customHeight="false" outlineLevel="0" collapsed="false"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</row>
    <row r="65" customFormat="false" ht="12.75" hidden="false" customHeight="false" outlineLevel="0" collapsed="false"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</row>
    <row r="66" customFormat="false" ht="12.75" hidden="false" customHeight="false" outlineLevel="0" collapsed="false"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</row>
    <row r="67" customFormat="false" ht="12.75" hidden="false" customHeight="false" outlineLevel="0" collapsed="false"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</row>
    <row r="68" customFormat="false" ht="12.75" hidden="false" customHeight="false" outlineLevel="0" collapsed="false"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</row>
    <row r="69" customFormat="false" ht="12.75" hidden="false" customHeight="false" outlineLevel="0" collapsed="false"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</row>
    <row r="70" customFormat="false" ht="12.75" hidden="false" customHeight="false" outlineLevel="0" collapsed="false"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</row>
    <row r="71" customFormat="false" ht="12.75" hidden="false" customHeight="false" outlineLevel="0" collapsed="false"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</row>
    <row r="72" customFormat="false" ht="12.75" hidden="false" customHeight="false" outlineLevel="0" collapsed="false"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</row>
    <row r="73" customFormat="false" ht="12.75" hidden="false" customHeight="false" outlineLevel="0" collapsed="false"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</row>
    <row r="74" customFormat="false" ht="12.75" hidden="false" customHeight="false" outlineLevel="0" collapsed="false"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</row>
    <row r="75" customFormat="false" ht="12.75" hidden="false" customHeight="false" outlineLevel="0" collapsed="false"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</row>
    <row r="76" customFormat="false" ht="12.75" hidden="false" customHeight="false" outlineLevel="0" collapsed="false"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</row>
    <row r="77" customFormat="false" ht="12.75" hidden="false" customHeight="false" outlineLevel="0" collapsed="false"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</row>
    <row r="78" customFormat="false" ht="12.75" hidden="false" customHeight="false" outlineLevel="0" collapsed="false"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</row>
    <row r="79" customFormat="false" ht="12.75" hidden="false" customHeight="false" outlineLevel="0" collapsed="false"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</row>
    <row r="80" customFormat="false" ht="12.75" hidden="false" customHeight="false" outlineLevel="0" collapsed="false"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</row>
    <row r="81" customFormat="false" ht="12.75" hidden="false" customHeight="false" outlineLevel="0" collapsed="false"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</row>
    <row r="82" customFormat="false" ht="12.75" hidden="false" customHeight="false" outlineLevel="0" collapsed="false"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</row>
    <row r="83" customFormat="false" ht="12.75" hidden="false" customHeight="false" outlineLevel="0" collapsed="false"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</row>
    <row r="84" customFormat="false" ht="12.75" hidden="false" customHeight="false" outlineLevel="0" collapsed="false"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</row>
    <row r="85" customFormat="false" ht="12.75" hidden="false" customHeight="false" outlineLevel="0" collapsed="false"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</row>
    <row r="86" customFormat="false" ht="12.75" hidden="false" customHeight="false" outlineLevel="0" collapsed="false"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</row>
    <row r="87" customFormat="false" ht="12.75" hidden="false" customHeight="false" outlineLevel="0" collapsed="false"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</row>
    <row r="88" customFormat="false" ht="12.75" hidden="false" customHeight="false" outlineLevel="0" collapsed="false"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</row>
    <row r="89" customFormat="false" ht="12.75" hidden="false" customHeight="false" outlineLevel="0" collapsed="false"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</row>
    <row r="90" customFormat="false" ht="12.75" hidden="false" customHeight="false" outlineLevel="0" collapsed="false"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</row>
    <row r="91" customFormat="false" ht="12.75" hidden="false" customHeight="false" outlineLevel="0" collapsed="false"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</row>
    <row r="92" customFormat="false" ht="12.75" hidden="false" customHeight="false" outlineLevel="0" collapsed="false"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</row>
    <row r="93" customFormat="false" ht="12.75" hidden="false" customHeight="false" outlineLevel="0" collapsed="false"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</row>
    <row r="94" customFormat="false" ht="12.75" hidden="false" customHeight="false" outlineLevel="0" collapsed="false"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</row>
    <row r="95" customFormat="false" ht="12.75" hidden="false" customHeight="false" outlineLevel="0" collapsed="false"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</row>
    <row r="96" customFormat="false" ht="12.75" hidden="false" customHeight="false" outlineLevel="0" collapsed="false"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</row>
    <row r="97" customFormat="false" ht="12.75" hidden="false" customHeight="false" outlineLevel="0" collapsed="false"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</row>
    <row r="98" customFormat="false" ht="12.75" hidden="false" customHeight="false" outlineLevel="0" collapsed="false"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</row>
    <row r="99" customFormat="false" ht="12.75" hidden="false" customHeight="false" outlineLevel="0" collapsed="false"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</row>
    <row r="100" customFormat="false" ht="12.75" hidden="false" customHeight="false" outlineLevel="0" collapsed="false"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</row>
    <row r="101" customFormat="false" ht="12.75" hidden="false" customHeight="false" outlineLevel="0" collapsed="false"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</row>
    <row r="102" customFormat="false" ht="12.75" hidden="false" customHeight="false" outlineLevel="0" collapsed="false"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</row>
    <row r="103" customFormat="false" ht="12.75" hidden="false" customHeight="false" outlineLevel="0" collapsed="false"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</row>
    <row r="104" customFormat="false" ht="12.75" hidden="false" customHeight="false" outlineLevel="0" collapsed="false"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</row>
    <row r="105" customFormat="false" ht="12.75" hidden="false" customHeight="false" outlineLevel="0" collapsed="false"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</row>
    <row r="106" customFormat="false" ht="12.75" hidden="false" customHeight="false" outlineLevel="0" collapsed="false"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</row>
    <row r="107" customFormat="false" ht="12.75" hidden="false" customHeight="false" outlineLevel="0" collapsed="false"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</row>
    <row r="108" customFormat="false" ht="12.75" hidden="false" customHeight="false" outlineLevel="0" collapsed="false"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</row>
    <row r="109" customFormat="false" ht="12.75" hidden="false" customHeight="false" outlineLevel="0" collapsed="false"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</row>
    <row r="110" customFormat="false" ht="12.75" hidden="false" customHeight="false" outlineLevel="0" collapsed="false"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</row>
    <row r="111" customFormat="false" ht="12.75" hidden="false" customHeight="false" outlineLevel="0" collapsed="false"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</row>
    <row r="112" customFormat="false" ht="12.75" hidden="false" customHeight="false" outlineLevel="0" collapsed="false"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</row>
    <row r="113" customFormat="false" ht="12.75" hidden="false" customHeight="false" outlineLevel="0" collapsed="false"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</row>
    <row r="114" customFormat="false" ht="12.75" hidden="false" customHeight="false" outlineLevel="0" collapsed="false"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</row>
    <row r="115" customFormat="false" ht="12.75" hidden="false" customHeight="false" outlineLevel="0" collapsed="false"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</row>
    <row r="116" customFormat="false" ht="12.75" hidden="false" customHeight="false" outlineLevel="0" collapsed="false"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</row>
    <row r="117" customFormat="false" ht="12.75" hidden="false" customHeight="false" outlineLevel="0" collapsed="false"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</row>
    <row r="118" customFormat="false" ht="12.75" hidden="false" customHeight="false" outlineLevel="0" collapsed="false"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</row>
    <row r="119" customFormat="false" ht="12.75" hidden="false" customHeight="false" outlineLevel="0" collapsed="false"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</row>
    <row r="120" customFormat="false" ht="12.75" hidden="false" customHeight="false" outlineLevel="0" collapsed="false"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</row>
    <row r="121" customFormat="false" ht="12.75" hidden="false" customHeight="false" outlineLevel="0" collapsed="false"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</row>
    <row r="122" customFormat="false" ht="12.75" hidden="false" customHeight="false" outlineLevel="0" collapsed="false"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</row>
    <row r="123" customFormat="false" ht="12.75" hidden="false" customHeight="false" outlineLevel="0" collapsed="false"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</row>
    <row r="124" customFormat="false" ht="12.75" hidden="false" customHeight="false" outlineLevel="0" collapsed="false"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</row>
    <row r="125" customFormat="false" ht="12.75" hidden="false" customHeight="false" outlineLevel="0" collapsed="false"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</row>
    <row r="126" customFormat="false" ht="12.75" hidden="false" customHeight="false" outlineLevel="0" collapsed="false"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</row>
    <row r="127" customFormat="false" ht="12.75" hidden="false" customHeight="false" outlineLevel="0" collapsed="false"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</row>
    <row r="128" customFormat="false" ht="12.75" hidden="false" customHeight="false" outlineLevel="0" collapsed="false"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</row>
    <row r="129" customFormat="false" ht="12.75" hidden="false" customHeight="false" outlineLevel="0" collapsed="false"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</row>
    <row r="130" customFormat="false" ht="12.75" hidden="false" customHeight="false" outlineLevel="0" collapsed="false"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</row>
    <row r="131" customFormat="false" ht="12.75" hidden="false" customHeight="false" outlineLevel="0" collapsed="false"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</row>
    <row r="132" customFormat="false" ht="12.75" hidden="false" customHeight="false" outlineLevel="0" collapsed="false"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</row>
    <row r="133" customFormat="false" ht="12.75" hidden="false" customHeight="false" outlineLevel="0" collapsed="false"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</row>
    <row r="134" customFormat="false" ht="12.75" hidden="false" customHeight="false" outlineLevel="0" collapsed="false"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</row>
    <row r="135" customFormat="false" ht="12.75" hidden="false" customHeight="false" outlineLevel="0" collapsed="false"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</row>
    <row r="136" customFormat="false" ht="12.75" hidden="false" customHeight="false" outlineLevel="0" collapsed="false"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</row>
    <row r="137" customFormat="false" ht="12.75" hidden="false" customHeight="false" outlineLevel="0" collapsed="false"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</row>
    <row r="138" customFormat="false" ht="12.75" hidden="false" customHeight="false" outlineLevel="0" collapsed="false"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</row>
    <row r="139" customFormat="false" ht="12.75" hidden="false" customHeight="false" outlineLevel="0" collapsed="false"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</row>
    <row r="140" customFormat="false" ht="12.75" hidden="false" customHeight="false" outlineLevel="0" collapsed="false"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</row>
    <row r="141" customFormat="false" ht="12.75" hidden="false" customHeight="false" outlineLevel="0" collapsed="false"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</row>
    <row r="142" customFormat="false" ht="12.75" hidden="false" customHeight="false" outlineLevel="0" collapsed="false"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</row>
    <row r="143" customFormat="false" ht="12.75" hidden="false" customHeight="false" outlineLevel="0" collapsed="false"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</row>
    <row r="144" customFormat="false" ht="12.75" hidden="false" customHeight="false" outlineLevel="0" collapsed="false"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</row>
    <row r="145" customFormat="false" ht="12.75" hidden="false" customHeight="false" outlineLevel="0" collapsed="false"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</row>
    <row r="146" customFormat="false" ht="12.75" hidden="false" customHeight="false" outlineLevel="0" collapsed="false"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</row>
    <row r="147" customFormat="false" ht="12.75" hidden="false" customHeight="false" outlineLevel="0" collapsed="false"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</row>
    <row r="148" customFormat="false" ht="12.75" hidden="false" customHeight="false" outlineLevel="0" collapsed="false"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</row>
    <row r="149" customFormat="false" ht="12.75" hidden="false" customHeight="false" outlineLevel="0" collapsed="false"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</row>
    <row r="150" customFormat="false" ht="12.75" hidden="false" customHeight="false" outlineLevel="0" collapsed="false"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</row>
    <row r="151" customFormat="false" ht="12.75" hidden="false" customHeight="false" outlineLevel="0" collapsed="false"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</row>
    <row r="152" customFormat="false" ht="12.75" hidden="false" customHeight="false" outlineLevel="0" collapsed="false"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</row>
    <row r="153" customFormat="false" ht="12.75" hidden="false" customHeight="false" outlineLevel="0" collapsed="false"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</row>
    <row r="154" customFormat="false" ht="12.75" hidden="false" customHeight="false" outlineLevel="0" collapsed="false"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</row>
    <row r="155" customFormat="false" ht="12.75" hidden="false" customHeight="false" outlineLevel="0" collapsed="false"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</row>
    <row r="156" customFormat="false" ht="12.75" hidden="false" customHeight="false" outlineLevel="0" collapsed="false"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</row>
    <row r="157" customFormat="false" ht="12.75" hidden="false" customHeight="false" outlineLevel="0" collapsed="false"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</row>
    <row r="158" customFormat="false" ht="12.75" hidden="false" customHeight="false" outlineLevel="0" collapsed="false"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</row>
    <row r="159" customFormat="false" ht="12.75" hidden="false" customHeight="false" outlineLevel="0" collapsed="false"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</row>
    <row r="160" customFormat="false" ht="12.75" hidden="false" customHeight="false" outlineLevel="0" collapsed="false"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</row>
    <row r="161" customFormat="false" ht="12.75" hidden="false" customHeight="false" outlineLevel="0" collapsed="false"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customFormat="false" ht="12.75" hidden="false" customHeight="false" outlineLevel="0" collapsed="false"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</row>
    <row r="163" customFormat="false" ht="12.75" hidden="false" customHeight="false" outlineLevel="0" collapsed="false"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</row>
    <row r="164" customFormat="false" ht="12.75" hidden="false" customHeight="false" outlineLevel="0" collapsed="false"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</row>
    <row r="165" customFormat="false" ht="12.75" hidden="false" customHeight="false" outlineLevel="0" collapsed="false"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</row>
    <row r="166" customFormat="false" ht="12.75" hidden="false" customHeight="false" outlineLevel="0" collapsed="false"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</row>
    <row r="167" customFormat="false" ht="12.75" hidden="false" customHeight="false" outlineLevel="0" collapsed="false"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</row>
    <row r="168" customFormat="false" ht="12.75" hidden="false" customHeight="false" outlineLevel="0" collapsed="false"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</row>
    <row r="169" customFormat="false" ht="12.75" hidden="false" customHeight="false" outlineLevel="0" collapsed="false"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</row>
    <row r="170" customFormat="false" ht="12.75" hidden="false" customHeight="false" outlineLevel="0" collapsed="false"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</row>
    <row r="171" customFormat="false" ht="12.75" hidden="false" customHeight="false" outlineLevel="0" collapsed="false"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</row>
    <row r="172" customFormat="false" ht="12.75" hidden="false" customHeight="false" outlineLevel="0" collapsed="false"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</row>
    <row r="173" customFormat="false" ht="12.75" hidden="false" customHeight="false" outlineLevel="0" collapsed="false"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</row>
    <row r="174" customFormat="false" ht="12.75" hidden="false" customHeight="false" outlineLevel="0" collapsed="false"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</row>
    <row r="175" customFormat="false" ht="12.75" hidden="false" customHeight="false" outlineLevel="0" collapsed="false"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</row>
    <row r="176" customFormat="false" ht="12.75" hidden="false" customHeight="false" outlineLevel="0" collapsed="false"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</row>
    <row r="177" customFormat="false" ht="12.75" hidden="false" customHeight="false" outlineLevel="0" collapsed="false"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</row>
    <row r="178" customFormat="false" ht="12.75" hidden="false" customHeight="false" outlineLevel="0" collapsed="false"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</row>
    <row r="179" customFormat="false" ht="12.75" hidden="false" customHeight="false" outlineLevel="0" collapsed="false"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</row>
    <row r="180" customFormat="false" ht="12.75" hidden="false" customHeight="false" outlineLevel="0" collapsed="false"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</row>
    <row r="181" customFormat="false" ht="12.75" hidden="false" customHeight="false" outlineLevel="0" collapsed="false"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</row>
    <row r="182" customFormat="false" ht="12.75" hidden="false" customHeight="false" outlineLevel="0" collapsed="false"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</row>
    <row r="183" customFormat="false" ht="12.75" hidden="false" customHeight="false" outlineLevel="0" collapsed="false"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</row>
    <row r="184" customFormat="false" ht="12.75" hidden="false" customHeight="false" outlineLevel="0" collapsed="false"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</row>
    <row r="185" customFormat="false" ht="12.75" hidden="false" customHeight="false" outlineLevel="0" collapsed="false"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</row>
    <row r="186" customFormat="false" ht="12.75" hidden="false" customHeight="false" outlineLevel="0" collapsed="false"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</row>
    <row r="187" customFormat="false" ht="12.75" hidden="false" customHeight="false" outlineLevel="0" collapsed="false"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</row>
    <row r="188" customFormat="false" ht="12.75" hidden="false" customHeight="false" outlineLevel="0" collapsed="false"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</row>
    <row r="189" customFormat="false" ht="12.75" hidden="false" customHeight="false" outlineLevel="0" collapsed="false"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</row>
    <row r="190" customFormat="false" ht="12.75" hidden="false" customHeight="false" outlineLevel="0" collapsed="false"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</row>
    <row r="191" customFormat="false" ht="12.75" hidden="false" customHeight="false" outlineLevel="0" collapsed="false"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</row>
    <row r="192" customFormat="false" ht="12.75" hidden="false" customHeight="false" outlineLevel="0" collapsed="false"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</row>
    <row r="193" customFormat="false" ht="12.75" hidden="false" customHeight="false" outlineLevel="0" collapsed="false"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</row>
    <row r="194" customFormat="false" ht="12.75" hidden="false" customHeight="false" outlineLevel="0" collapsed="false"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</row>
    <row r="195" customFormat="false" ht="12.75" hidden="false" customHeight="false" outlineLevel="0" collapsed="false"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</row>
    <row r="196" customFormat="false" ht="12.75" hidden="false" customHeight="false" outlineLevel="0" collapsed="false"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</row>
    <row r="197" customFormat="false" ht="12.75" hidden="false" customHeight="false" outlineLevel="0" collapsed="false"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</row>
    <row r="198" customFormat="false" ht="12.75" hidden="false" customHeight="false" outlineLevel="0" collapsed="false"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</row>
    <row r="199" customFormat="false" ht="12.75" hidden="false" customHeight="false" outlineLevel="0" collapsed="false"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</row>
    <row r="200" customFormat="false" ht="12.75" hidden="false" customHeight="false" outlineLevel="0" collapsed="false"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</row>
    <row r="201" customFormat="false" ht="12.75" hidden="false" customHeight="false" outlineLevel="0" collapsed="false"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</row>
    <row r="202" customFormat="false" ht="12.75" hidden="false" customHeight="false" outlineLevel="0" collapsed="false"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</row>
    <row r="203" customFormat="false" ht="12.75" hidden="false" customHeight="false" outlineLevel="0" collapsed="false"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</row>
    <row r="204" customFormat="false" ht="12.75" hidden="false" customHeight="false" outlineLevel="0" collapsed="false"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</row>
    <row r="205" customFormat="false" ht="12.75" hidden="false" customHeight="false" outlineLevel="0" collapsed="false"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</row>
    <row r="206" customFormat="false" ht="12.75" hidden="false" customHeight="false" outlineLevel="0" collapsed="false"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</row>
    <row r="207" customFormat="false" ht="12.75" hidden="false" customHeight="false" outlineLevel="0" collapsed="false"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</row>
    <row r="208" customFormat="false" ht="12.75" hidden="false" customHeight="false" outlineLevel="0" collapsed="false"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</row>
    <row r="209" customFormat="false" ht="12.75" hidden="false" customHeight="false" outlineLevel="0" collapsed="false"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</row>
    <row r="210" customFormat="false" ht="12.75" hidden="false" customHeight="false" outlineLevel="0" collapsed="false"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</row>
    <row r="211" customFormat="false" ht="12.75" hidden="false" customHeight="false" outlineLevel="0" collapsed="false"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</row>
    <row r="212" customFormat="false" ht="12.75" hidden="false" customHeight="false" outlineLevel="0" collapsed="false"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</row>
    <row r="213" customFormat="false" ht="12.75" hidden="false" customHeight="false" outlineLevel="0" collapsed="false"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</row>
    <row r="214" customFormat="false" ht="12.75" hidden="false" customHeight="false" outlineLevel="0" collapsed="false"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</row>
    <row r="215" customFormat="false" ht="12.75" hidden="false" customHeight="false" outlineLevel="0" collapsed="false"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</row>
    <row r="216" customFormat="false" ht="12.75" hidden="false" customHeight="false" outlineLevel="0" collapsed="false"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</row>
    <row r="217" customFormat="false" ht="12.75" hidden="false" customHeight="false" outlineLevel="0" collapsed="false"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</row>
    <row r="218" customFormat="false" ht="12.75" hidden="false" customHeight="false" outlineLevel="0" collapsed="false"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</row>
    <row r="219" customFormat="false" ht="12.75" hidden="false" customHeight="false" outlineLevel="0" collapsed="false"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</row>
    <row r="220" customFormat="false" ht="12.75" hidden="false" customHeight="false" outlineLevel="0" collapsed="false"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</row>
    <row r="221" customFormat="false" ht="12.75" hidden="false" customHeight="false" outlineLevel="0" collapsed="false"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</row>
    <row r="222" customFormat="false" ht="12.75" hidden="false" customHeight="false" outlineLevel="0" collapsed="false"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</row>
    <row r="223" customFormat="false" ht="12.75" hidden="false" customHeight="false" outlineLevel="0" collapsed="false"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</row>
    <row r="224" customFormat="false" ht="12.75" hidden="false" customHeight="false" outlineLevel="0" collapsed="false"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300</v>
      </c>
      <c r="B1" s="9"/>
      <c r="C1" s="62"/>
      <c r="O1" s="5"/>
      <c r="AD1" s="163" t="s">
        <v>269</v>
      </c>
    </row>
    <row r="2" customFormat="false" ht="16.5" hidden="false" customHeight="true" outlineLevel="0" collapsed="false">
      <c r="A2" s="44"/>
      <c r="B2" s="29"/>
      <c r="C2" s="62"/>
      <c r="F2" s="29"/>
      <c r="J2" s="29"/>
      <c r="K2" s="29"/>
      <c r="O2" s="5"/>
      <c r="AD2" s="19"/>
    </row>
    <row r="3" customFormat="false" ht="18.75" hidden="false" customHeight="true" outlineLevel="0" collapsed="false">
      <c r="A3" s="44"/>
      <c r="B3" s="454" t="s">
        <v>301</v>
      </c>
      <c r="D3" s="454" t="s">
        <v>302</v>
      </c>
      <c r="F3" s="29"/>
      <c r="J3" s="29"/>
      <c r="K3" s="29"/>
    </row>
    <row r="4" customFormat="false" ht="17.1" hidden="false" customHeight="true" outlineLevel="0" collapsed="false">
      <c r="A4" s="205"/>
      <c r="B4" s="124" t="s">
        <v>303</v>
      </c>
      <c r="C4" s="9"/>
      <c r="D4" s="383" t="s">
        <v>304</v>
      </c>
      <c r="E4" s="124"/>
      <c r="F4" s="124"/>
      <c r="G4" s="124"/>
      <c r="P4" s="35"/>
      <c r="S4" s="35"/>
      <c r="W4" s="9"/>
      <c r="X4" s="419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6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350"/>
      <c r="P6" s="35"/>
      <c r="R6" s="32"/>
      <c r="S6" s="35"/>
      <c r="U6" s="32"/>
      <c r="V6" s="373"/>
      <c r="W6" s="104"/>
      <c r="X6" s="86"/>
      <c r="Y6" s="86"/>
      <c r="AD6" s="18"/>
      <c r="AE6" s="420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6"/>
      <c r="Y7" s="86"/>
      <c r="AD7" s="143"/>
      <c r="AE7" s="42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-2108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1109</v>
      </c>
      <c r="O8" s="350"/>
      <c r="P8" s="35"/>
      <c r="R8" s="32"/>
      <c r="S8" s="35"/>
      <c r="U8" s="32"/>
      <c r="V8" s="32"/>
      <c r="W8" s="104"/>
      <c r="X8" s="86"/>
      <c r="Y8" s="86"/>
      <c r="AD8" s="143"/>
      <c r="AE8" s="421"/>
      <c r="AF8" s="124"/>
      <c r="AG8" s="124"/>
      <c r="AH8" s="177"/>
      <c r="AI8" s="120"/>
      <c r="AJ8" s="86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O9" s="135"/>
      <c r="P9" s="35"/>
      <c r="R9" s="32"/>
      <c r="S9" s="35"/>
      <c r="U9" s="32"/>
      <c r="V9" s="32"/>
      <c r="W9" s="104"/>
      <c r="X9" s="86"/>
      <c r="Y9" s="86"/>
      <c r="AD9" s="143"/>
      <c r="AE9" s="421"/>
      <c r="AF9" s="124"/>
      <c r="AG9" s="124"/>
      <c r="AH9" s="177"/>
      <c r="AI9" s="120"/>
      <c r="AJ9" s="86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350"/>
      <c r="P10" s="35"/>
      <c r="R10" s="32"/>
      <c r="S10" s="35"/>
      <c r="U10" s="32"/>
      <c r="V10" s="32"/>
      <c r="W10" s="104"/>
      <c r="X10" s="86"/>
      <c r="Y10" s="86"/>
      <c r="AD10" s="143"/>
      <c r="AE10" s="421"/>
      <c r="AF10" s="124"/>
      <c r="AG10" s="124"/>
      <c r="AH10" s="177"/>
      <c r="AI10" s="120"/>
      <c r="AJ10" s="86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O11" s="350"/>
      <c r="P11" s="35"/>
      <c r="R11" s="32"/>
      <c r="S11" s="35"/>
      <c r="U11" s="32"/>
      <c r="V11" s="32"/>
      <c r="W11" s="104"/>
      <c r="X11" s="86"/>
      <c r="Y11" s="86"/>
      <c r="AD11" s="143"/>
      <c r="AE11" s="421"/>
      <c r="AF11" s="124"/>
      <c r="AG11" s="124"/>
      <c r="AH11" s="177"/>
      <c r="AI11" s="120"/>
      <c r="AJ11" s="86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6"/>
      <c r="Y12" s="86"/>
      <c r="AD12" s="143"/>
      <c r="AE12" s="421"/>
      <c r="AF12" s="124"/>
      <c r="AG12" s="124"/>
      <c r="AH12" s="177"/>
      <c r="AI12" s="120"/>
      <c r="AJ12" s="86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6"/>
      <c r="Y13" s="86"/>
      <c r="AD13" s="143"/>
      <c r="AE13" s="421"/>
      <c r="AF13" s="124"/>
      <c r="AG13" s="124"/>
      <c r="AH13" s="177"/>
      <c r="AI13" s="120"/>
      <c r="AJ13" s="86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6"/>
      <c r="Y14" s="86"/>
      <c r="AD14" s="143"/>
      <c r="AE14" s="421"/>
      <c r="AF14" s="124"/>
      <c r="AG14" s="124"/>
      <c r="AH14" s="177"/>
      <c r="AI14" s="120"/>
      <c r="AJ14" s="86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1"/>
      <c r="AF15" s="124"/>
      <c r="AG15" s="124"/>
      <c r="AH15" s="177"/>
      <c r="AI15" s="120"/>
      <c r="AJ15" s="86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O16" s="350"/>
      <c r="P16" s="35"/>
      <c r="R16" s="32"/>
      <c r="S16" s="35"/>
      <c r="U16" s="32"/>
      <c r="V16" s="32"/>
      <c r="W16" s="104"/>
      <c r="X16" s="86"/>
      <c r="Y16" s="86"/>
      <c r="AD16" s="143"/>
      <c r="AE16" s="421"/>
      <c r="AF16" s="124"/>
      <c r="AG16" s="124"/>
      <c r="AH16" s="177"/>
      <c r="AI16" s="120"/>
      <c r="AJ16" s="86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O17" s="350"/>
      <c r="P17" s="35"/>
      <c r="R17" s="32"/>
      <c r="S17" s="35"/>
      <c r="AD17" s="143"/>
      <c r="AE17" s="421"/>
      <c r="AF17" s="124"/>
      <c r="AG17" s="124"/>
      <c r="AH17" s="177"/>
      <c r="AI17" s="120"/>
      <c r="AJ17" s="86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350"/>
      <c r="P18" s="35"/>
      <c r="R18" s="32"/>
      <c r="S18" s="35"/>
      <c r="AD18" s="143"/>
      <c r="AE18" s="421"/>
      <c r="AF18" s="124"/>
      <c r="AG18" s="124"/>
      <c r="AH18" s="177"/>
      <c r="AI18" s="120"/>
      <c r="AJ18" s="86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350"/>
      <c r="P19" s="35"/>
      <c r="R19" s="32"/>
      <c r="S19" s="35"/>
      <c r="U19" s="32"/>
      <c r="AD19" s="143"/>
      <c r="AE19" s="421"/>
      <c r="AF19" s="124"/>
      <c r="AG19" s="124"/>
      <c r="AH19" s="177"/>
      <c r="AI19" s="120"/>
      <c r="AJ19" s="86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350"/>
      <c r="P20" s="35"/>
      <c r="R20" s="32"/>
      <c r="S20" s="35"/>
      <c r="U20" s="32"/>
      <c r="AD20" s="143"/>
      <c r="AE20" s="421"/>
      <c r="AF20" s="124"/>
      <c r="AG20" s="124"/>
      <c r="AH20" s="177"/>
      <c r="AI20" s="120"/>
      <c r="AJ20" s="86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350"/>
      <c r="P21" s="35"/>
      <c r="R21" s="32"/>
      <c r="S21" s="35"/>
      <c r="U21" s="32"/>
      <c r="AD21" s="143"/>
      <c r="AE21" s="421"/>
      <c r="AF21" s="124"/>
      <c r="AG21" s="124"/>
      <c r="AH21" s="177"/>
      <c r="AI21" s="120"/>
      <c r="AJ21" s="86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350"/>
      <c r="P22" s="35"/>
      <c r="R22" s="32"/>
      <c r="S22" s="35"/>
      <c r="U22" s="32"/>
      <c r="V22" s="32"/>
      <c r="W22" s="104"/>
      <c r="X22" s="86"/>
      <c r="Y22" s="86"/>
      <c r="AD22" s="143"/>
      <c r="AE22" s="421"/>
      <c r="AF22" s="124"/>
      <c r="AG22" s="124"/>
      <c r="AH22" s="177"/>
      <c r="AI22" s="120"/>
      <c r="AJ22" s="86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350"/>
      <c r="P23" s="35"/>
      <c r="R23" s="32"/>
      <c r="S23" s="35"/>
      <c r="U23" s="32"/>
      <c r="V23" s="32"/>
      <c r="W23" s="104"/>
      <c r="X23" s="86"/>
      <c r="Y23" s="86"/>
      <c r="AD23" s="143"/>
      <c r="AE23" s="421"/>
      <c r="AF23" s="124"/>
      <c r="AG23" s="124"/>
      <c r="AH23" s="177"/>
      <c r="AI23" s="120"/>
      <c r="AJ23" s="86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350"/>
      <c r="P24" s="35"/>
      <c r="R24" s="32"/>
      <c r="S24" s="35"/>
      <c r="U24" s="32"/>
      <c r="V24" s="32"/>
      <c r="W24" s="104"/>
      <c r="X24" s="86"/>
      <c r="Y24" s="86"/>
      <c r="AD24" s="143"/>
      <c r="AE24" s="421"/>
      <c r="AF24" s="124"/>
      <c r="AG24" s="124"/>
      <c r="AH24" s="177"/>
      <c r="AI24" s="120"/>
      <c r="AJ24" s="86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350"/>
      <c r="P25" s="35"/>
      <c r="Q25" s="128"/>
      <c r="R25" s="32"/>
      <c r="S25" s="35"/>
      <c r="U25" s="32"/>
      <c r="V25" s="32"/>
      <c r="W25" s="104"/>
      <c r="X25" s="86"/>
      <c r="Y25" s="86"/>
      <c r="AD25" s="143"/>
      <c r="AE25" s="421"/>
      <c r="AF25" s="124"/>
      <c r="AG25" s="124"/>
      <c r="AH25" s="177"/>
      <c r="AI25" s="120"/>
      <c r="AJ25" s="86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350"/>
      <c r="P26" s="35"/>
      <c r="Q26" s="350"/>
      <c r="R26" s="32"/>
      <c r="U26" s="32"/>
      <c r="V26" s="32"/>
      <c r="W26" s="104"/>
      <c r="X26" s="86"/>
      <c r="AD26" s="143"/>
      <c r="AE26" s="421"/>
      <c r="AF26" s="124"/>
      <c r="AG26" s="124"/>
      <c r="AH26" s="177"/>
      <c r="AI26" s="120"/>
      <c r="AJ26" s="86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350"/>
      <c r="P27" s="35"/>
      <c r="Q27" s="350"/>
      <c r="R27" s="32"/>
      <c r="U27" s="32"/>
      <c r="V27" s="32"/>
      <c r="W27" s="104"/>
      <c r="X27" s="369"/>
      <c r="AD27" s="143"/>
      <c r="AE27" s="421"/>
      <c r="AF27" s="124"/>
      <c r="AG27" s="124"/>
      <c r="AH27" s="177"/>
      <c r="AI27" s="120"/>
      <c r="AJ27" s="86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350"/>
      <c r="P28" s="35"/>
      <c r="Q28" s="350"/>
      <c r="R28" s="32"/>
      <c r="U28" s="32"/>
      <c r="V28" s="32"/>
      <c r="W28" s="104"/>
      <c r="X28" s="170"/>
      <c r="AD28" s="143"/>
      <c r="AE28" s="421"/>
      <c r="AF28" s="124"/>
      <c r="AG28" s="124"/>
      <c r="AH28" s="177"/>
      <c r="AI28" s="120"/>
      <c r="AJ28" s="86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350"/>
      <c r="R29" s="32"/>
      <c r="U29" s="32"/>
      <c r="V29" s="32"/>
      <c r="W29" s="104"/>
      <c r="X29" s="422"/>
      <c r="AD29" s="143"/>
      <c r="AE29" s="421"/>
      <c r="AF29" s="124"/>
      <c r="AG29" s="124"/>
      <c r="AH29" s="177"/>
      <c r="AI29" s="120"/>
      <c r="AJ29" s="86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21"/>
      <c r="AF30" s="124"/>
      <c r="AG30" s="124"/>
      <c r="AH30" s="177"/>
      <c r="AI30" s="120"/>
      <c r="AJ30" s="86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350"/>
      <c r="R31" s="32"/>
      <c r="S31" s="32"/>
      <c r="T31" s="32"/>
      <c r="U31" s="104"/>
      <c r="V31" s="86"/>
      <c r="AD31" s="143"/>
      <c r="AE31" s="421"/>
      <c r="AF31" s="124"/>
      <c r="AG31" s="124"/>
      <c r="AH31" s="177"/>
      <c r="AI31" s="120"/>
      <c r="AJ31" s="86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350"/>
      <c r="R32" s="32"/>
      <c r="S32" s="32"/>
      <c r="T32" s="32"/>
      <c r="U32" s="104"/>
      <c r="V32" s="86"/>
      <c r="AD32" s="143"/>
      <c r="AE32" s="421"/>
      <c r="AF32" s="124"/>
      <c r="AG32" s="124"/>
      <c r="AH32" s="177"/>
      <c r="AI32" s="120"/>
      <c r="AJ32" s="86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350"/>
      <c r="R33" s="32"/>
      <c r="S33" s="32"/>
      <c r="T33" s="32"/>
      <c r="U33" s="104"/>
      <c r="V33" s="86"/>
      <c r="AD33" s="143"/>
      <c r="AE33" s="421"/>
      <c r="AF33" s="124"/>
      <c r="AG33" s="124"/>
      <c r="AH33" s="177"/>
      <c r="AI33" s="120"/>
      <c r="AJ33" s="86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350"/>
      <c r="R34" s="32"/>
      <c r="S34" s="32"/>
      <c r="T34" s="32"/>
      <c r="U34" s="104"/>
      <c r="V34" s="86"/>
      <c r="AD34" s="143"/>
      <c r="AE34" s="421"/>
      <c r="AF34" s="124"/>
      <c r="AG34" s="124"/>
      <c r="AH34" s="177"/>
      <c r="AI34" s="120"/>
      <c r="AJ34" s="86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4"/>
      <c r="V35" s="86"/>
      <c r="AD35" s="143"/>
      <c r="AE35" s="421"/>
      <c r="AF35" s="124"/>
      <c r="AG35" s="124"/>
      <c r="AH35" s="177"/>
      <c r="AI35" s="120"/>
      <c r="AJ35" s="86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4"/>
      <c r="V36" s="86"/>
      <c r="AD36" s="143"/>
      <c r="AE36" s="421"/>
      <c r="AF36" s="124"/>
      <c r="AG36" s="124"/>
      <c r="AH36" s="177"/>
      <c r="AI36" s="120"/>
      <c r="AJ36" s="86"/>
    </row>
    <row r="37" customFormat="false" ht="18" hidden="false" customHeight="true" outlineLevel="0" collapsed="false">
      <c r="A37" s="18"/>
      <c r="B37" s="124" t="n">
        <f aca="false">SUM(B6:B36)</f>
        <v>-6757</v>
      </c>
      <c r="C37" s="124" t="n">
        <f aca="false">SUM(C6:C36)</f>
        <v>-4839</v>
      </c>
      <c r="D37" s="124" t="n">
        <f aca="false">SUM(D6:D36)</f>
        <v>-6063</v>
      </c>
      <c r="E37" s="124" t="n">
        <f aca="false">SUM(E6:E36)</f>
        <v>-6000</v>
      </c>
      <c r="F37" s="124" t="n">
        <f aca="false">SUM(F6:F36)</f>
        <v>1981</v>
      </c>
      <c r="J37" s="67"/>
      <c r="R37" s="32"/>
      <c r="S37" s="32"/>
      <c r="T37" s="32"/>
      <c r="U37" s="104"/>
      <c r="V37" s="86"/>
      <c r="AD37" s="143"/>
      <c r="AE37" s="421"/>
      <c r="AF37" s="124"/>
      <c r="AG37" s="124"/>
      <c r="AH37" s="177"/>
      <c r="AI37" s="120"/>
      <c r="AJ37" s="86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2.39</v>
      </c>
      <c r="R38" s="32"/>
      <c r="S38" s="32"/>
      <c r="T38" s="32"/>
      <c r="U38" s="104"/>
      <c r="V38" s="86"/>
      <c r="AD38" s="143"/>
      <c r="AE38" s="421"/>
      <c r="AF38" s="124"/>
      <c r="AG38" s="124"/>
      <c r="AH38" s="177"/>
      <c r="AI38" s="120"/>
      <c r="AJ38" s="86"/>
    </row>
    <row r="39" customFormat="false" ht="18" hidden="false" customHeight="true" outlineLevel="2" collapsed="false">
      <c r="A39" s="226"/>
      <c r="E39" s="32"/>
      <c r="F39" s="119" t="n">
        <f aca="false">+F38*F37</f>
        <v>4734.59</v>
      </c>
      <c r="G39" s="423"/>
      <c r="R39" s="32"/>
      <c r="S39" s="32"/>
      <c r="T39" s="32"/>
      <c r="U39" s="32"/>
      <c r="AD39" s="143"/>
      <c r="AE39" s="421"/>
      <c r="AF39" s="124"/>
      <c r="AG39" s="124"/>
      <c r="AH39" s="177"/>
      <c r="AI39" s="120"/>
      <c r="AJ39" s="86"/>
    </row>
    <row r="40" customFormat="false" ht="18" hidden="false" customHeight="true" outlineLevel="1" collapsed="false">
      <c r="A40" s="424" t="n">
        <v>37256</v>
      </c>
      <c r="E40" s="32"/>
      <c r="F40" s="425" t="n">
        <v>-133109.25</v>
      </c>
      <c r="G40" s="423"/>
      <c r="R40" s="32"/>
      <c r="S40" s="32"/>
      <c r="T40" s="32"/>
      <c r="U40" s="32"/>
      <c r="AD40" s="143"/>
      <c r="AE40" s="421"/>
      <c r="AF40" s="124"/>
      <c r="AG40" s="124"/>
      <c r="AH40" s="177"/>
      <c r="AI40" s="120"/>
      <c r="AJ40" s="86"/>
    </row>
    <row r="41" customFormat="false" ht="18" hidden="false" customHeight="true" outlineLevel="0" collapsed="false">
      <c r="A41" s="424" t="n">
        <v>37259</v>
      </c>
      <c r="E41" s="32"/>
      <c r="F41" s="119" t="n">
        <f aca="false">+F40+F39</f>
        <v>-128374.66</v>
      </c>
      <c r="G41" s="423"/>
      <c r="R41" s="32"/>
      <c r="S41" s="32"/>
      <c r="T41" s="32"/>
      <c r="U41" s="32"/>
      <c r="AD41" s="143"/>
      <c r="AE41" s="421"/>
      <c r="AF41" s="124"/>
      <c r="AG41" s="124"/>
      <c r="AH41" s="177"/>
      <c r="AI41" s="120"/>
      <c r="AJ41" s="86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1"/>
      <c r="AF42" s="124"/>
      <c r="AG42" s="124"/>
      <c r="AH42" s="177"/>
      <c r="AI42" s="120"/>
      <c r="AJ42" s="86"/>
    </row>
    <row r="43" customFormat="false" ht="18" hidden="false" customHeight="true" outlineLevel="0" collapsed="false">
      <c r="C43" s="104"/>
      <c r="D43" s="426"/>
      <c r="F43" s="29"/>
      <c r="R43" s="32"/>
      <c r="S43" s="32"/>
      <c r="T43" s="32"/>
      <c r="U43" s="32"/>
      <c r="AD43" s="143"/>
      <c r="AE43" s="421"/>
      <c r="AF43" s="124"/>
      <c r="AG43" s="124"/>
      <c r="AH43" s="177"/>
      <c r="AI43" s="120"/>
      <c r="AJ43" s="86"/>
    </row>
    <row r="44" customFormat="false" ht="18" hidden="false" customHeight="true" outlineLevel="0" collapsed="false">
      <c r="C44" s="104"/>
      <c r="D44" s="426"/>
      <c r="F44" s="29"/>
      <c r="AD44" s="143"/>
      <c r="AE44" s="421"/>
      <c r="AF44" s="124"/>
      <c r="AG44" s="124"/>
      <c r="AH44" s="177"/>
      <c r="AI44" s="120"/>
      <c r="AJ44" s="86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1"/>
      <c r="AF45" s="124"/>
      <c r="AG45" s="124"/>
      <c r="AH45" s="177"/>
      <c r="AI45" s="120"/>
      <c r="AJ45" s="86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-40794</v>
      </c>
      <c r="F46" s="29"/>
      <c r="AD46" s="143"/>
      <c r="AE46" s="421"/>
      <c r="AF46" s="124"/>
      <c r="AG46" s="124"/>
      <c r="AH46" s="177"/>
      <c r="AI46" s="120"/>
      <c r="AJ46" s="86"/>
    </row>
    <row r="47" customFormat="false" ht="18" hidden="false" customHeight="true" outlineLevel="0" collapsed="false">
      <c r="A47" s="144" t="n">
        <f aca="false">+A41</f>
        <v>37259</v>
      </c>
      <c r="B47" s="9"/>
      <c r="C47" s="9"/>
      <c r="D47" s="40" t="n">
        <f aca="false">+F37</f>
        <v>1981</v>
      </c>
      <c r="F47" s="29"/>
      <c r="AD47" s="143"/>
      <c r="AE47" s="421"/>
      <c r="AF47" s="124"/>
      <c r="AG47" s="124"/>
      <c r="AH47" s="177"/>
      <c r="AI47" s="120"/>
      <c r="AJ47" s="86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-38813</v>
      </c>
      <c r="F48" s="29"/>
      <c r="AD48" s="143"/>
      <c r="AE48" s="421"/>
      <c r="AF48" s="124"/>
      <c r="AG48" s="124"/>
      <c r="AH48" s="177"/>
      <c r="AI48" s="120"/>
      <c r="AJ48" s="86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1"/>
      <c r="AF49" s="124"/>
      <c r="AG49" s="124"/>
      <c r="AH49" s="177"/>
      <c r="AI49" s="120"/>
      <c r="AJ49" s="86"/>
    </row>
    <row r="50" customFormat="false" ht="18" hidden="false" customHeight="true" outlineLevel="0" collapsed="false">
      <c r="C50" s="170"/>
      <c r="F50" s="29"/>
      <c r="AD50" s="143"/>
      <c r="AE50" s="421"/>
      <c r="AF50" s="124"/>
      <c r="AG50" s="124"/>
      <c r="AH50" s="177"/>
      <c r="AI50" s="427"/>
      <c r="AJ50" s="86"/>
    </row>
    <row r="51" customFormat="false" ht="21.95" hidden="false" customHeight="true" outlineLevel="0" collapsed="false">
      <c r="AD51" s="143"/>
      <c r="AE51" s="421"/>
      <c r="AF51" s="124"/>
      <c r="AG51" s="124"/>
      <c r="AH51" s="177"/>
      <c r="AI51" s="428"/>
    </row>
    <row r="52" customFormat="false" ht="18" hidden="false" customHeight="true" outlineLevel="0" collapsed="false">
      <c r="AD52" s="143"/>
      <c r="AE52" s="42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9"/>
    </row>
    <row r="55" customFormat="false" ht="17.1" hidden="false" customHeight="true" outlineLevel="0" collapsed="false">
      <c r="AD55" s="42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20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2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2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2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2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2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2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2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2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2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30"/>
      <c r="D69" s="124"/>
      <c r="R69" s="32"/>
      <c r="S69" s="32"/>
      <c r="T69" s="32"/>
      <c r="U69" s="32"/>
      <c r="AD69" s="143"/>
      <c r="AE69" s="42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2"/>
      <c r="R70" s="32"/>
      <c r="S70" s="32"/>
      <c r="T70" s="32"/>
      <c r="U70" s="32"/>
      <c r="AD70" s="143"/>
      <c r="AE70" s="42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2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2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2"/>
      <c r="R73" s="32"/>
      <c r="S73" s="32"/>
      <c r="T73" s="32"/>
      <c r="U73" s="32"/>
      <c r="AD73" s="143"/>
      <c r="AE73" s="42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2"/>
      <c r="R74" s="32"/>
      <c r="S74" s="32"/>
      <c r="T74" s="32"/>
      <c r="U74" s="32"/>
      <c r="AD74" s="143"/>
      <c r="AE74" s="42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2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30"/>
      <c r="D76" s="124"/>
      <c r="R76" s="32"/>
      <c r="S76" s="32"/>
      <c r="T76" s="32"/>
      <c r="U76" s="32"/>
      <c r="AD76" s="143"/>
      <c r="AE76" s="42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30"/>
      <c r="D77" s="124"/>
      <c r="R77" s="32"/>
      <c r="S77" s="32"/>
      <c r="T77" s="32"/>
      <c r="U77" s="32"/>
      <c r="AD77" s="143"/>
      <c r="AE77" s="42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1"/>
      <c r="D78" s="124"/>
      <c r="R78" s="32"/>
      <c r="S78" s="32"/>
      <c r="T78" s="32"/>
      <c r="U78" s="32"/>
      <c r="AD78" s="143"/>
      <c r="AE78" s="42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2"/>
      <c r="R79" s="32"/>
      <c r="S79" s="32"/>
      <c r="T79" s="32"/>
      <c r="U79" s="32"/>
      <c r="AD79" s="143"/>
      <c r="AE79" s="42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2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30"/>
      <c r="D81" s="124"/>
      <c r="R81" s="32"/>
      <c r="S81" s="32"/>
      <c r="T81" s="32"/>
      <c r="U81" s="32"/>
      <c r="AD81" s="143"/>
      <c r="AE81" s="42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30"/>
      <c r="D82" s="124"/>
      <c r="R82" s="32"/>
      <c r="S82" s="32"/>
      <c r="T82" s="32"/>
      <c r="U82" s="32"/>
      <c r="AD82" s="143"/>
      <c r="AE82" s="42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30"/>
      <c r="D83" s="124"/>
      <c r="R83" s="32"/>
      <c r="S83" s="32"/>
      <c r="T83" s="32"/>
      <c r="U83" s="32"/>
      <c r="AD83" s="143"/>
      <c r="AE83" s="420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1"/>
      <c r="D84" s="124"/>
      <c r="R84" s="32"/>
      <c r="S84" s="32"/>
      <c r="T84" s="32"/>
      <c r="U84" s="32"/>
      <c r="AD84" s="429"/>
      <c r="AE84" s="420"/>
      <c r="AF84" s="124"/>
      <c r="AG84" s="124"/>
      <c r="AH84" s="124"/>
      <c r="AI84" s="120"/>
      <c r="AJ84" s="433"/>
    </row>
    <row r="85" customFormat="false" ht="15" hidden="false" customHeight="true" outlineLevel="0" collapsed="false">
      <c r="C85" s="432"/>
      <c r="R85" s="32"/>
      <c r="S85" s="32"/>
      <c r="T85" s="32"/>
      <c r="U85" s="32"/>
      <c r="AD85" s="143"/>
      <c r="AE85" s="421"/>
      <c r="AF85" s="124"/>
      <c r="AG85" s="124"/>
      <c r="AH85" s="124"/>
      <c r="AI85" s="120"/>
      <c r="AJ85" s="86"/>
    </row>
    <row r="86" customFormat="false" ht="24.95" hidden="false" customHeight="true" outlineLevel="0" collapsed="false">
      <c r="R86" s="32"/>
      <c r="S86" s="32"/>
      <c r="T86" s="32"/>
      <c r="U86" s="32"/>
      <c r="AD86" s="429"/>
      <c r="AE86" s="421"/>
      <c r="AF86" s="124"/>
      <c r="AG86" s="124"/>
      <c r="AH86" s="124"/>
      <c r="AI86" s="120"/>
      <c r="AJ86" s="86"/>
    </row>
    <row r="87" customFormat="false" ht="24.95" hidden="false" customHeight="true" outlineLevel="0" collapsed="false">
      <c r="C87" s="408"/>
      <c r="R87" s="32"/>
      <c r="S87" s="32"/>
      <c r="T87" s="32"/>
      <c r="U87" s="32"/>
      <c r="AD87" s="434"/>
      <c r="AE87" s="421"/>
      <c r="AF87" s="124"/>
      <c r="AG87" s="124"/>
      <c r="AH87" s="124"/>
      <c r="AI87" s="435"/>
      <c r="AJ87" s="170"/>
    </row>
    <row r="88" customFormat="false" ht="24.95" hidden="false" customHeight="true" outlineLevel="0" collapsed="false">
      <c r="C88" s="43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6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6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6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6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6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6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6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6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7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7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7"/>
      <c r="AD101" s="18"/>
      <c r="AE101" s="420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8"/>
      <c r="AD103" s="143"/>
      <c r="AE103" s="42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7"/>
      <c r="AD104" s="143"/>
      <c r="AE104" s="42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7"/>
      <c r="AD105" s="143"/>
      <c r="AE105" s="42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7"/>
      <c r="AD106" s="143"/>
      <c r="AE106" s="42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7"/>
      <c r="AD131" s="143"/>
      <c r="AE131" s="42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7"/>
      <c r="AD132" s="143"/>
      <c r="AE132" s="42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30"/>
      <c r="D134" s="233"/>
      <c r="E134" s="137"/>
      <c r="F134" s="19"/>
      <c r="G134" s="124"/>
      <c r="R134" s="32"/>
      <c r="S134" s="18"/>
      <c r="T134" s="124"/>
      <c r="U134" s="124"/>
      <c r="V134" s="124"/>
      <c r="X134" s="437"/>
      <c r="AD134" s="143"/>
      <c r="AE134" s="42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9"/>
      <c r="D135" s="124"/>
      <c r="E135" s="137"/>
      <c r="F135" s="19"/>
      <c r="G135" s="124"/>
      <c r="R135" s="32"/>
      <c r="S135" s="18"/>
      <c r="T135" s="124"/>
      <c r="U135" s="124"/>
      <c r="V135" s="124"/>
      <c r="X135" s="437"/>
      <c r="AD135" s="143"/>
      <c r="AE135" s="42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7"/>
      <c r="AD137" s="143"/>
      <c r="AE137" s="42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7"/>
      <c r="AD140" s="143"/>
      <c r="AE140" s="42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7"/>
      <c r="AD141" s="143"/>
      <c r="AE141" s="42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1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1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40"/>
      <c r="AB169" s="318"/>
      <c r="AC169" s="318"/>
      <c r="AD169" s="143"/>
      <c r="AE169" s="421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40"/>
      <c r="AB170" s="318"/>
      <c r="AC170" s="318"/>
      <c r="AD170" s="143"/>
      <c r="AE170" s="421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40"/>
      <c r="AB171" s="318"/>
      <c r="AC171" s="318"/>
      <c r="AD171" s="143"/>
      <c r="AE171" s="421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40"/>
      <c r="AB172" s="318"/>
      <c r="AC172" s="318"/>
      <c r="AD172" s="143"/>
      <c r="AE172" s="421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40"/>
      <c r="AB173" s="318"/>
      <c r="AC173" s="318"/>
      <c r="AD173" s="143"/>
      <c r="AE173" s="421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40"/>
      <c r="AB174" s="318"/>
      <c r="AC174" s="318"/>
      <c r="AD174" s="143"/>
      <c r="AE174" s="421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40"/>
      <c r="AB175" s="318"/>
      <c r="AC175" s="318"/>
      <c r="AD175" s="143"/>
      <c r="AE175" s="421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40"/>
      <c r="AB176" s="318"/>
      <c r="AC176" s="318"/>
      <c r="AD176" s="143"/>
      <c r="AE176" s="421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40"/>
      <c r="AB177" s="318"/>
      <c r="AC177" s="318"/>
      <c r="AD177" s="143"/>
      <c r="AE177" s="421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40"/>
      <c r="AB178" s="318"/>
      <c r="AC178" s="318"/>
      <c r="AD178" s="143"/>
      <c r="AE178" s="421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40"/>
      <c r="AB179" s="318"/>
      <c r="AC179" s="318"/>
      <c r="AD179" s="143"/>
      <c r="AE179" s="421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30"/>
      <c r="D180" s="233"/>
      <c r="E180" s="137"/>
      <c r="R180" s="18"/>
      <c r="S180" s="124"/>
      <c r="T180" s="124"/>
      <c r="U180" s="124"/>
      <c r="X180" s="318"/>
      <c r="Y180" s="318"/>
      <c r="Z180" s="318"/>
      <c r="AA180" s="440"/>
      <c r="AB180" s="318"/>
      <c r="AC180" s="318"/>
      <c r="AD180" s="143"/>
      <c r="AE180" s="421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30"/>
      <c r="D181" s="233"/>
      <c r="E181" s="137"/>
      <c r="R181" s="18"/>
      <c r="S181" s="124"/>
      <c r="T181" s="124"/>
      <c r="U181" s="124"/>
      <c r="X181" s="318"/>
      <c r="Y181" s="318"/>
      <c r="Z181" s="318"/>
      <c r="AA181" s="440"/>
      <c r="AB181" s="318"/>
      <c r="AC181" s="318"/>
      <c r="AD181" s="143"/>
      <c r="AE181" s="421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30"/>
      <c r="D182" s="233"/>
      <c r="E182" s="137"/>
      <c r="R182" s="18"/>
      <c r="S182" s="124"/>
      <c r="T182" s="124"/>
      <c r="U182" s="124"/>
      <c r="X182" s="318"/>
      <c r="Y182" s="318"/>
      <c r="Z182" s="318"/>
      <c r="AA182" s="440"/>
      <c r="AB182" s="318"/>
      <c r="AC182" s="318"/>
      <c r="AD182" s="143"/>
      <c r="AE182" s="421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40"/>
      <c r="AB183" s="318"/>
      <c r="AC183" s="318"/>
      <c r="AD183" s="143"/>
      <c r="AE183" s="42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40"/>
      <c r="AB184" s="318"/>
      <c r="AC184" s="318"/>
      <c r="AD184" s="143"/>
      <c r="AE184" s="42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40"/>
      <c r="AB185" s="318"/>
      <c r="AC185" s="318"/>
      <c r="AD185" s="143"/>
      <c r="AE185" s="421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40"/>
      <c r="AB186" s="318"/>
      <c r="AC186" s="318"/>
      <c r="AD186" s="143"/>
      <c r="AE186" s="421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40"/>
      <c r="AB187" s="318"/>
      <c r="AC187" s="318"/>
      <c r="AD187" s="143"/>
      <c r="AE187" s="42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40"/>
      <c r="AB188" s="318"/>
      <c r="AC188" s="318"/>
      <c r="AD188" s="143"/>
      <c r="AE188" s="42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40"/>
      <c r="AB189" s="318"/>
      <c r="AC189" s="318"/>
      <c r="AD189" s="143"/>
      <c r="AE189" s="421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40"/>
      <c r="AB190" s="318"/>
      <c r="AC190" s="318"/>
      <c r="AD190" s="143"/>
      <c r="AE190" s="421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40"/>
      <c r="AB191" s="318"/>
      <c r="AC191" s="318"/>
      <c r="AD191" s="143"/>
      <c r="AE191" s="421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40"/>
      <c r="AB192" s="318"/>
      <c r="AC192" s="318"/>
      <c r="AD192" s="143"/>
      <c r="AE192" s="421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40"/>
      <c r="AB193" s="318"/>
      <c r="AC193" s="318"/>
      <c r="AD193" s="143"/>
      <c r="AE193" s="421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40"/>
      <c r="AB194" s="318"/>
      <c r="AC194" s="318"/>
      <c r="AD194" s="143"/>
      <c r="AE194" s="42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40"/>
      <c r="AB195" s="318"/>
      <c r="AC195" s="318"/>
      <c r="AD195" s="143"/>
      <c r="AE195" s="421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40"/>
      <c r="AB196" s="318"/>
      <c r="AC196" s="318"/>
      <c r="AD196" s="143"/>
      <c r="AE196" s="42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40"/>
      <c r="AB197" s="318"/>
      <c r="AC197" s="318"/>
      <c r="AD197" s="143"/>
      <c r="AE197" s="421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1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1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1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1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1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1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1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1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1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1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1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1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1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1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1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1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1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1"/>
      <c r="AF218" s="441"/>
      <c r="AG218" s="44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1"/>
      <c r="AF219" s="441"/>
      <c r="AG219" s="44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1"/>
      <c r="AF220" s="441"/>
      <c r="AG220" s="44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1"/>
      <c r="AF221" s="124"/>
      <c r="AG221" s="44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1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1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1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1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1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1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1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1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1"/>
      <c r="AF230" s="233"/>
      <c r="AG230" s="44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1"/>
      <c r="AF231" s="233"/>
      <c r="AG231" s="44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1"/>
      <c r="AF232" s="233"/>
      <c r="AG232" s="441"/>
      <c r="AH232" s="124"/>
      <c r="AI232" s="120"/>
      <c r="AJ232" s="119"/>
      <c r="AN232" s="86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1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1"/>
      <c r="AF234" s="124"/>
      <c r="AG234" s="124"/>
      <c r="AH234" s="124"/>
      <c r="AI234" s="120"/>
      <c r="AJ234" s="119"/>
      <c r="AO234" s="86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1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1"/>
      <c r="AF239" s="233"/>
      <c r="AG239" s="44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1"/>
      <c r="AF240" s="233"/>
      <c r="AG240" s="44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1"/>
      <c r="AF241" s="233"/>
      <c r="AG241" s="44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1"/>
      <c r="AF242" s="233"/>
      <c r="AG242" s="44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1"/>
      <c r="AF243" s="233"/>
      <c r="AG243" s="44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1"/>
      <c r="AF244" s="233"/>
      <c r="AG244" s="44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1"/>
      <c r="AF245" s="233"/>
      <c r="AG245" s="44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1"/>
      <c r="AF246" s="124"/>
      <c r="AG246" s="220"/>
      <c r="AH246" s="124"/>
      <c r="AI246" s="120"/>
      <c r="AJ246" s="119"/>
      <c r="AN246" s="86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1"/>
      <c r="AF247" s="443"/>
      <c r="AG247" s="233"/>
      <c r="AH247" s="124"/>
      <c r="AI247" s="120"/>
      <c r="AJ247" s="119"/>
      <c r="AO247" s="86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1"/>
      <c r="AF248" s="443"/>
      <c r="AG248" s="44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1"/>
      <c r="AF249" s="442"/>
      <c r="AG249" s="44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1"/>
      <c r="AF250" s="442"/>
      <c r="AG250" s="44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1"/>
      <c r="AF251" s="443"/>
      <c r="AG251" s="443"/>
      <c r="AH251" s="124"/>
      <c r="AI251" s="120"/>
      <c r="AJ251" s="119"/>
      <c r="AO251" s="86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1"/>
      <c r="AF252" s="124"/>
      <c r="AG252" s="124"/>
      <c r="AH252" s="124"/>
      <c r="AI252" s="120"/>
      <c r="AJ252" s="119"/>
      <c r="AO252" s="86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1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1"/>
      <c r="AF255" s="443"/>
      <c r="AG255" s="44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1"/>
      <c r="AF256" s="443"/>
      <c r="AG256" s="44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1"/>
      <c r="AF257" s="442"/>
      <c r="AG257" s="44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1"/>
      <c r="AF258" s="443"/>
      <c r="AG258" s="443"/>
      <c r="AH258" s="124"/>
      <c r="AI258" s="120"/>
      <c r="AJ258" s="119"/>
      <c r="AO258" s="86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1"/>
      <c r="AF259" s="124"/>
      <c r="AG259" s="124"/>
      <c r="AH259" s="124"/>
      <c r="AI259" s="120"/>
      <c r="AJ259" s="119"/>
      <c r="AO259" s="86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1"/>
      <c r="AF260" s="124"/>
      <c r="AG260" s="124"/>
      <c r="AH260" s="124"/>
      <c r="AI260" s="120"/>
      <c r="AJ260" s="119"/>
      <c r="AO260" s="86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1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1"/>
      <c r="AF263" s="442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1"/>
      <c r="AF264" s="443"/>
      <c r="AG264" s="44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1"/>
      <c r="AF265" s="443"/>
      <c r="AG265" s="44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1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1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1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1"/>
      <c r="AF269" s="124"/>
      <c r="AG269" s="220"/>
      <c r="AH269" s="124"/>
      <c r="AI269" s="120"/>
      <c r="AJ269" s="119"/>
      <c r="AO269" s="86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1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1"/>
      <c r="AF271" s="442"/>
      <c r="AG271" s="44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1"/>
      <c r="AF272" s="442"/>
      <c r="AG272" s="44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1"/>
      <c r="AF273" s="443"/>
      <c r="AG273" s="44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1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1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1"/>
      <c r="AF276" s="220"/>
      <c r="AG276" s="220"/>
      <c r="AH276" s="124"/>
      <c r="AI276" s="120"/>
      <c r="AJ276" s="119"/>
      <c r="AO276" s="86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1"/>
      <c r="AF278" s="442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1"/>
      <c r="AF279" s="442"/>
      <c r="AG279" s="44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1"/>
      <c r="AF280" s="442"/>
      <c r="AG280" s="44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1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1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1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1"/>
      <c r="AF292" s="124"/>
      <c r="AG292" s="124"/>
      <c r="AH292" s="124"/>
      <c r="AI292" s="120"/>
      <c r="AJ292" s="119"/>
      <c r="AO292" s="86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9"/>
      <c r="AE356" s="42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9"/>
      <c r="AE375" s="42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20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20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20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20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20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20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20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20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20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20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20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20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20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20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20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20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20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20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20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20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20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20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20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20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20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20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20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20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20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20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20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20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20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20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20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20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20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20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20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20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20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20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20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20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20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20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20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20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20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20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20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20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20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20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20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20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20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20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20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20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20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20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20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20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20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20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20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20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20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20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20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20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20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20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20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20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20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20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20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20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20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20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20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20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20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20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20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20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20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20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20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20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20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20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20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20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20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20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20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20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20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20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20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20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20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20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20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20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20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20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20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20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20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20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20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20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20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20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20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20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20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20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20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20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20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20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20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20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20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20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20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20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20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20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20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20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20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20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20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20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20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20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20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20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20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20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20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20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20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20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20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20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20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20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20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20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20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20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20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20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20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20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20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20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20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20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20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20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20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20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20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20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20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20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20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20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20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20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20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20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20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20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20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20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20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20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20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20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20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20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20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20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20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20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20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20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20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20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20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20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20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20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20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20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20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20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20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2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2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2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20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20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20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2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2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20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20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20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20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2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2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20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2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20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20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2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2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2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20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20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2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2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2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2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20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20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20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20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6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17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18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305</v>
      </c>
      <c r="B1" s="9"/>
      <c r="C1" s="62"/>
      <c r="O1" s="5"/>
      <c r="AB1" s="163" t="s">
        <v>269</v>
      </c>
    </row>
    <row r="2" customFormat="false" ht="16.5" hidden="false" customHeight="true" outlineLevel="0" collapsed="false">
      <c r="A2" s="44" t="s">
        <v>306</v>
      </c>
      <c r="B2" s="29"/>
      <c r="C2" s="62"/>
      <c r="F2" s="29"/>
      <c r="J2" s="29"/>
      <c r="K2" s="29"/>
      <c r="O2" s="5"/>
      <c r="AB2" s="19"/>
    </row>
    <row r="3" customFormat="false" ht="18.75" hidden="false" customHeight="true" outlineLevel="0" collapsed="false">
      <c r="A3" s="44"/>
      <c r="B3" s="454" t="s">
        <v>307</v>
      </c>
      <c r="D3" s="454" t="s">
        <v>308</v>
      </c>
      <c r="F3" s="454" t="s">
        <v>309</v>
      </c>
      <c r="G3" s="104"/>
      <c r="H3" s="454" t="s">
        <v>310</v>
      </c>
      <c r="I3" s="104"/>
      <c r="J3" s="454" t="s">
        <v>311</v>
      </c>
      <c r="K3" s="104"/>
      <c r="L3" s="454" t="s">
        <v>312</v>
      </c>
      <c r="M3" s="104"/>
      <c r="N3" s="454" t="s">
        <v>313</v>
      </c>
      <c r="O3" s="104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17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05"/>
      <c r="B4" s="124" t="s">
        <v>314</v>
      </c>
      <c r="C4" s="9"/>
      <c r="D4" s="383" t="s">
        <v>315</v>
      </c>
      <c r="E4" s="124"/>
      <c r="F4" s="383" t="s">
        <v>316</v>
      </c>
      <c r="G4" s="124"/>
      <c r="H4" s="383" t="s">
        <v>317</v>
      </c>
      <c r="I4" s="124"/>
      <c r="J4" s="383" t="s">
        <v>318</v>
      </c>
      <c r="K4" s="124"/>
      <c r="L4" s="383" t="s">
        <v>319</v>
      </c>
      <c r="M4" s="124"/>
      <c r="N4" s="383" t="s">
        <v>320</v>
      </c>
      <c r="O4" s="124"/>
      <c r="P4" s="124"/>
      <c r="U4" s="9"/>
      <c r="V4" s="35"/>
      <c r="Y4" s="35"/>
      <c r="AC4" s="9"/>
      <c r="AD4" s="419"/>
      <c r="AE4" s="9"/>
      <c r="AF4" s="9"/>
      <c r="AG4" s="27"/>
      <c r="AI4" s="9"/>
      <c r="AJ4" s="9"/>
      <c r="AK4" s="417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223" t="s">
        <v>174</v>
      </c>
      <c r="G5" s="223" t="s">
        <v>175</v>
      </c>
      <c r="H5" s="223" t="s">
        <v>174</v>
      </c>
      <c r="I5" s="223" t="s">
        <v>175</v>
      </c>
      <c r="J5" s="223" t="s">
        <v>174</v>
      </c>
      <c r="K5" s="223" t="s">
        <v>175</v>
      </c>
      <c r="L5" s="223" t="s">
        <v>174</v>
      </c>
      <c r="M5" s="223" t="s">
        <v>175</v>
      </c>
      <c r="N5" s="223" t="s">
        <v>174</v>
      </c>
      <c r="O5" s="223" t="s">
        <v>175</v>
      </c>
      <c r="P5" s="124"/>
      <c r="U5" s="350"/>
      <c r="V5" s="35"/>
      <c r="X5" s="32"/>
      <c r="Y5" s="35"/>
      <c r="AA5" s="32"/>
      <c r="AB5" s="32"/>
      <c r="AC5" s="104"/>
      <c r="AD5" s="86"/>
      <c r="AE5" s="9"/>
      <c r="AF5" s="9"/>
      <c r="AG5" s="27"/>
      <c r="AI5" s="9"/>
      <c r="AJ5" s="9"/>
      <c r="AK5" s="417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-2223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63</v>
      </c>
      <c r="U6" s="350"/>
      <c r="V6" s="35"/>
      <c r="X6" s="32"/>
      <c r="Y6" s="35"/>
      <c r="AA6" s="32"/>
      <c r="AB6" s="373"/>
      <c r="AC6" s="104"/>
      <c r="AD6" s="86"/>
      <c r="AE6" s="86"/>
      <c r="AF6" s="9"/>
      <c r="AG6" s="27"/>
      <c r="AI6" s="9"/>
      <c r="AJ6" s="18"/>
      <c r="AK6" s="420"/>
      <c r="AL6" s="223"/>
      <c r="AM6" s="223"/>
      <c r="AN6" s="223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-2302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146</v>
      </c>
      <c r="Q7" s="350"/>
      <c r="R7" s="350"/>
      <c r="S7" s="350"/>
      <c r="T7" s="350"/>
      <c r="U7" s="350"/>
      <c r="V7" s="35"/>
      <c r="X7" s="32"/>
      <c r="Y7" s="35"/>
      <c r="AA7" s="32"/>
      <c r="AB7" s="32"/>
      <c r="AC7" s="104"/>
      <c r="AD7" s="86"/>
      <c r="AE7" s="86"/>
      <c r="AF7" s="9"/>
      <c r="AG7" s="27"/>
      <c r="AI7" s="9"/>
      <c r="AJ7" s="143"/>
      <c r="AK7" s="421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-2221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61</v>
      </c>
      <c r="U8" s="350"/>
      <c r="V8" s="35"/>
      <c r="X8" s="32"/>
      <c r="Y8" s="35"/>
      <c r="AA8" s="32"/>
      <c r="AB8" s="32"/>
      <c r="AC8" s="104"/>
      <c r="AD8" s="86"/>
      <c r="AE8" s="86"/>
      <c r="AF8" s="9"/>
      <c r="AG8" s="27"/>
      <c r="AI8" s="9"/>
      <c r="AJ8" s="143"/>
      <c r="AK8" s="421"/>
      <c r="AL8" s="124"/>
      <c r="AM8" s="124"/>
      <c r="AN8" s="177"/>
      <c r="AO8" s="120"/>
      <c r="AP8" s="86"/>
      <c r="AQ8" s="27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0</v>
      </c>
      <c r="U9" s="350"/>
      <c r="V9" s="35"/>
      <c r="X9" s="32"/>
      <c r="Y9" s="35"/>
      <c r="AA9" s="32"/>
      <c r="AB9" s="32"/>
      <c r="AC9" s="104"/>
      <c r="AD9" s="86"/>
      <c r="AE9" s="86"/>
      <c r="AF9" s="9"/>
      <c r="AG9" s="27"/>
      <c r="AI9" s="9"/>
      <c r="AJ9" s="143"/>
      <c r="AK9" s="421"/>
      <c r="AL9" s="124"/>
      <c r="AM9" s="124"/>
      <c r="AN9" s="177"/>
      <c r="AO9" s="120"/>
      <c r="AP9" s="86"/>
      <c r="AQ9" s="27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0</v>
      </c>
      <c r="U10" s="350"/>
      <c r="V10" s="35"/>
      <c r="X10" s="32"/>
      <c r="Y10" s="35"/>
      <c r="AA10" s="32"/>
      <c r="AB10" s="32"/>
      <c r="AC10" s="104"/>
      <c r="AD10" s="86"/>
      <c r="AE10" s="86"/>
      <c r="AF10" s="9"/>
      <c r="AG10" s="27"/>
      <c r="AI10" s="9"/>
      <c r="AJ10" s="143"/>
      <c r="AK10" s="421"/>
      <c r="AL10" s="124"/>
      <c r="AM10" s="124"/>
      <c r="AN10" s="177"/>
      <c r="AO10" s="120"/>
      <c r="AP10" s="86"/>
      <c r="AQ10" s="27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0</v>
      </c>
      <c r="U11" s="350"/>
      <c r="V11" s="35"/>
      <c r="X11" s="32"/>
      <c r="Y11" s="35"/>
      <c r="AA11" s="32"/>
      <c r="AB11" s="32"/>
      <c r="AC11" s="104"/>
      <c r="AD11" s="86"/>
      <c r="AE11" s="86"/>
      <c r="AF11" s="9"/>
      <c r="AG11" s="27"/>
      <c r="AI11" s="9"/>
      <c r="AJ11" s="143"/>
      <c r="AK11" s="421"/>
      <c r="AL11" s="124"/>
      <c r="AM11" s="124"/>
      <c r="AN11" s="177"/>
      <c r="AO11" s="120"/>
      <c r="AP11" s="86"/>
      <c r="AQ11" s="27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0</v>
      </c>
      <c r="U12" s="350"/>
      <c r="V12" s="35"/>
      <c r="X12" s="32"/>
      <c r="Y12" s="35"/>
      <c r="AA12" s="32"/>
      <c r="AB12" s="32"/>
      <c r="AC12" s="104"/>
      <c r="AD12" s="86"/>
      <c r="AE12" s="86"/>
      <c r="AF12" s="9"/>
      <c r="AG12" s="27"/>
      <c r="AI12" s="9"/>
      <c r="AJ12" s="143"/>
      <c r="AK12" s="421"/>
      <c r="AL12" s="124"/>
      <c r="AM12" s="124"/>
      <c r="AN12" s="177"/>
      <c r="AO12" s="120"/>
      <c r="AP12" s="86"/>
      <c r="AQ12" s="27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0</v>
      </c>
      <c r="U13" s="350"/>
      <c r="V13" s="35"/>
      <c r="X13" s="32"/>
      <c r="Y13" s="35"/>
      <c r="AA13" s="32"/>
      <c r="AB13" s="32"/>
      <c r="AC13" s="104"/>
      <c r="AD13" s="86"/>
      <c r="AE13" s="86"/>
      <c r="AF13" s="9"/>
      <c r="AG13" s="27"/>
      <c r="AI13" s="9"/>
      <c r="AJ13" s="143"/>
      <c r="AK13" s="421"/>
      <c r="AL13" s="124"/>
      <c r="AM13" s="124"/>
      <c r="AN13" s="177"/>
      <c r="AO13" s="120"/>
      <c r="AP13" s="86"/>
      <c r="AQ13" s="2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0</v>
      </c>
      <c r="U14" s="350"/>
      <c r="V14" s="35"/>
      <c r="X14" s="32"/>
      <c r="Y14" s="35"/>
      <c r="AA14" s="32"/>
      <c r="AB14" s="32"/>
      <c r="AC14" s="104"/>
      <c r="AD14" s="86"/>
      <c r="AE14" s="86"/>
      <c r="AF14" s="9"/>
      <c r="AG14" s="27"/>
      <c r="AI14" s="9"/>
      <c r="AJ14" s="143"/>
      <c r="AK14" s="421"/>
      <c r="AL14" s="124"/>
      <c r="AM14" s="124"/>
      <c r="AN14" s="177"/>
      <c r="AO14" s="120"/>
      <c r="AP14" s="86"/>
      <c r="AQ14" s="2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0</v>
      </c>
      <c r="U15" s="350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21"/>
      <c r="AL15" s="124"/>
      <c r="AM15" s="124"/>
      <c r="AN15" s="177"/>
      <c r="AO15" s="120"/>
      <c r="AP15" s="86"/>
      <c r="AQ15" s="2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0</v>
      </c>
      <c r="U16" s="350"/>
      <c r="V16" s="35"/>
      <c r="X16" s="32"/>
      <c r="Y16" s="35"/>
      <c r="AA16" s="32"/>
      <c r="AB16" s="32"/>
      <c r="AC16" s="104"/>
      <c r="AD16" s="86"/>
      <c r="AE16" s="86"/>
      <c r="AF16" s="9"/>
      <c r="AG16" s="27"/>
      <c r="AI16" s="9"/>
      <c r="AJ16" s="143"/>
      <c r="AK16" s="421"/>
      <c r="AL16" s="124"/>
      <c r="AM16" s="124"/>
      <c r="AN16" s="177"/>
      <c r="AO16" s="120"/>
      <c r="AP16" s="86"/>
      <c r="AQ16" s="2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0</v>
      </c>
      <c r="U17" s="350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21"/>
      <c r="AL17" s="124"/>
      <c r="AM17" s="124"/>
      <c r="AN17" s="177"/>
      <c r="AO17" s="120"/>
      <c r="AP17" s="86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350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21"/>
      <c r="AL18" s="124"/>
      <c r="AM18" s="124"/>
      <c r="AN18" s="177"/>
      <c r="AO18" s="120"/>
      <c r="AP18" s="86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350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21"/>
      <c r="AL19" s="124"/>
      <c r="AM19" s="124"/>
      <c r="AN19" s="177"/>
      <c r="AO19" s="120"/>
      <c r="AP19" s="86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350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21"/>
      <c r="AL20" s="124"/>
      <c r="AM20" s="124"/>
      <c r="AN20" s="177"/>
      <c r="AO20" s="120"/>
      <c r="AP20" s="86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350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21"/>
      <c r="AL21" s="124"/>
      <c r="AM21" s="124"/>
      <c r="AN21" s="177"/>
      <c r="AO21" s="120"/>
      <c r="AP21" s="86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350"/>
      <c r="V22" s="35"/>
      <c r="X22" s="32"/>
      <c r="Y22" s="35"/>
      <c r="AA22" s="32"/>
      <c r="AB22" s="32"/>
      <c r="AC22" s="104"/>
      <c r="AD22" s="86"/>
      <c r="AE22" s="86"/>
      <c r="AF22" s="9"/>
      <c r="AG22" s="27"/>
      <c r="AI22" s="9"/>
      <c r="AJ22" s="143"/>
      <c r="AK22" s="421"/>
      <c r="AL22" s="124"/>
      <c r="AM22" s="124"/>
      <c r="AN22" s="177"/>
      <c r="AO22" s="120"/>
      <c r="AP22" s="86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350"/>
      <c r="V23" s="35"/>
      <c r="X23" s="32"/>
      <c r="Y23" s="35"/>
      <c r="AA23" s="32"/>
      <c r="AB23" s="32"/>
      <c r="AC23" s="104"/>
      <c r="AD23" s="86"/>
      <c r="AE23" s="86"/>
      <c r="AF23" s="9"/>
      <c r="AG23" s="27"/>
      <c r="AI23" s="9"/>
      <c r="AJ23" s="143"/>
      <c r="AK23" s="421"/>
      <c r="AL23" s="124"/>
      <c r="AM23" s="124"/>
      <c r="AN23" s="177"/>
      <c r="AO23" s="120"/>
      <c r="AP23" s="86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350"/>
      <c r="V24" s="35"/>
      <c r="X24" s="32"/>
      <c r="Y24" s="35"/>
      <c r="AA24" s="32"/>
      <c r="AB24" s="32"/>
      <c r="AC24" s="104"/>
      <c r="AD24" s="86"/>
      <c r="AE24" s="86"/>
      <c r="AF24" s="9"/>
      <c r="AG24" s="27"/>
      <c r="AI24" s="9"/>
      <c r="AJ24" s="143"/>
      <c r="AK24" s="421"/>
      <c r="AL24" s="124"/>
      <c r="AM24" s="124"/>
      <c r="AN24" s="177"/>
      <c r="AO24" s="120"/>
      <c r="AP24" s="86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350"/>
      <c r="V25" s="35"/>
      <c r="W25" s="128"/>
      <c r="X25" s="32"/>
      <c r="Y25" s="35"/>
      <c r="AA25" s="32"/>
      <c r="AB25" s="32"/>
      <c r="AC25" s="104"/>
      <c r="AD25" s="86"/>
      <c r="AE25" s="86"/>
      <c r="AF25" s="9"/>
      <c r="AG25" s="27"/>
      <c r="AI25" s="9"/>
      <c r="AJ25" s="143"/>
      <c r="AK25" s="421"/>
      <c r="AL25" s="124"/>
      <c r="AM25" s="124"/>
      <c r="AN25" s="177"/>
      <c r="AO25" s="120"/>
      <c r="AP25" s="86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350"/>
      <c r="V26" s="35"/>
      <c r="W26" s="350"/>
      <c r="X26" s="32"/>
      <c r="Y26" s="9"/>
      <c r="AA26" s="32"/>
      <c r="AB26" s="32"/>
      <c r="AC26" s="104"/>
      <c r="AD26" s="86"/>
      <c r="AE26" s="9"/>
      <c r="AF26" s="9"/>
      <c r="AG26" s="27"/>
      <c r="AI26" s="9"/>
      <c r="AJ26" s="143"/>
      <c r="AK26" s="421"/>
      <c r="AL26" s="124"/>
      <c r="AM26" s="124"/>
      <c r="AN26" s="177"/>
      <c r="AO26" s="120"/>
      <c r="AP26" s="86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350"/>
      <c r="V27" s="35"/>
      <c r="W27" s="350"/>
      <c r="X27" s="32"/>
      <c r="Y27" s="9"/>
      <c r="AA27" s="32"/>
      <c r="AB27" s="32"/>
      <c r="AC27" s="104"/>
      <c r="AD27" s="369"/>
      <c r="AE27" s="9"/>
      <c r="AF27" s="9"/>
      <c r="AG27" s="27"/>
      <c r="AI27" s="9"/>
      <c r="AJ27" s="143"/>
      <c r="AK27" s="421"/>
      <c r="AL27" s="124"/>
      <c r="AM27" s="124"/>
      <c r="AN27" s="177"/>
      <c r="AO27" s="120"/>
      <c r="AP27" s="86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350"/>
      <c r="V28" s="35"/>
      <c r="W28" s="350"/>
      <c r="X28" s="32"/>
      <c r="Y28" s="9"/>
      <c r="AA28" s="32"/>
      <c r="AB28" s="32"/>
      <c r="AC28" s="104"/>
      <c r="AD28" s="170"/>
      <c r="AE28" s="9"/>
      <c r="AF28" s="9"/>
      <c r="AG28" s="27"/>
      <c r="AI28" s="9"/>
      <c r="AJ28" s="143"/>
      <c r="AK28" s="421"/>
      <c r="AL28" s="124"/>
      <c r="AM28" s="124"/>
      <c r="AN28" s="177"/>
      <c r="AO28" s="120"/>
      <c r="AP28" s="86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350"/>
      <c r="X29" s="32"/>
      <c r="Y29" s="9"/>
      <c r="AA29" s="32"/>
      <c r="AB29" s="32"/>
      <c r="AC29" s="104"/>
      <c r="AD29" s="422"/>
      <c r="AE29" s="9"/>
      <c r="AF29" s="9"/>
      <c r="AG29" s="27"/>
      <c r="AI29" s="9"/>
      <c r="AJ29" s="143"/>
      <c r="AK29" s="421"/>
      <c r="AL29" s="124"/>
      <c r="AM29" s="124"/>
      <c r="AN29" s="177"/>
      <c r="AO29" s="120"/>
      <c r="AP29" s="86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21"/>
      <c r="AL30" s="124"/>
      <c r="AM30" s="124"/>
      <c r="AN30" s="177"/>
      <c r="AO30" s="120"/>
      <c r="AP30" s="86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350"/>
      <c r="X31" s="32"/>
      <c r="Y31" s="32"/>
      <c r="Z31" s="32"/>
      <c r="AA31" s="104"/>
      <c r="AB31" s="86"/>
      <c r="AC31" s="135"/>
      <c r="AD31" s="9"/>
      <c r="AE31" s="9"/>
      <c r="AF31" s="9"/>
      <c r="AG31" s="27"/>
      <c r="AI31" s="9"/>
      <c r="AJ31" s="143"/>
      <c r="AK31" s="421"/>
      <c r="AL31" s="124"/>
      <c r="AM31" s="124"/>
      <c r="AN31" s="177"/>
      <c r="AO31" s="120"/>
      <c r="AP31" s="86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350"/>
      <c r="X32" s="32"/>
      <c r="Y32" s="32"/>
      <c r="Z32" s="32"/>
      <c r="AA32" s="104"/>
      <c r="AB32" s="86"/>
      <c r="AC32" s="135"/>
      <c r="AD32" s="9"/>
      <c r="AE32" s="9"/>
      <c r="AF32" s="9"/>
      <c r="AG32" s="27"/>
      <c r="AI32" s="9"/>
      <c r="AJ32" s="143"/>
      <c r="AK32" s="421"/>
      <c r="AL32" s="124"/>
      <c r="AM32" s="124"/>
      <c r="AN32" s="177"/>
      <c r="AO32" s="120"/>
      <c r="AP32" s="86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350"/>
      <c r="X33" s="32"/>
      <c r="Y33" s="32"/>
      <c r="Z33" s="32"/>
      <c r="AA33" s="104"/>
      <c r="AB33" s="86"/>
      <c r="AC33" s="135"/>
      <c r="AD33" s="9"/>
      <c r="AE33" s="9"/>
      <c r="AF33" s="9"/>
      <c r="AG33" s="27"/>
      <c r="AI33" s="9"/>
      <c r="AJ33" s="143"/>
      <c r="AK33" s="421"/>
      <c r="AL33" s="124"/>
      <c r="AM33" s="124"/>
      <c r="AN33" s="177"/>
      <c r="AO33" s="120"/>
      <c r="AP33" s="86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350"/>
      <c r="X34" s="32"/>
      <c r="Y34" s="32"/>
      <c r="Z34" s="32"/>
      <c r="AA34" s="104"/>
      <c r="AB34" s="86"/>
      <c r="AC34" s="135"/>
      <c r="AD34" s="9"/>
      <c r="AE34" s="9"/>
      <c r="AF34" s="9"/>
      <c r="AG34" s="27"/>
      <c r="AI34" s="9"/>
      <c r="AJ34" s="143"/>
      <c r="AK34" s="421"/>
      <c r="AL34" s="124"/>
      <c r="AM34" s="124"/>
      <c r="AN34" s="177"/>
      <c r="AO34" s="120"/>
      <c r="AP34" s="86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4"/>
      <c r="AB35" s="86"/>
      <c r="AC35" s="135"/>
      <c r="AD35" s="9"/>
      <c r="AE35" s="9"/>
      <c r="AF35" s="9"/>
      <c r="AG35" s="27"/>
      <c r="AI35" s="9"/>
      <c r="AJ35" s="143"/>
      <c r="AK35" s="421"/>
      <c r="AL35" s="124"/>
      <c r="AM35" s="124"/>
      <c r="AN35" s="177"/>
      <c r="AO35" s="120"/>
      <c r="AP35" s="86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4"/>
      <c r="AB36" s="86"/>
      <c r="AC36" s="135"/>
      <c r="AD36" s="9"/>
      <c r="AE36" s="9"/>
      <c r="AF36" s="9"/>
      <c r="AG36" s="27"/>
      <c r="AI36" s="9"/>
      <c r="AJ36" s="143"/>
      <c r="AK36" s="421"/>
      <c r="AL36" s="124"/>
      <c r="AM36" s="124"/>
      <c r="AN36" s="177"/>
      <c r="AO36" s="120"/>
      <c r="AP36" s="86"/>
      <c r="AQ36" s="27"/>
    </row>
    <row r="37" customFormat="false" ht="18" hidden="false" customHeight="true" outlineLevel="0" collapsed="false">
      <c r="A37" s="18"/>
      <c r="B37" s="124" t="n">
        <f aca="false">SUM(B6:B36)</f>
        <v>-6746</v>
      </c>
      <c r="C37" s="124" t="n">
        <f aca="false">SUM(C6:C36)</f>
        <v>-6405</v>
      </c>
      <c r="D37" s="124" t="n">
        <f aca="false">SUM(D6:D36)</f>
        <v>-4</v>
      </c>
      <c r="E37" s="124" t="n">
        <f aca="false">SUM(E6:E36)</f>
        <v>-75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270</v>
      </c>
      <c r="U37" s="9"/>
      <c r="X37" s="32"/>
      <c r="Y37" s="32"/>
      <c r="Z37" s="32"/>
      <c r="AA37" s="104"/>
      <c r="AB37" s="86"/>
      <c r="AC37" s="135"/>
      <c r="AD37" s="9"/>
      <c r="AE37" s="9"/>
      <c r="AF37" s="9"/>
      <c r="AG37" s="27"/>
      <c r="AI37" s="9"/>
      <c r="AJ37" s="143"/>
      <c r="AK37" s="421"/>
      <c r="AL37" s="124"/>
      <c r="AM37" s="124"/>
      <c r="AN37" s="177"/>
      <c r="AO37" s="120"/>
      <c r="AP37" s="86"/>
      <c r="AQ37" s="27"/>
    </row>
    <row r="38" customFormat="false" ht="18" hidden="false" customHeight="true" outlineLevel="1" collapsed="false">
      <c r="A38" s="226" t="s">
        <v>1</v>
      </c>
      <c r="E38" s="32"/>
      <c r="F38" s="32"/>
      <c r="J38" s="32"/>
      <c r="K38" s="32"/>
      <c r="O38" s="32"/>
      <c r="P38" s="119" t="n">
        <f aca="false">+summary!H4</f>
        <v>2.39</v>
      </c>
      <c r="U38" s="9"/>
      <c r="X38" s="32"/>
      <c r="Y38" s="32"/>
      <c r="Z38" s="32"/>
      <c r="AA38" s="104"/>
      <c r="AB38" s="86"/>
      <c r="AC38" s="135"/>
      <c r="AD38" s="9"/>
      <c r="AE38" s="9"/>
      <c r="AF38" s="9"/>
      <c r="AG38" s="27"/>
      <c r="AI38" s="9"/>
      <c r="AJ38" s="143"/>
      <c r="AK38" s="421"/>
      <c r="AL38" s="124"/>
      <c r="AM38" s="124"/>
      <c r="AN38" s="177"/>
      <c r="AO38" s="120"/>
      <c r="AP38" s="86"/>
      <c r="AQ38" s="27"/>
    </row>
    <row r="39" customFormat="false" ht="18" hidden="false" customHeight="true" outlineLevel="2" collapsed="false">
      <c r="A39" s="226"/>
      <c r="E39" s="32"/>
      <c r="O39" s="423"/>
      <c r="P39" s="119" t="n">
        <f aca="false">+P38*P37</f>
        <v>645.3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21"/>
      <c r="AL39" s="124"/>
      <c r="AM39" s="124"/>
      <c r="AN39" s="177"/>
      <c r="AO39" s="120"/>
      <c r="AP39" s="86"/>
      <c r="AQ39" s="27"/>
    </row>
    <row r="40" customFormat="false" ht="18" hidden="false" customHeight="true" outlineLevel="1" collapsed="false">
      <c r="A40" s="424" t="n">
        <v>37256</v>
      </c>
      <c r="E40" s="32"/>
      <c r="O40" s="423"/>
      <c r="P40" s="425" t="n">
        <v>114286.65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21"/>
      <c r="AL40" s="124"/>
      <c r="AM40" s="124"/>
      <c r="AN40" s="177"/>
      <c r="AO40" s="120"/>
      <c r="AP40" s="86"/>
      <c r="AQ40" s="27"/>
    </row>
    <row r="41" customFormat="false" ht="18" hidden="false" customHeight="true" outlineLevel="0" collapsed="false">
      <c r="A41" s="424" t="n">
        <v>37259</v>
      </c>
      <c r="E41" s="32"/>
      <c r="O41" s="423"/>
      <c r="P41" s="119" t="n">
        <f aca="false">+P40+P39</f>
        <v>114931.95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21"/>
      <c r="AL41" s="124"/>
      <c r="AM41" s="124"/>
      <c r="AN41" s="177"/>
      <c r="AO41" s="120"/>
      <c r="AP41" s="86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21"/>
      <c r="AL42" s="124"/>
      <c r="AM42" s="124"/>
      <c r="AN42" s="177"/>
      <c r="AO42" s="120"/>
      <c r="AP42" s="86"/>
      <c r="AQ42" s="27"/>
    </row>
    <row r="43" customFormat="false" ht="18" hidden="false" customHeight="true" outlineLevel="0" collapsed="false">
      <c r="C43" s="104"/>
      <c r="D43" s="426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21"/>
      <c r="AL43" s="124"/>
      <c r="AM43" s="124"/>
      <c r="AN43" s="177"/>
      <c r="AO43" s="120"/>
      <c r="AP43" s="86"/>
      <c r="AQ43" s="27"/>
    </row>
    <row r="44" customFormat="false" ht="18" hidden="false" customHeight="true" outlineLevel="0" collapsed="false">
      <c r="C44" s="104"/>
      <c r="D44" s="426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21"/>
      <c r="AL44" s="124"/>
      <c r="AM44" s="124"/>
      <c r="AN44" s="177"/>
      <c r="AO44" s="120"/>
      <c r="AP44" s="86"/>
      <c r="AQ44" s="27"/>
    </row>
    <row r="45" customFormat="false" ht="18" hidden="false" customHeight="true" outlineLevel="0" collapsed="false">
      <c r="A45" s="9" t="s">
        <v>187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21"/>
      <c r="AL45" s="124"/>
      <c r="AM45" s="124"/>
      <c r="AN45" s="177"/>
      <c r="AO45" s="120"/>
      <c r="AP45" s="86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48091</v>
      </c>
      <c r="F46" s="29"/>
      <c r="AB46" s="143"/>
      <c r="AC46" s="421"/>
      <c r="AD46" s="124"/>
      <c r="AE46" s="124"/>
      <c r="AF46" s="177"/>
      <c r="AG46" s="120"/>
      <c r="AH46" s="86"/>
    </row>
    <row r="47" customFormat="false" ht="18" hidden="false" customHeight="true" outlineLevel="0" collapsed="false">
      <c r="A47" s="144" t="n">
        <f aca="false">+A41</f>
        <v>37259</v>
      </c>
      <c r="B47" s="9"/>
      <c r="C47" s="9"/>
      <c r="D47" s="40" t="n">
        <f aca="false">+P37</f>
        <v>270</v>
      </c>
      <c r="F47" s="29"/>
      <c r="AB47" s="143"/>
      <c r="AC47" s="421"/>
      <c r="AD47" s="124"/>
      <c r="AE47" s="124"/>
      <c r="AF47" s="177"/>
      <c r="AG47" s="120"/>
      <c r="AH47" s="86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48361</v>
      </c>
      <c r="F48" s="29"/>
      <c r="AB48" s="143"/>
      <c r="AC48" s="421"/>
      <c r="AD48" s="124"/>
      <c r="AE48" s="124"/>
      <c r="AF48" s="177"/>
      <c r="AG48" s="120"/>
      <c r="AH48" s="86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21"/>
      <c r="AD49" s="124"/>
      <c r="AE49" s="124"/>
      <c r="AF49" s="177"/>
      <c r="AG49" s="120"/>
      <c r="AH49" s="86"/>
    </row>
    <row r="50" customFormat="false" ht="18" hidden="false" customHeight="true" outlineLevel="0" collapsed="false">
      <c r="C50" s="170"/>
      <c r="F50" s="29"/>
      <c r="AB50" s="143"/>
      <c r="AC50" s="421"/>
      <c r="AD50" s="124"/>
      <c r="AE50" s="124"/>
      <c r="AF50" s="177"/>
      <c r="AG50" s="427"/>
      <c r="AH50" s="86"/>
    </row>
    <row r="51" customFormat="false" ht="21.95" hidden="false" customHeight="true" outlineLevel="0" collapsed="false">
      <c r="AB51" s="143"/>
      <c r="AC51" s="421"/>
      <c r="AD51" s="124"/>
      <c r="AE51" s="124"/>
      <c r="AF51" s="177"/>
      <c r="AG51" s="428"/>
    </row>
    <row r="52" customFormat="false" ht="18" hidden="false" customHeight="true" outlineLevel="0" collapsed="false">
      <c r="AB52" s="143"/>
      <c r="AC52" s="421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29"/>
    </row>
    <row r="55" customFormat="false" ht="17.1" hidden="false" customHeight="true" outlineLevel="0" collapsed="false">
      <c r="AB55" s="429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20"/>
      <c r="AD59" s="223"/>
      <c r="AE59" s="223"/>
      <c r="AF59" s="223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20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20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20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20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20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20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20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20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20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30"/>
      <c r="D69" s="124"/>
      <c r="P69" s="32"/>
      <c r="Q69" s="32"/>
      <c r="R69" s="32"/>
      <c r="S69" s="32"/>
      <c r="AB69" s="143"/>
      <c r="AC69" s="420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2"/>
      <c r="P70" s="32"/>
      <c r="Q70" s="32"/>
      <c r="R70" s="32"/>
      <c r="S70" s="32"/>
      <c r="AB70" s="143"/>
      <c r="AC70" s="420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20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20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2"/>
      <c r="P73" s="32"/>
      <c r="Q73" s="32"/>
      <c r="R73" s="32"/>
      <c r="S73" s="32"/>
      <c r="AB73" s="143"/>
      <c r="AC73" s="420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2"/>
      <c r="P74" s="32"/>
      <c r="Q74" s="32"/>
      <c r="R74" s="32"/>
      <c r="S74" s="32"/>
      <c r="AB74" s="143"/>
      <c r="AC74" s="420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20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30"/>
      <c r="D76" s="124"/>
      <c r="P76" s="32"/>
      <c r="Q76" s="32"/>
      <c r="R76" s="32"/>
      <c r="S76" s="32"/>
      <c r="AB76" s="143"/>
      <c r="AC76" s="420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30"/>
      <c r="D77" s="124"/>
      <c r="P77" s="32"/>
      <c r="Q77" s="32"/>
      <c r="R77" s="32"/>
      <c r="S77" s="32"/>
      <c r="AB77" s="143"/>
      <c r="AC77" s="420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31"/>
      <c r="D78" s="124"/>
      <c r="P78" s="32"/>
      <c r="Q78" s="32"/>
      <c r="R78" s="32"/>
      <c r="S78" s="32"/>
      <c r="AB78" s="143"/>
      <c r="AC78" s="420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32"/>
      <c r="P79" s="32"/>
      <c r="Q79" s="32"/>
      <c r="R79" s="32"/>
      <c r="S79" s="32"/>
      <c r="AB79" s="143"/>
      <c r="AC79" s="420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20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30"/>
      <c r="D81" s="124"/>
      <c r="P81" s="32"/>
      <c r="Q81" s="32"/>
      <c r="R81" s="32"/>
      <c r="S81" s="32"/>
      <c r="AB81" s="143"/>
      <c r="AC81" s="420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30"/>
      <c r="D82" s="124"/>
      <c r="P82" s="32"/>
      <c r="Q82" s="32"/>
      <c r="R82" s="32"/>
      <c r="S82" s="32"/>
      <c r="AB82" s="143"/>
      <c r="AC82" s="420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30"/>
      <c r="D83" s="124"/>
      <c r="P83" s="32"/>
      <c r="Q83" s="32"/>
      <c r="R83" s="32"/>
      <c r="S83" s="32"/>
      <c r="AB83" s="143"/>
      <c r="AC83" s="420"/>
      <c r="AD83" s="124"/>
      <c r="AE83" s="124"/>
      <c r="AF83" s="124"/>
      <c r="AG83" s="120"/>
      <c r="AH83" s="270"/>
    </row>
    <row r="84" customFormat="false" ht="24.95" hidden="false" customHeight="true" outlineLevel="0" collapsed="false">
      <c r="C84" s="431"/>
      <c r="D84" s="124"/>
      <c r="P84" s="32"/>
      <c r="Q84" s="32"/>
      <c r="R84" s="32"/>
      <c r="S84" s="32"/>
      <c r="AB84" s="429"/>
      <c r="AC84" s="420"/>
      <c r="AD84" s="124"/>
      <c r="AE84" s="124"/>
      <c r="AF84" s="124"/>
      <c r="AG84" s="120"/>
      <c r="AH84" s="433"/>
    </row>
    <row r="85" customFormat="false" ht="15" hidden="false" customHeight="true" outlineLevel="0" collapsed="false">
      <c r="C85" s="432"/>
      <c r="P85" s="32"/>
      <c r="Q85" s="32"/>
      <c r="R85" s="32"/>
      <c r="S85" s="32"/>
      <c r="AB85" s="143"/>
      <c r="AC85" s="421"/>
      <c r="AD85" s="124"/>
      <c r="AE85" s="124"/>
      <c r="AF85" s="124"/>
      <c r="AG85" s="120"/>
      <c r="AH85" s="86"/>
    </row>
    <row r="86" customFormat="false" ht="24.95" hidden="false" customHeight="true" outlineLevel="0" collapsed="false">
      <c r="P86" s="32"/>
      <c r="Q86" s="32"/>
      <c r="R86" s="32"/>
      <c r="S86" s="32"/>
      <c r="AB86" s="429"/>
      <c r="AC86" s="421"/>
      <c r="AD86" s="124"/>
      <c r="AE86" s="124"/>
      <c r="AF86" s="124"/>
      <c r="AG86" s="120"/>
      <c r="AH86" s="86"/>
    </row>
    <row r="87" customFormat="false" ht="24.95" hidden="false" customHeight="true" outlineLevel="0" collapsed="false">
      <c r="C87" s="408"/>
      <c r="P87" s="32"/>
      <c r="Q87" s="32"/>
      <c r="R87" s="32"/>
      <c r="S87" s="32"/>
      <c r="AB87" s="434"/>
      <c r="AC87" s="421"/>
      <c r="AD87" s="124"/>
      <c r="AE87" s="124"/>
      <c r="AF87" s="124"/>
      <c r="AG87" s="435"/>
      <c r="AH87" s="170"/>
    </row>
    <row r="88" customFormat="false" ht="24.95" hidden="false" customHeight="true" outlineLevel="0" collapsed="false">
      <c r="C88" s="430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124"/>
      <c r="Q89" s="143"/>
      <c r="R89" s="383"/>
      <c r="S89" s="124"/>
      <c r="T89" s="124"/>
      <c r="AB89" s="436"/>
      <c r="AH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36"/>
      <c r="AH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36"/>
      <c r="AH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36"/>
      <c r="AH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36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36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36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36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37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37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37"/>
      <c r="AB101" s="18"/>
      <c r="AC101" s="420"/>
      <c r="AD101" s="223"/>
      <c r="AE101" s="223"/>
      <c r="AF101" s="223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21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38"/>
      <c r="AB103" s="143"/>
      <c r="AC103" s="421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37"/>
      <c r="AB104" s="143"/>
      <c r="AC104" s="421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37"/>
      <c r="AB105" s="143"/>
      <c r="AC105" s="421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37"/>
      <c r="AB106" s="143"/>
      <c r="AC106" s="421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21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21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21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21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21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21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21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21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21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21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21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21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21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21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21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21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Q123" s="32"/>
      <c r="R123" s="32"/>
      <c r="S123" s="32"/>
      <c r="AB123" s="143"/>
      <c r="AC123" s="421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P124" s="32"/>
      <c r="Q124" s="32"/>
      <c r="R124" s="32"/>
      <c r="S124" s="32"/>
      <c r="AB124" s="143"/>
      <c r="AC124" s="421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21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83"/>
      <c r="S126" s="124"/>
      <c r="T126" s="124"/>
      <c r="V126" s="183"/>
      <c r="AB126" s="143"/>
      <c r="AC126" s="421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21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21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21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21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37"/>
      <c r="AB131" s="143"/>
      <c r="AC131" s="421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37"/>
      <c r="AB132" s="143"/>
      <c r="AC132" s="421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21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30"/>
      <c r="D134" s="233"/>
      <c r="E134" s="137"/>
      <c r="F134" s="19"/>
      <c r="G134" s="124"/>
      <c r="P134" s="32"/>
      <c r="Q134" s="18"/>
      <c r="R134" s="124"/>
      <c r="S134" s="124"/>
      <c r="T134" s="124"/>
      <c r="V134" s="437"/>
      <c r="AB134" s="143"/>
      <c r="AC134" s="421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39"/>
      <c r="D135" s="124"/>
      <c r="E135" s="137"/>
      <c r="F135" s="19"/>
      <c r="G135" s="124"/>
      <c r="P135" s="32"/>
      <c r="Q135" s="18"/>
      <c r="R135" s="124"/>
      <c r="S135" s="124"/>
      <c r="T135" s="124"/>
      <c r="V135" s="437"/>
      <c r="AB135" s="143"/>
      <c r="AC135" s="421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21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37"/>
      <c r="AB137" s="143"/>
      <c r="AC137" s="421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21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21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37"/>
      <c r="AB140" s="143"/>
      <c r="AC140" s="421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37"/>
      <c r="AB141" s="143"/>
      <c r="AC141" s="421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21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21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21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21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21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21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21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21"/>
      <c r="AD149" s="124"/>
      <c r="AE149" s="220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21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21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21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21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21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21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21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21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21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21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21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21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21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21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21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21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21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83"/>
      <c r="R167" s="124"/>
      <c r="S167" s="124"/>
      <c r="AB167" s="143"/>
      <c r="AC167" s="421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21"/>
      <c r="AD168" s="220"/>
      <c r="AE168" s="220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18"/>
      <c r="W169" s="318"/>
      <c r="X169" s="318"/>
      <c r="Y169" s="440"/>
      <c r="Z169" s="318"/>
      <c r="AA169" s="318"/>
      <c r="AB169" s="143"/>
      <c r="AC169" s="421"/>
      <c r="AD169" s="220"/>
      <c r="AE169" s="220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18"/>
      <c r="W170" s="318"/>
      <c r="X170" s="318"/>
      <c r="Y170" s="440"/>
      <c r="Z170" s="318"/>
      <c r="AA170" s="318"/>
      <c r="AB170" s="143"/>
      <c r="AC170" s="421"/>
      <c r="AD170" s="220"/>
      <c r="AE170" s="220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18"/>
      <c r="W171" s="318"/>
      <c r="X171" s="318"/>
      <c r="Y171" s="440"/>
      <c r="Z171" s="318"/>
      <c r="AA171" s="318"/>
      <c r="AB171" s="143"/>
      <c r="AC171" s="421"/>
      <c r="AD171" s="220"/>
      <c r="AE171" s="220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18"/>
      <c r="W172" s="318"/>
      <c r="X172" s="318"/>
      <c r="Y172" s="440"/>
      <c r="Z172" s="318"/>
      <c r="AA172" s="318"/>
      <c r="AB172" s="143"/>
      <c r="AC172" s="421"/>
      <c r="AD172" s="124"/>
      <c r="AE172" s="220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18"/>
      <c r="W173" s="318"/>
      <c r="X173" s="318"/>
      <c r="Y173" s="440"/>
      <c r="Z173" s="318"/>
      <c r="AA173" s="318"/>
      <c r="AB173" s="143"/>
      <c r="AC173" s="421"/>
      <c r="AD173" s="220"/>
      <c r="AE173" s="220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18"/>
      <c r="W174" s="318"/>
      <c r="X174" s="318"/>
      <c r="Y174" s="440"/>
      <c r="Z174" s="318"/>
      <c r="AA174" s="318"/>
      <c r="AB174" s="143"/>
      <c r="AC174" s="421"/>
      <c r="AD174" s="220"/>
      <c r="AE174" s="220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18"/>
      <c r="W175" s="318"/>
      <c r="X175" s="318"/>
      <c r="Y175" s="440"/>
      <c r="Z175" s="318"/>
      <c r="AA175" s="318"/>
      <c r="AB175" s="143"/>
      <c r="AC175" s="421"/>
      <c r="AD175" s="124"/>
      <c r="AE175" s="220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18"/>
      <c r="W176" s="318"/>
      <c r="X176" s="318"/>
      <c r="Y176" s="440"/>
      <c r="Z176" s="318"/>
      <c r="AA176" s="318"/>
      <c r="AB176" s="143"/>
      <c r="AC176" s="421"/>
      <c r="AD176" s="124"/>
      <c r="AE176" s="220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18"/>
      <c r="W177" s="318"/>
      <c r="X177" s="318"/>
      <c r="Y177" s="440"/>
      <c r="Z177" s="318"/>
      <c r="AA177" s="318"/>
      <c r="AB177" s="143"/>
      <c r="AC177" s="421"/>
      <c r="AD177" s="124"/>
      <c r="AE177" s="220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18"/>
      <c r="W178" s="318"/>
      <c r="X178" s="318"/>
      <c r="Y178" s="440"/>
      <c r="Z178" s="318"/>
      <c r="AA178" s="318"/>
      <c r="AB178" s="143"/>
      <c r="AC178" s="421"/>
      <c r="AD178" s="124"/>
      <c r="AE178" s="220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18"/>
      <c r="W179" s="318"/>
      <c r="X179" s="318"/>
      <c r="Y179" s="440"/>
      <c r="Z179" s="318"/>
      <c r="AA179" s="318"/>
      <c r="AB179" s="143"/>
      <c r="AC179" s="421"/>
      <c r="AD179" s="124"/>
      <c r="AE179" s="220"/>
      <c r="AF179" s="124"/>
      <c r="AG179" s="120"/>
      <c r="AH179" s="119"/>
    </row>
    <row r="180" customFormat="false" ht="15" hidden="false" customHeight="true" outlineLevel="0" collapsed="false">
      <c r="C180" s="430"/>
      <c r="D180" s="233"/>
      <c r="E180" s="137"/>
      <c r="P180" s="18"/>
      <c r="Q180" s="124"/>
      <c r="R180" s="124"/>
      <c r="S180" s="124"/>
      <c r="V180" s="318"/>
      <c r="W180" s="318"/>
      <c r="X180" s="318"/>
      <c r="Y180" s="440"/>
      <c r="Z180" s="318"/>
      <c r="AA180" s="318"/>
      <c r="AB180" s="143"/>
      <c r="AC180" s="421"/>
      <c r="AD180" s="124"/>
      <c r="AE180" s="220"/>
      <c r="AF180" s="124"/>
      <c r="AG180" s="120"/>
      <c r="AH180" s="119"/>
    </row>
    <row r="181" customFormat="false" ht="15" hidden="false" customHeight="true" outlineLevel="0" collapsed="false">
      <c r="C181" s="430"/>
      <c r="D181" s="233"/>
      <c r="E181" s="137"/>
      <c r="P181" s="18"/>
      <c r="Q181" s="124"/>
      <c r="R181" s="124"/>
      <c r="S181" s="124"/>
      <c r="V181" s="318"/>
      <c r="W181" s="318"/>
      <c r="X181" s="318"/>
      <c r="Y181" s="440"/>
      <c r="Z181" s="318"/>
      <c r="AA181" s="318"/>
      <c r="AB181" s="143"/>
      <c r="AC181" s="421"/>
      <c r="AD181" s="124"/>
      <c r="AE181" s="220"/>
      <c r="AF181" s="124"/>
      <c r="AG181" s="120"/>
      <c r="AH181" s="119"/>
    </row>
    <row r="182" customFormat="false" ht="15" hidden="false" customHeight="true" outlineLevel="0" collapsed="false">
      <c r="C182" s="430"/>
      <c r="D182" s="233"/>
      <c r="E182" s="137"/>
      <c r="P182" s="18"/>
      <c r="Q182" s="124"/>
      <c r="R182" s="124"/>
      <c r="S182" s="124"/>
      <c r="V182" s="318"/>
      <c r="W182" s="318"/>
      <c r="X182" s="318"/>
      <c r="Y182" s="440"/>
      <c r="Z182" s="318"/>
      <c r="AA182" s="318"/>
      <c r="AB182" s="143"/>
      <c r="AC182" s="421"/>
      <c r="AD182" s="124"/>
      <c r="AE182" s="220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18"/>
      <c r="W183" s="318"/>
      <c r="X183" s="318"/>
      <c r="Y183" s="440"/>
      <c r="Z183" s="318"/>
      <c r="AA183" s="318"/>
      <c r="AB183" s="143"/>
      <c r="AC183" s="421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18"/>
      <c r="W184" s="318"/>
      <c r="X184" s="318"/>
      <c r="Y184" s="440"/>
      <c r="Z184" s="318"/>
      <c r="AA184" s="318"/>
      <c r="AB184" s="143"/>
      <c r="AC184" s="421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18"/>
      <c r="W185" s="318"/>
      <c r="X185" s="318"/>
      <c r="Y185" s="440"/>
      <c r="Z185" s="318"/>
      <c r="AA185" s="318"/>
      <c r="AB185" s="143"/>
      <c r="AC185" s="421"/>
      <c r="AD185" s="124"/>
      <c r="AE185" s="220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18"/>
      <c r="W186" s="318"/>
      <c r="X186" s="318"/>
      <c r="Y186" s="440"/>
      <c r="Z186" s="318"/>
      <c r="AA186" s="318"/>
      <c r="AB186" s="143"/>
      <c r="AC186" s="421"/>
      <c r="AD186" s="124"/>
      <c r="AE186" s="220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18"/>
      <c r="W187" s="318"/>
      <c r="X187" s="318"/>
      <c r="Y187" s="440"/>
      <c r="Z187" s="318"/>
      <c r="AA187" s="318"/>
      <c r="AB187" s="143"/>
      <c r="AC187" s="421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18"/>
      <c r="W188" s="318"/>
      <c r="X188" s="318"/>
      <c r="Y188" s="440"/>
      <c r="Z188" s="318"/>
      <c r="AA188" s="318"/>
      <c r="AB188" s="143"/>
      <c r="AC188" s="421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18"/>
      <c r="W189" s="318"/>
      <c r="X189" s="318"/>
      <c r="Y189" s="440"/>
      <c r="Z189" s="318"/>
      <c r="AA189" s="318"/>
      <c r="AB189" s="143"/>
      <c r="AC189" s="421"/>
      <c r="AD189" s="220"/>
      <c r="AE189" s="220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18"/>
      <c r="W190" s="318"/>
      <c r="X190" s="318"/>
      <c r="Y190" s="440"/>
      <c r="Z190" s="318"/>
      <c r="AA190" s="318"/>
      <c r="AB190" s="143"/>
      <c r="AC190" s="421"/>
      <c r="AD190" s="220"/>
      <c r="AE190" s="220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18"/>
      <c r="W191" s="318"/>
      <c r="X191" s="318"/>
      <c r="Y191" s="440"/>
      <c r="Z191" s="318"/>
      <c r="AA191" s="318"/>
      <c r="AB191" s="143"/>
      <c r="AC191" s="421"/>
      <c r="AD191" s="220"/>
      <c r="AE191" s="220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18"/>
      <c r="W192" s="318"/>
      <c r="X192" s="318"/>
      <c r="Y192" s="440"/>
      <c r="Z192" s="318"/>
      <c r="AA192" s="318"/>
      <c r="AB192" s="143"/>
      <c r="AC192" s="421"/>
      <c r="AD192" s="220"/>
      <c r="AE192" s="220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18"/>
      <c r="W193" s="318"/>
      <c r="X193" s="318"/>
      <c r="Y193" s="440"/>
      <c r="Z193" s="318"/>
      <c r="AA193" s="318"/>
      <c r="AB193" s="143"/>
      <c r="AC193" s="421"/>
      <c r="AD193" s="124"/>
      <c r="AE193" s="220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18"/>
      <c r="W194" s="318"/>
      <c r="X194" s="318"/>
      <c r="Y194" s="440"/>
      <c r="Z194" s="318"/>
      <c r="AA194" s="318"/>
      <c r="AB194" s="143"/>
      <c r="AC194" s="421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18"/>
      <c r="W195" s="318"/>
      <c r="X195" s="318"/>
      <c r="Y195" s="440"/>
      <c r="Z195" s="318"/>
      <c r="AA195" s="318"/>
      <c r="AB195" s="143"/>
      <c r="AC195" s="421"/>
      <c r="AD195" s="220"/>
      <c r="AE195" s="220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18"/>
      <c r="W196" s="318"/>
      <c r="X196" s="318"/>
      <c r="Y196" s="440"/>
      <c r="Z196" s="318"/>
      <c r="AA196" s="318"/>
      <c r="AB196" s="143"/>
      <c r="AC196" s="421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18"/>
      <c r="W197" s="318"/>
      <c r="X197" s="318"/>
      <c r="Y197" s="440"/>
      <c r="Z197" s="318"/>
      <c r="AA197" s="318"/>
      <c r="AB197" s="143"/>
      <c r="AC197" s="421"/>
      <c r="AD197" s="220"/>
      <c r="AE197" s="220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21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21"/>
      <c r="AD199" s="220"/>
      <c r="AE199" s="220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21"/>
      <c r="AD200" s="124"/>
      <c r="AE200" s="220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21"/>
      <c r="AD201" s="220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21"/>
      <c r="AD202" s="220"/>
      <c r="AE202" s="220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21"/>
      <c r="AD203" s="220"/>
      <c r="AE203" s="220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21"/>
      <c r="AD204" s="220"/>
      <c r="AE204" s="220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21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21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83"/>
      <c r="R207" s="124"/>
      <c r="S207" s="124"/>
      <c r="AB207" s="143"/>
      <c r="AC207" s="421"/>
      <c r="AD207" s="220"/>
      <c r="AE207" s="220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21"/>
      <c r="AD208" s="220"/>
      <c r="AE208" s="220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21"/>
      <c r="AD209" s="220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21"/>
      <c r="AD210" s="220"/>
      <c r="AE210" s="220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21"/>
      <c r="AD211" s="220"/>
      <c r="AE211" s="220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21"/>
      <c r="AD212" s="220"/>
      <c r="AE212" s="220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21"/>
      <c r="AD213" s="220"/>
      <c r="AE213" s="220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21"/>
      <c r="AD214" s="124"/>
      <c r="AE214" s="220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21"/>
      <c r="AD215" s="124"/>
      <c r="AE215" s="233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21"/>
      <c r="AD216" s="124"/>
      <c r="AE216" s="233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21"/>
      <c r="AD217" s="233"/>
      <c r="AE217" s="233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21"/>
      <c r="AD218" s="441"/>
      <c r="AE218" s="441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21"/>
      <c r="AD219" s="441"/>
      <c r="AE219" s="441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21"/>
      <c r="AD220" s="441"/>
      <c r="AE220" s="441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21"/>
      <c r="AD221" s="124"/>
      <c r="AE221" s="441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21"/>
      <c r="AD222" s="124"/>
      <c r="AE222" s="220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21"/>
      <c r="AD223" s="124"/>
      <c r="AE223" s="220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21"/>
      <c r="AD224" s="124"/>
      <c r="AE224" s="220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21"/>
      <c r="AD225" s="233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21"/>
      <c r="AD226" s="233"/>
      <c r="AE226" s="233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21"/>
      <c r="AD227" s="233"/>
      <c r="AE227" s="233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21"/>
      <c r="AD228" s="233"/>
      <c r="AE228" s="233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21"/>
      <c r="AD229" s="233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21"/>
      <c r="AD230" s="233"/>
      <c r="AE230" s="441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21"/>
      <c r="AD231" s="233"/>
      <c r="AE231" s="441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21"/>
      <c r="AD232" s="233"/>
      <c r="AE232" s="441"/>
      <c r="AF232" s="124"/>
      <c r="AG232" s="120"/>
      <c r="AH232" s="119"/>
      <c r="AL232" s="86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21"/>
      <c r="AD233" s="124"/>
      <c r="AE233" s="220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21"/>
      <c r="AD234" s="124"/>
      <c r="AE234" s="124"/>
      <c r="AF234" s="124"/>
      <c r="AG234" s="120"/>
      <c r="AH234" s="119"/>
      <c r="AM234" s="86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21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21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21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21"/>
      <c r="AD238" s="233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21"/>
      <c r="AD239" s="233"/>
      <c r="AE239" s="442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21"/>
      <c r="AD240" s="233"/>
      <c r="AE240" s="442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21"/>
      <c r="AD241" s="233"/>
      <c r="AE241" s="442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21"/>
      <c r="AD242" s="233"/>
      <c r="AE242" s="441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21"/>
      <c r="AD243" s="233"/>
      <c r="AE243" s="442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21"/>
      <c r="AD244" s="233"/>
      <c r="AE244" s="441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21"/>
      <c r="AD245" s="233"/>
      <c r="AE245" s="441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21"/>
      <c r="AD246" s="124"/>
      <c r="AE246" s="220"/>
      <c r="AF246" s="124"/>
      <c r="AG246" s="120"/>
      <c r="AH246" s="119"/>
      <c r="AL246" s="86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21"/>
      <c r="AD247" s="443"/>
      <c r="AE247" s="233"/>
      <c r="AF247" s="124"/>
      <c r="AG247" s="120"/>
      <c r="AH247" s="119"/>
      <c r="AM247" s="86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21"/>
      <c r="AD248" s="443"/>
      <c r="AE248" s="443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21"/>
      <c r="AD249" s="442"/>
      <c r="AE249" s="442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21"/>
      <c r="AD250" s="442"/>
      <c r="AE250" s="442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21"/>
      <c r="AD251" s="443"/>
      <c r="AE251" s="443"/>
      <c r="AF251" s="124"/>
      <c r="AG251" s="120"/>
      <c r="AH251" s="119"/>
      <c r="AM251" s="86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21"/>
      <c r="AD252" s="124"/>
      <c r="AE252" s="124"/>
      <c r="AF252" s="124"/>
      <c r="AG252" s="120"/>
      <c r="AH252" s="119"/>
      <c r="AM252" s="86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21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21"/>
      <c r="AD254" s="220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21"/>
      <c r="AD255" s="443"/>
      <c r="AE255" s="441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21"/>
      <c r="AD256" s="443"/>
      <c r="AE256" s="443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21"/>
      <c r="AD257" s="442"/>
      <c r="AE257" s="442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21"/>
      <c r="AD258" s="443"/>
      <c r="AE258" s="443"/>
      <c r="AF258" s="124"/>
      <c r="AG258" s="120"/>
      <c r="AH258" s="119"/>
      <c r="AM258" s="86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21"/>
      <c r="AD259" s="124"/>
      <c r="AE259" s="124"/>
      <c r="AF259" s="124"/>
      <c r="AG259" s="120"/>
      <c r="AH259" s="119"/>
      <c r="AM259" s="86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21"/>
      <c r="AD260" s="124"/>
      <c r="AE260" s="124"/>
      <c r="AF260" s="124"/>
      <c r="AG260" s="120"/>
      <c r="AH260" s="119"/>
      <c r="AM260" s="86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21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21"/>
      <c r="AD262" s="220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21"/>
      <c r="AD263" s="442"/>
      <c r="AE263" s="233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21"/>
      <c r="AD264" s="443"/>
      <c r="AE264" s="443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21"/>
      <c r="AD265" s="443"/>
      <c r="AE265" s="443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21"/>
      <c r="AD266" s="124"/>
      <c r="AE266" s="220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21"/>
      <c r="AD267" s="124"/>
      <c r="AE267" s="220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21"/>
      <c r="AD268" s="124"/>
      <c r="AE268" s="220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21"/>
      <c r="AD269" s="124"/>
      <c r="AE269" s="220"/>
      <c r="AF269" s="124"/>
      <c r="AG269" s="120"/>
      <c r="AH269" s="119"/>
      <c r="AM269" s="86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21"/>
      <c r="AD270" s="220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21"/>
      <c r="AD271" s="442"/>
      <c r="AE271" s="441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21"/>
      <c r="AD272" s="442"/>
      <c r="AE272" s="443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21"/>
      <c r="AD273" s="443"/>
      <c r="AE273" s="443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21"/>
      <c r="AD274" s="124"/>
      <c r="AE274" s="220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21"/>
      <c r="AD275" s="124"/>
      <c r="AE275" s="220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21"/>
      <c r="AD276" s="220"/>
      <c r="AE276" s="220"/>
      <c r="AF276" s="124"/>
      <c r="AG276" s="120"/>
      <c r="AH276" s="119"/>
      <c r="AM276" s="86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21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21"/>
      <c r="AD278" s="442"/>
      <c r="AE278" s="233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21"/>
      <c r="AD279" s="442"/>
      <c r="AE279" s="442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21"/>
      <c r="AD280" s="442"/>
      <c r="AE280" s="442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21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21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21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21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21"/>
      <c r="AD285" s="124"/>
      <c r="AE285" s="220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21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21"/>
      <c r="AD287" s="124"/>
      <c r="AE287" s="220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21"/>
      <c r="AD288" s="124"/>
      <c r="AE288" s="220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21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21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21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21"/>
      <c r="AD292" s="124"/>
      <c r="AE292" s="124"/>
      <c r="AF292" s="124"/>
      <c r="AG292" s="120"/>
      <c r="AH292" s="119"/>
      <c r="AM292" s="86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21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21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21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21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21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21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21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21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21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21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21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21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21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21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21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21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21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21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21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21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21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21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21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21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21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21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21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21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21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21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21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21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21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21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21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21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21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21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21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21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21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21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21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21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21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21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21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21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21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21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21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21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21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21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21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21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21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21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21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21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21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21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21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29"/>
      <c r="AC356" s="421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21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21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21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21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21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21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21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21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21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21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21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21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21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21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21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21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19"/>
      <c r="AC373" s="421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21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29"/>
      <c r="AC375" s="421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21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21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21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21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21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21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21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21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21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21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21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21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21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21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21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21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20"/>
      <c r="AD392" s="223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20"/>
      <c r="AD393" s="223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20"/>
      <c r="AD394" s="223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20"/>
      <c r="AD395" s="223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20"/>
      <c r="AD396" s="223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20"/>
      <c r="AD397" s="223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20"/>
      <c r="AD398" s="223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20"/>
      <c r="AD399" s="223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20"/>
      <c r="AD400" s="223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20"/>
      <c r="AD401" s="223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20"/>
      <c r="AD402" s="223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20"/>
      <c r="AD403" s="223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20"/>
      <c r="AD404" s="223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20"/>
      <c r="AD405" s="223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20"/>
      <c r="AD406" s="223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20"/>
      <c r="AD407" s="223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20"/>
      <c r="AD408" s="223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20"/>
      <c r="AD409" s="223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20"/>
      <c r="AD410" s="223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20"/>
      <c r="AD411" s="223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20"/>
      <c r="AD412" s="223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20"/>
      <c r="AD413" s="223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20"/>
      <c r="AD414" s="223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20"/>
      <c r="AD415" s="223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20"/>
      <c r="AD416" s="223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20"/>
      <c r="AD417" s="223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20"/>
      <c r="AD418" s="223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20"/>
      <c r="AD419" s="223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20"/>
      <c r="AD420" s="223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20"/>
      <c r="AD421" s="223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20"/>
      <c r="AD422" s="223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20"/>
      <c r="AD423" s="223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20"/>
      <c r="AD424" s="223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20"/>
      <c r="AD425" s="223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20"/>
      <c r="AD426" s="223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20"/>
      <c r="AD427" s="223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20"/>
      <c r="AD428" s="223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20"/>
      <c r="AD429" s="223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20"/>
      <c r="AD430" s="223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20"/>
      <c r="AD431" s="223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20"/>
      <c r="AD432" s="223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20"/>
      <c r="AD433" s="223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20"/>
      <c r="AD434" s="223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20"/>
      <c r="AD435" s="223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20"/>
      <c r="AD436" s="223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20"/>
      <c r="AD437" s="223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20"/>
      <c r="AD438" s="223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20"/>
      <c r="AD439" s="223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20"/>
      <c r="AD440" s="223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20"/>
      <c r="AD441" s="223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20"/>
      <c r="AD442" s="223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20"/>
      <c r="AD443" s="223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20"/>
      <c r="AD444" s="223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20"/>
      <c r="AD445" s="223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20"/>
      <c r="AD446" s="223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20"/>
      <c r="AD447" s="223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20"/>
      <c r="AD448" s="223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20"/>
      <c r="AD449" s="223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20"/>
      <c r="AD450" s="223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20"/>
      <c r="AD451" s="223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20"/>
      <c r="AD452" s="223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20"/>
      <c r="AD453" s="223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20"/>
      <c r="AD454" s="223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20"/>
      <c r="AD455" s="223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20"/>
      <c r="AD456" s="223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20"/>
      <c r="AD457" s="223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20"/>
      <c r="AD458" s="223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20"/>
      <c r="AD459" s="223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20"/>
      <c r="AD460" s="223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20"/>
      <c r="AD461" s="223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20"/>
      <c r="AD462" s="223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20"/>
      <c r="AD463" s="223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20"/>
      <c r="AD464" s="223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20"/>
      <c r="AD465" s="223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20"/>
      <c r="AD466" s="223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20"/>
      <c r="AD467" s="223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20"/>
      <c r="AD468" s="223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20"/>
      <c r="AD469" s="223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20"/>
      <c r="AD470" s="223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20"/>
      <c r="AD471" s="223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20"/>
      <c r="AD472" s="223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20"/>
      <c r="AD473" s="223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20"/>
      <c r="AD474" s="223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20"/>
      <c r="AD475" s="223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20"/>
      <c r="AD476" s="223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20"/>
      <c r="AD477" s="223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20"/>
      <c r="AD478" s="223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20"/>
      <c r="AD479" s="223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20"/>
      <c r="AD480" s="223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20"/>
      <c r="AD481" s="223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20"/>
      <c r="AD482" s="223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20"/>
      <c r="AD483" s="223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20"/>
      <c r="AD484" s="223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20"/>
      <c r="AD485" s="223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20"/>
      <c r="AD486" s="223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20"/>
      <c r="AD487" s="223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20"/>
      <c r="AD488" s="223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20"/>
      <c r="AD489" s="223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20"/>
      <c r="AD490" s="223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20"/>
      <c r="AD491" s="223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20"/>
      <c r="AD492" s="223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20"/>
      <c r="AD493" s="223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20"/>
      <c r="AD494" s="223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20"/>
      <c r="AD495" s="223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20"/>
      <c r="AD496" s="223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20"/>
      <c r="AD497" s="223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20"/>
      <c r="AD498" s="223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20"/>
      <c r="AD499" s="223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20"/>
      <c r="AD500" s="223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20"/>
      <c r="AD501" s="223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20"/>
      <c r="AD502" s="223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20"/>
      <c r="AD503" s="223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20"/>
      <c r="AD504" s="223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20"/>
      <c r="AD505" s="223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20"/>
      <c r="AD506" s="223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20"/>
      <c r="AD507" s="223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20"/>
      <c r="AD508" s="223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20"/>
      <c r="AD509" s="223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20"/>
      <c r="AD510" s="223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20"/>
      <c r="AD511" s="223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20"/>
      <c r="AD512" s="223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20"/>
      <c r="AD513" s="223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20"/>
      <c r="AD514" s="223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20"/>
      <c r="AD515" s="223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20"/>
      <c r="AD516" s="223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20"/>
      <c r="AD517" s="223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20"/>
      <c r="AD518" s="223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20"/>
      <c r="AD519" s="223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20"/>
      <c r="AD520" s="223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20"/>
      <c r="AD521" s="223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20"/>
      <c r="AD522" s="223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20"/>
      <c r="AD523" s="223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20"/>
      <c r="AD524" s="223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20"/>
      <c r="AD525" s="223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20"/>
      <c r="AD526" s="223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20"/>
      <c r="AD527" s="223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20"/>
      <c r="AD528" s="223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20"/>
      <c r="AD529" s="223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20"/>
      <c r="AD530" s="223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20"/>
      <c r="AD531" s="223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20"/>
      <c r="AD532" s="223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20"/>
      <c r="AD533" s="223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20"/>
      <c r="AD534" s="223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20"/>
      <c r="AD535" s="223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20"/>
      <c r="AD536" s="223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20"/>
      <c r="AD537" s="223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20"/>
      <c r="AD538" s="223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20"/>
      <c r="AD539" s="223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20"/>
      <c r="AD540" s="223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20"/>
      <c r="AD541" s="223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20"/>
      <c r="AD542" s="223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20"/>
      <c r="AD543" s="223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20"/>
      <c r="AD544" s="223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20"/>
      <c r="AD545" s="223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20"/>
      <c r="AD546" s="223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20"/>
      <c r="AD547" s="223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20"/>
      <c r="AD548" s="223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20"/>
      <c r="AD549" s="223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20"/>
      <c r="AD550" s="223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20"/>
      <c r="AD551" s="223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20"/>
      <c r="AD552" s="223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20"/>
      <c r="AD553" s="223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20"/>
      <c r="AD554" s="223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20"/>
      <c r="AD555" s="223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20"/>
      <c r="AD556" s="223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20"/>
      <c r="AD557" s="223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20"/>
      <c r="AD558" s="223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20"/>
      <c r="AD559" s="223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20"/>
      <c r="AD560" s="223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20"/>
      <c r="AD561" s="223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20"/>
      <c r="AD562" s="223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20"/>
      <c r="AD563" s="223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20"/>
      <c r="AD564" s="223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20"/>
      <c r="AD565" s="223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20"/>
      <c r="AD566" s="223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20"/>
      <c r="AD567" s="223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20"/>
      <c r="AD568" s="223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20"/>
      <c r="AD569" s="223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20"/>
      <c r="AD570" s="223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20"/>
      <c r="AD571" s="223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20"/>
      <c r="AD572" s="223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20"/>
      <c r="AD573" s="223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20"/>
      <c r="AD574" s="223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20"/>
      <c r="AD575" s="223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20"/>
      <c r="AD576" s="223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20"/>
      <c r="AD577" s="223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20"/>
      <c r="AD578" s="223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20"/>
      <c r="AD579" s="223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20"/>
      <c r="AD580" s="223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20"/>
      <c r="AD581" s="223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20"/>
      <c r="AD582" s="223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20"/>
      <c r="AD583" s="223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20"/>
      <c r="AD584" s="223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20"/>
      <c r="AD585" s="223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20"/>
      <c r="AD586" s="223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20"/>
      <c r="AD587" s="223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20"/>
      <c r="AD588" s="223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20"/>
      <c r="AD589" s="223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20"/>
      <c r="AD590" s="223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20"/>
      <c r="AD591" s="223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20"/>
      <c r="AD592" s="223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20"/>
      <c r="AD593" s="223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20"/>
      <c r="AD594" s="223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20"/>
      <c r="AD595" s="223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20"/>
      <c r="AD596" s="223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20"/>
      <c r="AD597" s="223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20"/>
      <c r="AD598" s="223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20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20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20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20"/>
      <c r="AD602" s="223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20"/>
      <c r="AD603" s="223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20"/>
      <c r="AD604" s="223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20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20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20"/>
      <c r="AD607" s="223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20"/>
      <c r="AD608" s="223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20"/>
      <c r="AD609" s="223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20"/>
      <c r="AD610" s="223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20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20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20"/>
      <c r="AD613" s="223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20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20"/>
      <c r="AD615" s="223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20"/>
      <c r="AD616" s="223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20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20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20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20"/>
      <c r="AD620" s="223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20"/>
      <c r="AD621" s="223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20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20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20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20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20"/>
      <c r="AD626" s="223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20"/>
      <c r="AD627" s="223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20"/>
      <c r="AD628" s="223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20"/>
      <c r="AD629" s="223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6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321</v>
      </c>
      <c r="C3" s="318"/>
      <c r="D3" s="318"/>
    </row>
    <row r="4" customFormat="false" ht="12.75" hidden="false" customHeight="false" outlineLevel="0" collapsed="false">
      <c r="A4" s="156"/>
      <c r="B4" s="450" t="s">
        <v>322</v>
      </c>
      <c r="C4" s="318"/>
      <c r="D4" s="156"/>
    </row>
    <row r="5" customFormat="false" ht="12.75" hidden="false" customHeight="false" outlineLevel="0" collapsed="false">
      <c r="A5" s="82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-40966</v>
      </c>
      <c r="C37" s="124" t="n">
        <f aca="false">SUM(C6:C36)</f>
        <v>-42000</v>
      </c>
      <c r="D37" s="140" t="n">
        <f aca="false">SUM(D6:D36)</f>
        <v>-1034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2.39</v>
      </c>
    </row>
    <row r="39" customFormat="false" ht="12.75" hidden="false" customHeight="false" outlineLevel="0" collapsed="false">
      <c r="D39" s="152" t="n">
        <f aca="false">+D38*D37</f>
        <v>-2471.26</v>
      </c>
    </row>
    <row r="40" customFormat="false" ht="12.75" hidden="false" customHeight="false" outlineLevel="0" collapsed="false">
      <c r="A40" s="175" t="n">
        <v>37256</v>
      </c>
      <c r="C40" s="86"/>
      <c r="D40" s="216" t="n">
        <v>-17240</v>
      </c>
    </row>
    <row r="41" customFormat="false" ht="12.75" hidden="false" customHeight="false" outlineLevel="0" collapsed="false">
      <c r="A41" s="175" t="n">
        <v>36894</v>
      </c>
      <c r="C41" s="172"/>
      <c r="D41" s="152" t="n">
        <f aca="false">+D40+D39</f>
        <v>-19711.26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5329</v>
      </c>
    </row>
    <row r="47" customFormat="false" ht="12.75" hidden="false" customHeight="false" outlineLevel="0" collapsed="false">
      <c r="A47" s="144" t="n">
        <f aca="false">+A41</f>
        <v>36894</v>
      </c>
      <c r="B47" s="9"/>
      <c r="C47" s="9"/>
      <c r="D47" s="40" t="n">
        <f aca="false">+D37</f>
        <v>-1034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4295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2" t="s">
        <v>173</v>
      </c>
      <c r="B6" s="117" t="s">
        <v>174</v>
      </c>
      <c r="C6" s="117" t="s">
        <v>175</v>
      </c>
      <c r="D6" s="117" t="s">
        <v>195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5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6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7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8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9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10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11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12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13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470028</v>
      </c>
      <c r="C38" s="124" t="n">
        <f aca="false">SUM(C7:C37)</f>
        <v>472785</v>
      </c>
      <c r="D38" s="124" t="n">
        <f aca="false">SUM(D7:D37)</f>
        <v>2757</v>
      </c>
    </row>
    <row r="39" customFormat="false" ht="12.75" hidden="false" customHeight="false" outlineLevel="0" collapsed="false">
      <c r="A39" s="154"/>
      <c r="C39" s="32"/>
      <c r="D39" s="177" t="n">
        <f aca="false">+summary!H3</f>
        <v>2.36</v>
      </c>
    </row>
    <row r="40" customFormat="false" ht="12.75" hidden="false" customHeight="false" outlineLevel="0" collapsed="false">
      <c r="D40" s="152" t="n">
        <f aca="false">+D39*D38</f>
        <v>6506.52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6"/>
      <c r="D41" s="455" t="n">
        <v>47283</v>
      </c>
      <c r="H41" s="0" t="n">
        <v>530</v>
      </c>
    </row>
    <row r="42" customFormat="false" ht="12.75" hidden="false" customHeight="false" outlineLevel="0" collapsed="false">
      <c r="A42" s="175" t="n">
        <v>37259</v>
      </c>
      <c r="D42" s="136" t="n">
        <f aca="false">+D41+D40</f>
        <v>53789.52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15" t="n">
        <v>20412</v>
      </c>
    </row>
    <row r="48" customFormat="false" ht="12.75" hidden="false" customHeight="false" outlineLevel="0" collapsed="false">
      <c r="A48" s="144" t="n">
        <f aca="false">+A42</f>
        <v>37259</v>
      </c>
      <c r="B48" s="9"/>
      <c r="C48" s="9"/>
      <c r="D48" s="40" t="n">
        <f aca="false">+D38</f>
        <v>2757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23169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2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5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6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-683228</v>
      </c>
      <c r="C35" s="124" t="n">
        <f aca="false">SUM(C4:C34)</f>
        <v>-683182</v>
      </c>
      <c r="D35" s="124" t="n">
        <f aca="false">SUM(D4:D34)</f>
        <v>46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36894</v>
      </c>
      <c r="D40" s="124" t="n">
        <f aca="false">+D38+D35</f>
        <v>59117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12453</v>
      </c>
      <c r="K45" s="82"/>
      <c r="L45" s="117"/>
      <c r="M45" s="117"/>
      <c r="O45" s="82"/>
      <c r="P45" s="117"/>
      <c r="Q45" s="117"/>
      <c r="S45" s="82"/>
      <c r="T45" s="117"/>
      <c r="U45" s="117"/>
      <c r="W45" s="82"/>
      <c r="X45" s="117"/>
      <c r="Y45" s="117"/>
      <c r="AA45" s="82"/>
      <c r="AB45" s="117"/>
      <c r="AC45" s="117"/>
    </row>
    <row r="46" customFormat="false" ht="12.75" hidden="false" customHeight="false" outlineLevel="0" collapsed="false">
      <c r="A46" s="144" t="n">
        <f aca="false">+A40</f>
        <v>36894</v>
      </c>
      <c r="B46" s="9"/>
      <c r="C46" s="9"/>
      <c r="D46" s="146" t="n">
        <f aca="false">+D35*'by type_area'!J4</f>
        <v>109.94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2" t="n">
        <f aca="false">+D46+D45</f>
        <v>12562.94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89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2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H3" s="82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/>
      <c r="C7" s="124"/>
      <c r="D7" s="124"/>
      <c r="E7" s="124"/>
      <c r="F7" s="140" t="n">
        <f aca="false">+C7-B7+E7-D7</f>
        <v>0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/>
      <c r="C8" s="124"/>
      <c r="D8" s="124"/>
      <c r="E8" s="124"/>
      <c r="F8" s="140" t="n">
        <f aca="false">+C8-B8+E8-D8</f>
        <v>0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40" t="n">
        <f aca="false">+C9-B9+E9-D9</f>
        <v>0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40" t="n">
        <f aca="false">+C10-B10+E10-D10</f>
        <v>0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40" t="n">
        <f aca="false">+C11-B11+E11-D11</f>
        <v>0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40" t="n">
        <f aca="false">+C12-B12+E12-D12</f>
        <v>0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40" t="n">
        <f aca="false">+C13-B13+E13-D13</f>
        <v>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40" t="n">
        <f aca="false">+C14-B14+E14-D14</f>
        <v>0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40" t="n">
        <f aca="false">+C15-B15+E15-D15</f>
        <v>0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40" t="n">
        <f aca="false">+C16-B16+E16-D16</f>
        <v>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40" t="n">
        <f aca="false">+C17-B17+E17-D17</f>
        <v>0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-1534745</v>
      </c>
      <c r="C35" s="124" t="n">
        <f aca="false">SUM(C4:C34)</f>
        <v>-1519530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15215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78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37259</v>
      </c>
      <c r="D40" s="187"/>
      <c r="E40" s="187"/>
      <c r="F40" s="124" t="n">
        <f aca="false">+F38+F35</f>
        <v>119635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2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3"/>
      <c r="AG43" s="191"/>
      <c r="AH43" s="191"/>
      <c r="AI43" s="194"/>
      <c r="AJ43" s="193"/>
      <c r="AK43" s="191"/>
      <c r="AL43" s="191"/>
      <c r="AM43" s="194"/>
      <c r="AN43" s="193"/>
      <c r="AO43" s="191"/>
      <c r="AP43" s="191"/>
      <c r="AQ43" s="191"/>
      <c r="AR43" s="191"/>
      <c r="AS43" s="191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E44" s="187"/>
      <c r="F44" s="187"/>
      <c r="G44" s="187"/>
      <c r="K44" s="0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331917</v>
      </c>
      <c r="E45" s="187"/>
      <c r="F45" s="187"/>
      <c r="G45" s="187"/>
      <c r="H45" s="82"/>
      <c r="I45" s="117"/>
      <c r="K45" s="82"/>
      <c r="L45" s="117"/>
      <c r="M45" s="117"/>
      <c r="O45" s="82"/>
      <c r="P45" s="117"/>
      <c r="Q45" s="117"/>
      <c r="S45" s="82"/>
      <c r="T45" s="117"/>
      <c r="U45" s="117"/>
      <c r="W45" s="82"/>
      <c r="X45" s="117"/>
      <c r="Y45" s="117"/>
      <c r="AA45" s="82"/>
      <c r="AB45" s="117"/>
      <c r="AC45" s="117"/>
      <c r="AE45" s="82"/>
      <c r="AF45" s="195"/>
      <c r="AG45" s="195"/>
      <c r="AH45" s="191"/>
      <c r="AI45" s="196"/>
      <c r="AJ45" s="195"/>
      <c r="AK45" s="195"/>
      <c r="AL45" s="191"/>
      <c r="AM45" s="196"/>
      <c r="AN45" s="195"/>
      <c r="AO45" s="195"/>
      <c r="AP45" s="191"/>
      <c r="AQ45" s="191"/>
      <c r="AR45" s="191"/>
      <c r="AS45" s="191"/>
    </row>
    <row r="46" customFormat="false" ht="12.75" hidden="false" customHeight="false" outlineLevel="0" collapsed="false">
      <c r="A46" s="144" t="n">
        <f aca="false">+A40</f>
        <v>37259</v>
      </c>
      <c r="B46" s="9"/>
      <c r="C46" s="9"/>
      <c r="D46" s="146" t="n">
        <f aca="false">+F35*'by type_area'!J4</f>
        <v>36363.85</v>
      </c>
      <c r="E46" s="187"/>
      <c r="F46" s="197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198"/>
      <c r="AI46" s="199"/>
      <c r="AJ46" s="124"/>
      <c r="AK46" s="124"/>
      <c r="AL46" s="198"/>
      <c r="AM46" s="199"/>
      <c r="AN46" s="124"/>
      <c r="AO46" s="124"/>
      <c r="AP46" s="198"/>
      <c r="AQ46" s="191"/>
      <c r="AR46" s="191"/>
      <c r="AS46" s="191"/>
    </row>
    <row r="47" customFormat="false" ht="12.75" hidden="false" customHeight="false" outlineLevel="0" collapsed="false">
      <c r="A47" s="9"/>
      <c r="B47" s="9"/>
      <c r="C47" s="9"/>
      <c r="D47" s="62" t="n">
        <f aca="false">+D46+D45</f>
        <v>368280.85</v>
      </c>
      <c r="E47" s="187"/>
      <c r="F47" s="200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198"/>
      <c r="AI47" s="199"/>
      <c r="AJ47" s="124"/>
      <c r="AK47" s="124"/>
      <c r="AL47" s="198"/>
      <c r="AM47" s="199"/>
      <c r="AN47" s="124"/>
      <c r="AO47" s="124"/>
      <c r="AP47" s="198"/>
      <c r="AQ47" s="191"/>
      <c r="AR47" s="191"/>
      <c r="AS47" s="191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198"/>
      <c r="AI48" s="199"/>
      <c r="AJ48" s="124"/>
      <c r="AK48" s="124"/>
      <c r="AL48" s="198"/>
      <c r="AM48" s="199"/>
      <c r="AN48" s="124"/>
      <c r="AO48" s="124"/>
      <c r="AP48" s="198"/>
      <c r="AQ48" s="191"/>
      <c r="AR48" s="191"/>
      <c r="AS48" s="191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198"/>
      <c r="AI49" s="199"/>
      <c r="AJ49" s="124"/>
      <c r="AK49" s="124"/>
      <c r="AL49" s="198"/>
      <c r="AM49" s="199"/>
      <c r="AN49" s="124"/>
      <c r="AO49" s="124"/>
      <c r="AP49" s="198"/>
      <c r="AQ49" s="191"/>
      <c r="AR49" s="191"/>
      <c r="AS49" s="191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198"/>
      <c r="AI50" s="199"/>
      <c r="AJ50" s="124"/>
      <c r="AK50" s="124"/>
      <c r="AL50" s="198"/>
      <c r="AM50" s="199"/>
      <c r="AN50" s="124"/>
      <c r="AO50" s="124"/>
      <c r="AP50" s="198"/>
      <c r="AQ50" s="191"/>
      <c r="AR50" s="191"/>
      <c r="AS50" s="191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198"/>
      <c r="AI51" s="199"/>
      <c r="AJ51" s="124"/>
      <c r="AK51" s="124"/>
      <c r="AL51" s="198"/>
      <c r="AM51" s="199"/>
      <c r="AN51" s="124"/>
      <c r="AO51" s="124"/>
      <c r="AP51" s="198"/>
      <c r="AQ51" s="191"/>
      <c r="AR51" s="191"/>
      <c r="AS51" s="191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198"/>
      <c r="AI52" s="199"/>
      <c r="AJ52" s="124"/>
      <c r="AK52" s="124"/>
      <c r="AL52" s="198"/>
      <c r="AM52" s="199"/>
      <c r="AN52" s="124"/>
      <c r="AO52" s="124"/>
      <c r="AP52" s="198"/>
      <c r="AQ52" s="191"/>
      <c r="AR52" s="191"/>
      <c r="AS52" s="191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198"/>
      <c r="AI53" s="199"/>
      <c r="AJ53" s="124"/>
      <c r="AK53" s="124"/>
      <c r="AL53" s="198"/>
      <c r="AM53" s="199"/>
      <c r="AN53" s="124"/>
      <c r="AO53" s="124"/>
      <c r="AP53" s="198"/>
      <c r="AQ53" s="191"/>
      <c r="AR53" s="191"/>
      <c r="AS53" s="191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198"/>
      <c r="AI54" s="199"/>
      <c r="AJ54" s="124"/>
      <c r="AK54" s="124"/>
      <c r="AL54" s="198"/>
      <c r="AM54" s="199"/>
      <c r="AN54" s="124"/>
      <c r="AO54" s="124"/>
      <c r="AP54" s="198"/>
      <c r="AQ54" s="191"/>
      <c r="AR54" s="191"/>
      <c r="AS54" s="191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198"/>
      <c r="AI55" s="199"/>
      <c r="AJ55" s="124"/>
      <c r="AK55" s="124"/>
      <c r="AL55" s="198"/>
      <c r="AM55" s="199"/>
      <c r="AN55" s="124"/>
      <c r="AO55" s="124"/>
      <c r="AP55" s="198"/>
      <c r="AQ55" s="191"/>
      <c r="AR55" s="191"/>
      <c r="AS55" s="191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198"/>
      <c r="AI56" s="199"/>
      <c r="AJ56" s="124"/>
      <c r="AK56" s="124"/>
      <c r="AL56" s="198"/>
      <c r="AM56" s="199"/>
      <c r="AN56" s="124"/>
      <c r="AO56" s="124"/>
      <c r="AP56" s="198"/>
      <c r="AQ56" s="191"/>
      <c r="AR56" s="191"/>
      <c r="AS56" s="191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198"/>
      <c r="AI57" s="199"/>
      <c r="AJ57" s="124"/>
      <c r="AK57" s="124"/>
      <c r="AL57" s="198"/>
      <c r="AM57" s="199"/>
      <c r="AN57" s="124"/>
      <c r="AO57" s="124"/>
      <c r="AP57" s="198"/>
      <c r="AQ57" s="191"/>
      <c r="AR57" s="191"/>
      <c r="AS57" s="191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198"/>
      <c r="AI58" s="199"/>
      <c r="AJ58" s="124"/>
      <c r="AK58" s="124"/>
      <c r="AL58" s="198"/>
      <c r="AM58" s="199"/>
      <c r="AN58" s="124"/>
      <c r="AO58" s="124"/>
      <c r="AP58" s="198"/>
      <c r="AQ58" s="191"/>
      <c r="AR58" s="191"/>
      <c r="AS58" s="191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198"/>
      <c r="AI59" s="199"/>
      <c r="AJ59" s="124"/>
      <c r="AK59" s="124"/>
      <c r="AL59" s="198"/>
      <c r="AM59" s="199"/>
      <c r="AN59" s="124"/>
      <c r="AO59" s="124"/>
      <c r="AP59" s="198"/>
      <c r="AQ59" s="191"/>
      <c r="AR59" s="191"/>
      <c r="AS59" s="191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198"/>
      <c r="AI60" s="199"/>
      <c r="AJ60" s="124"/>
      <c r="AK60" s="124"/>
      <c r="AL60" s="198"/>
      <c r="AM60" s="199"/>
      <c r="AN60" s="124"/>
      <c r="AO60" s="124"/>
      <c r="AP60" s="198"/>
      <c r="AQ60" s="191"/>
      <c r="AR60" s="191"/>
      <c r="AS60" s="191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198"/>
      <c r="AI61" s="199"/>
      <c r="AJ61" s="124"/>
      <c r="AK61" s="124"/>
      <c r="AL61" s="198"/>
      <c r="AM61" s="199"/>
      <c r="AN61" s="124"/>
      <c r="AO61" s="124"/>
      <c r="AP61" s="198"/>
      <c r="AQ61" s="191"/>
      <c r="AR61" s="191"/>
      <c r="AS61" s="191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198"/>
      <c r="AI62" s="199"/>
      <c r="AJ62" s="124"/>
      <c r="AK62" s="124"/>
      <c r="AL62" s="198"/>
      <c r="AM62" s="199"/>
      <c r="AN62" s="124"/>
      <c r="AO62" s="124"/>
      <c r="AP62" s="198"/>
      <c r="AQ62" s="191"/>
      <c r="AR62" s="191"/>
      <c r="AS62" s="191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198"/>
      <c r="AI63" s="199"/>
      <c r="AJ63" s="124"/>
      <c r="AK63" s="124"/>
      <c r="AL63" s="198"/>
      <c r="AM63" s="199"/>
      <c r="AN63" s="124"/>
      <c r="AO63" s="124"/>
      <c r="AP63" s="198"/>
      <c r="AQ63" s="191"/>
      <c r="AR63" s="191"/>
      <c r="AS63" s="191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198"/>
      <c r="AI64" s="199"/>
      <c r="AJ64" s="124"/>
      <c r="AK64" s="124"/>
      <c r="AL64" s="198"/>
      <c r="AM64" s="199"/>
      <c r="AN64" s="124"/>
      <c r="AO64" s="124"/>
      <c r="AP64" s="198"/>
      <c r="AQ64" s="191"/>
      <c r="AR64" s="191"/>
      <c r="AS64" s="191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198"/>
      <c r="AI65" s="199"/>
      <c r="AJ65" s="124"/>
      <c r="AK65" s="124"/>
      <c r="AL65" s="198"/>
      <c r="AM65" s="199"/>
      <c r="AN65" s="124"/>
      <c r="AO65" s="124"/>
      <c r="AP65" s="198"/>
      <c r="AQ65" s="191"/>
      <c r="AR65" s="191"/>
      <c r="AS65" s="191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198"/>
      <c r="AI66" s="199"/>
      <c r="AJ66" s="124"/>
      <c r="AK66" s="124"/>
      <c r="AL66" s="198"/>
      <c r="AM66" s="199"/>
      <c r="AN66" s="124"/>
      <c r="AO66" s="124"/>
      <c r="AP66" s="198"/>
      <c r="AQ66" s="191"/>
      <c r="AR66" s="191"/>
      <c r="AS66" s="191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198"/>
      <c r="AI67" s="199"/>
      <c r="AJ67" s="124"/>
      <c r="AK67" s="124"/>
      <c r="AL67" s="198"/>
      <c r="AM67" s="199"/>
      <c r="AN67" s="124"/>
      <c r="AO67" s="124"/>
      <c r="AP67" s="198"/>
      <c r="AQ67" s="191"/>
      <c r="AR67" s="191"/>
      <c r="AS67" s="191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198"/>
      <c r="AI68" s="199"/>
      <c r="AJ68" s="124"/>
      <c r="AK68" s="124"/>
      <c r="AL68" s="198"/>
      <c r="AM68" s="199"/>
      <c r="AN68" s="124"/>
      <c r="AO68" s="124"/>
      <c r="AP68" s="198"/>
      <c r="AQ68" s="191"/>
      <c r="AR68" s="191"/>
      <c r="AS68" s="191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198"/>
      <c r="AI69" s="199"/>
      <c r="AJ69" s="124"/>
      <c r="AK69" s="124"/>
      <c r="AL69" s="198"/>
      <c r="AM69" s="199"/>
      <c r="AN69" s="124"/>
      <c r="AO69" s="124"/>
      <c r="AP69" s="198"/>
      <c r="AQ69" s="191"/>
      <c r="AR69" s="191"/>
      <c r="AS69" s="191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198"/>
      <c r="AI70" s="199"/>
      <c r="AJ70" s="124"/>
      <c r="AK70" s="124"/>
      <c r="AL70" s="198"/>
      <c r="AM70" s="199"/>
      <c r="AN70" s="124"/>
      <c r="AO70" s="124"/>
      <c r="AP70" s="198"/>
      <c r="AQ70" s="191"/>
      <c r="AR70" s="191"/>
      <c r="AS70" s="191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198"/>
      <c r="AI71" s="199"/>
      <c r="AJ71" s="124"/>
      <c r="AK71" s="124"/>
      <c r="AL71" s="198"/>
      <c r="AM71" s="199"/>
      <c r="AN71" s="124"/>
      <c r="AO71" s="124"/>
      <c r="AP71" s="198"/>
      <c r="AQ71" s="191"/>
      <c r="AR71" s="191"/>
      <c r="AS71" s="191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198"/>
      <c r="AI72" s="199"/>
      <c r="AJ72" s="124"/>
      <c r="AK72" s="124"/>
      <c r="AL72" s="198"/>
      <c r="AM72" s="199"/>
      <c r="AN72" s="124"/>
      <c r="AO72" s="124"/>
      <c r="AP72" s="198"/>
      <c r="AQ72" s="191"/>
      <c r="AR72" s="191"/>
      <c r="AS72" s="191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198"/>
      <c r="AI73" s="199"/>
      <c r="AJ73" s="124"/>
      <c r="AK73" s="124"/>
      <c r="AL73" s="198"/>
      <c r="AM73" s="199"/>
      <c r="AN73" s="124"/>
      <c r="AO73" s="124"/>
      <c r="AP73" s="198"/>
      <c r="AQ73" s="191"/>
      <c r="AR73" s="191"/>
      <c r="AS73" s="191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198"/>
      <c r="AI74" s="199"/>
      <c r="AJ74" s="124"/>
      <c r="AK74" s="124"/>
      <c r="AL74" s="198"/>
      <c r="AM74" s="199"/>
      <c r="AN74" s="124"/>
      <c r="AO74" s="124"/>
      <c r="AP74" s="198"/>
      <c r="AQ74" s="191"/>
      <c r="AR74" s="191"/>
      <c r="AS74" s="191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198"/>
      <c r="AI75" s="199"/>
      <c r="AJ75" s="124"/>
      <c r="AK75" s="124"/>
      <c r="AL75" s="198"/>
      <c r="AM75" s="199"/>
      <c r="AN75" s="124"/>
      <c r="AO75" s="124"/>
      <c r="AP75" s="198"/>
      <c r="AQ75" s="191"/>
      <c r="AR75" s="191"/>
      <c r="AS75" s="191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198"/>
      <c r="AI76" s="199"/>
      <c r="AJ76" s="124"/>
      <c r="AK76" s="124"/>
      <c r="AL76" s="198"/>
      <c r="AM76" s="199"/>
      <c r="AN76" s="124"/>
      <c r="AO76" s="124"/>
      <c r="AP76" s="198"/>
      <c r="AQ76" s="191"/>
      <c r="AR76" s="191"/>
      <c r="AS76" s="191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199"/>
      <c r="AJ77" s="124"/>
      <c r="AK77" s="124"/>
      <c r="AL77" s="124"/>
      <c r="AM77" s="199"/>
      <c r="AN77" s="124"/>
      <c r="AO77" s="124"/>
      <c r="AP77" s="124"/>
      <c r="AQ77" s="191"/>
      <c r="AR77" s="191"/>
      <c r="AS77" s="191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1"/>
      <c r="AG78" s="198"/>
      <c r="AH78" s="201"/>
      <c r="AI78" s="202"/>
      <c r="AJ78" s="191"/>
      <c r="AK78" s="198"/>
      <c r="AL78" s="201"/>
      <c r="AM78" s="202"/>
      <c r="AN78" s="191"/>
      <c r="AO78" s="198"/>
      <c r="AP78" s="201"/>
      <c r="AQ78" s="191"/>
      <c r="AR78" s="191"/>
      <c r="AS78" s="191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1"/>
      <c r="AG79" s="191"/>
      <c r="AH79" s="124"/>
      <c r="AI79" s="191"/>
      <c r="AJ79" s="191"/>
      <c r="AK79" s="191"/>
      <c r="AL79" s="124"/>
      <c r="AM79" s="191"/>
      <c r="AN79" s="191"/>
      <c r="AO79" s="191"/>
      <c r="AP79" s="124"/>
      <c r="AQ79" s="191"/>
      <c r="AR79" s="191"/>
      <c r="AS79" s="191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1"/>
      <c r="AG80" s="191"/>
      <c r="AH80" s="124"/>
      <c r="AI80" s="203"/>
      <c r="AJ80" s="191"/>
      <c r="AK80" s="191"/>
      <c r="AL80" s="124"/>
      <c r="AM80" s="203"/>
      <c r="AN80" s="191"/>
      <c r="AO80" s="191"/>
      <c r="AP80" s="124"/>
      <c r="AQ80" s="191"/>
      <c r="AR80" s="191"/>
      <c r="AS80" s="191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1"/>
      <c r="AG81" s="191"/>
      <c r="AH81" s="124"/>
      <c r="AI81" s="201"/>
      <c r="AJ81" s="191"/>
      <c r="AK81" s="191"/>
      <c r="AL81" s="124"/>
      <c r="AM81" s="201"/>
      <c r="AN81" s="191"/>
      <c r="AO81" s="191"/>
      <c r="AP81" s="124"/>
      <c r="AQ81" s="191"/>
      <c r="AR81" s="191"/>
      <c r="AS81" s="191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1"/>
      <c r="AG82" s="191"/>
      <c r="AH82" s="124"/>
      <c r="AI82" s="203"/>
      <c r="AJ82" s="191"/>
      <c r="AK82" s="191"/>
      <c r="AL82" s="124"/>
      <c r="AM82" s="203"/>
      <c r="AN82" s="191"/>
      <c r="AO82" s="191"/>
      <c r="AP82" s="124"/>
      <c r="AQ82" s="191"/>
      <c r="AR82" s="191"/>
      <c r="AS82" s="191"/>
    </row>
    <row r="83" customFormat="false" ht="12.75" hidden="false" customHeight="false" outlineLevel="0" collapsed="false">
      <c r="AE83" s="9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</row>
    <row r="84" customFormat="false" ht="12.75" hidden="false" customHeight="false" outlineLevel="0" collapsed="false">
      <c r="AE84" s="9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</row>
    <row r="85" customFormat="false" ht="12.75" hidden="false" customHeight="false" outlineLevel="0" collapsed="false"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</row>
    <row r="86" customFormat="false" ht="12.75" hidden="false" customHeight="false" outlineLevel="0" collapsed="false"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</row>
    <row r="87" customFormat="false" ht="12.75" hidden="false" customHeight="false" outlineLevel="0" collapsed="false"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</row>
    <row r="88" customFormat="false" ht="12.75" hidden="false" customHeight="false" outlineLevel="0" collapsed="false"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</row>
    <row r="89" customFormat="false" ht="12.75" hidden="false" customHeight="false" outlineLevel="0" collapsed="false"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</row>
    <row r="90" customFormat="false" ht="12.75" hidden="false" customHeight="false" outlineLevel="0" collapsed="false"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</row>
    <row r="91" customFormat="false" ht="12.75" hidden="false" customHeight="false" outlineLevel="0" collapsed="false"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</row>
    <row r="92" customFormat="false" ht="12.75" hidden="false" customHeight="false" outlineLevel="0" collapsed="false"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</row>
    <row r="93" customFormat="false" ht="12.75" hidden="false" customHeight="false" outlineLevel="0" collapsed="false"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</row>
    <row r="94" customFormat="false" ht="12.75" hidden="false" customHeight="false" outlineLevel="0" collapsed="false"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</row>
    <row r="95" customFormat="false" ht="12.75" hidden="false" customHeight="false" outlineLevel="0" collapsed="false"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</row>
    <row r="96" customFormat="false" ht="12.75" hidden="false" customHeight="false" outlineLevel="0" collapsed="false"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</row>
    <row r="97" customFormat="false" ht="12.75" hidden="false" customHeight="false" outlineLevel="0" collapsed="false"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</row>
    <row r="98" customFormat="false" ht="12.75" hidden="false" customHeight="false" outlineLevel="0" collapsed="false"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</row>
    <row r="99" customFormat="false" ht="12.75" hidden="false" customHeight="false" outlineLevel="0" collapsed="false"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</row>
    <row r="100" customFormat="false" ht="12.75" hidden="false" customHeight="false" outlineLevel="0" collapsed="false"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</row>
    <row r="101" customFormat="false" ht="12.75" hidden="false" customHeight="false" outlineLevel="0" collapsed="false"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</row>
    <row r="102" customFormat="false" ht="12.75" hidden="false" customHeight="false" outlineLevel="0" collapsed="false"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</row>
    <row r="103" customFormat="false" ht="12.75" hidden="false" customHeight="false" outlineLevel="0" collapsed="false"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</row>
    <row r="104" customFormat="false" ht="12.75" hidden="false" customHeight="false" outlineLevel="0" collapsed="false"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</row>
    <row r="105" customFormat="false" ht="12.75" hidden="false" customHeight="false" outlineLevel="0" collapsed="false"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24" activeCellId="0" sqref="B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182</v>
      </c>
      <c r="C2" s="32"/>
      <c r="D2" s="163" t="s">
        <v>183</v>
      </c>
      <c r="E2" s="116"/>
      <c r="F2" s="163" t="s">
        <v>185</v>
      </c>
      <c r="G2" s="116"/>
      <c r="J2" s="116"/>
      <c r="K2" s="116"/>
      <c r="L2" s="163"/>
      <c r="M2" s="116"/>
    </row>
    <row r="3" customFormat="false" ht="11.25" hidden="false" customHeight="false" outlineLevel="0" collapsed="false">
      <c r="A3" s="24" t="s">
        <v>173</v>
      </c>
      <c r="B3" s="117" t="s">
        <v>174</v>
      </c>
      <c r="C3" s="164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I3" s="204"/>
      <c r="J3" s="24"/>
      <c r="K3" s="117"/>
      <c r="L3" s="117"/>
      <c r="M3" s="117"/>
    </row>
    <row r="4" customFormat="false" ht="12.75" hidden="false" customHeight="false" outlineLevel="0" collapsed="false">
      <c r="A4" s="165" t="n">
        <v>1</v>
      </c>
      <c r="B4" s="124"/>
      <c r="C4" s="124"/>
      <c r="D4" s="124"/>
      <c r="E4" s="124"/>
      <c r="F4" s="124"/>
      <c r="G4" s="124"/>
      <c r="H4" s="124" t="n">
        <f aca="false">+G4+E4+C4-F4-D4-B4</f>
        <v>0</v>
      </c>
      <c r="I4" s="124"/>
      <c r="J4" s="137"/>
      <c r="K4" s="149"/>
      <c r="L4" s="149"/>
      <c r="M4" s="149"/>
      <c r="N4" s="149"/>
      <c r="O4" s="1"/>
      <c r="P4" s="1"/>
    </row>
    <row r="5" customFormat="false" ht="12.75" hidden="false" customHeight="false" outlineLevel="0" collapsed="false">
      <c r="A5" s="165" t="n">
        <v>2</v>
      </c>
      <c r="B5" s="124"/>
      <c r="C5" s="124"/>
      <c r="D5" s="124"/>
      <c r="E5" s="124"/>
      <c r="F5" s="124"/>
      <c r="G5" s="124"/>
      <c r="H5" s="124" t="n">
        <f aca="false">+G5+E5+C5-F5-D5-B5</f>
        <v>0</v>
      </c>
      <c r="I5" s="124"/>
      <c r="J5" s="137"/>
      <c r="K5" s="205"/>
      <c r="L5" s="5"/>
      <c r="M5" s="5"/>
      <c r="N5" s="206"/>
      <c r="O5" s="207" t="s">
        <v>186</v>
      </c>
      <c r="P5" s="206"/>
      <c r="Q5" s="19"/>
    </row>
    <row r="6" customFormat="false" ht="12.75" hidden="false" customHeight="false" outlineLevel="0" collapsed="false">
      <c r="A6" s="165" t="n">
        <v>3</v>
      </c>
      <c r="B6" s="124"/>
      <c r="C6" s="124"/>
      <c r="D6" s="124"/>
      <c r="E6" s="124"/>
      <c r="F6" s="124"/>
      <c r="G6" s="124"/>
      <c r="H6" s="124" t="n">
        <f aca="false">+G6+E6+C6-F6-D6-B6</f>
        <v>0</v>
      </c>
      <c r="I6" s="124"/>
      <c r="J6" s="137"/>
      <c r="K6" s="205" t="s">
        <v>176</v>
      </c>
      <c r="L6" s="208" t="s">
        <v>174</v>
      </c>
      <c r="M6" s="208" t="s">
        <v>175</v>
      </c>
      <c r="N6" s="209" t="s">
        <v>177</v>
      </c>
      <c r="O6" s="207" t="s">
        <v>178</v>
      </c>
      <c r="P6" s="206" t="s">
        <v>179</v>
      </c>
      <c r="Q6" s="19"/>
    </row>
    <row r="7" customFormat="false" ht="12.75" hidden="false" customHeight="false" outlineLevel="0" collapsed="false">
      <c r="A7" s="165" t="n">
        <v>4</v>
      </c>
      <c r="B7" s="124"/>
      <c r="C7" s="124"/>
      <c r="D7" s="124"/>
      <c r="E7" s="124"/>
      <c r="F7" s="124"/>
      <c r="G7" s="124"/>
      <c r="H7" s="124" t="n">
        <f aca="false">+G7+E7+C7-F7-D7-B7</f>
        <v>0</v>
      </c>
      <c r="I7" s="124"/>
      <c r="J7" s="13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65" t="n">
        <v>5</v>
      </c>
      <c r="B8" s="124"/>
      <c r="C8" s="124"/>
      <c r="D8" s="124"/>
      <c r="E8" s="124"/>
      <c r="F8" s="124"/>
      <c r="G8" s="124"/>
      <c r="H8" s="124" t="n">
        <f aca="false">+G8+E8+C8-F8-D8-B8</f>
        <v>0</v>
      </c>
      <c r="I8" s="124"/>
      <c r="J8" s="13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65" t="n">
        <v>6</v>
      </c>
      <c r="B9" s="124"/>
      <c r="C9" s="124"/>
      <c r="D9" s="124"/>
      <c r="E9" s="124"/>
      <c r="F9" s="124"/>
      <c r="G9" s="124"/>
      <c r="H9" s="124" t="n">
        <f aca="false">+G9+E9+C9-F9-D9-B9</f>
        <v>0</v>
      </c>
      <c r="I9" s="124"/>
      <c r="J9" s="137"/>
      <c r="K9" s="205" t="n">
        <v>36892</v>
      </c>
      <c r="L9" s="149" t="n">
        <v>-715680</v>
      </c>
      <c r="M9" s="149" t="n">
        <v>-705664</v>
      </c>
      <c r="N9" s="149" t="n">
        <f aca="false">+M9-L9</f>
        <v>10016</v>
      </c>
      <c r="O9" s="207" t="n">
        <v>8.21</v>
      </c>
      <c r="P9" s="210" t="n">
        <f aca="false">+O9*N9</f>
        <v>82231.36</v>
      </c>
      <c r="Q9" s="19"/>
    </row>
    <row r="10" customFormat="false" ht="20.1" hidden="false" customHeight="true" outlineLevel="0" collapsed="false">
      <c r="A10" s="165" t="n">
        <v>7</v>
      </c>
      <c r="B10" s="124"/>
      <c r="C10" s="124"/>
      <c r="D10" s="124"/>
      <c r="E10" s="124"/>
      <c r="F10" s="124"/>
      <c r="G10" s="124"/>
      <c r="H10" s="124" t="n">
        <f aca="false">+G10+E10+C10-F10-D10-B10</f>
        <v>0</v>
      </c>
      <c r="I10" s="124"/>
      <c r="J10" s="137"/>
      <c r="K10" s="205" t="n">
        <v>36923</v>
      </c>
      <c r="L10" s="149" t="n">
        <v>-661568</v>
      </c>
      <c r="M10" s="149" t="n">
        <v>-648307</v>
      </c>
      <c r="N10" s="149" t="n">
        <f aca="false">+M10-L10</f>
        <v>13261</v>
      </c>
      <c r="O10" s="207" t="n">
        <v>5.62</v>
      </c>
      <c r="P10" s="210" t="n">
        <f aca="false">+O10*N10</f>
        <v>74526.82</v>
      </c>
      <c r="Q10" s="19"/>
    </row>
    <row r="11" customFormat="false" ht="20.1" hidden="false" customHeight="true" outlineLevel="0" collapsed="false">
      <c r="A11" s="165" t="n">
        <v>8</v>
      </c>
      <c r="B11" s="124"/>
      <c r="C11" s="124"/>
      <c r="D11" s="124"/>
      <c r="E11" s="124"/>
      <c r="F11" s="124"/>
      <c r="G11" s="124"/>
      <c r="H11" s="124" t="n">
        <f aca="false">+G11+E11+C11-F11-D11-B11</f>
        <v>0</v>
      </c>
      <c r="I11" s="124"/>
      <c r="J11" s="137"/>
      <c r="K11" s="205" t="n">
        <v>36951</v>
      </c>
      <c r="L11" s="149" t="n">
        <v>-1831536</v>
      </c>
      <c r="M11" s="149" t="n">
        <v>-1828209</v>
      </c>
      <c r="N11" s="149" t="n">
        <f aca="false">+M11-L11</f>
        <v>3327</v>
      </c>
      <c r="O11" s="207" t="n">
        <v>4.98</v>
      </c>
      <c r="P11" s="210" t="n">
        <f aca="false">+O11*N11</f>
        <v>16568.46</v>
      </c>
      <c r="Q11" s="19"/>
    </row>
    <row r="12" customFormat="false" ht="20.1" hidden="false" customHeight="true" outlineLevel="0" collapsed="false">
      <c r="A12" s="165" t="n">
        <v>9</v>
      </c>
      <c r="B12" s="124"/>
      <c r="C12" s="124"/>
      <c r="D12" s="124"/>
      <c r="E12" s="124"/>
      <c r="F12" s="124"/>
      <c r="G12" s="124"/>
      <c r="H12" s="124" t="n">
        <f aca="false">+G12+E12+C12-F12-D12-B12</f>
        <v>0</v>
      </c>
      <c r="I12" s="124"/>
      <c r="J12" s="137"/>
      <c r="K12" s="205" t="n">
        <v>36982</v>
      </c>
      <c r="L12" s="149" t="n">
        <f aca="false">-3230259-283308-283488+283308</f>
        <v>-3513747</v>
      </c>
      <c r="M12" s="149" t="n">
        <v>-3486797</v>
      </c>
      <c r="N12" s="149" t="n">
        <f aca="false">+M12-L12</f>
        <v>26950</v>
      </c>
      <c r="O12" s="207" t="n">
        <v>4.87</v>
      </c>
      <c r="P12" s="210" t="n">
        <f aca="false">+O12*N12</f>
        <v>131246.5</v>
      </c>
      <c r="Q12" s="19"/>
    </row>
    <row r="13" customFormat="false" ht="20.1" hidden="false" customHeight="true" outlineLevel="0" collapsed="false">
      <c r="A13" s="165" t="n">
        <v>10</v>
      </c>
      <c r="B13" s="124"/>
      <c r="C13" s="124"/>
      <c r="D13" s="124"/>
      <c r="E13" s="124"/>
      <c r="F13" s="124"/>
      <c r="G13" s="124"/>
      <c r="H13" s="124" t="n">
        <f aca="false">+G13+E13+C13-F13-D13-B13</f>
        <v>0</v>
      </c>
      <c r="I13" s="124"/>
      <c r="J13" s="137"/>
      <c r="K13" s="205" t="n">
        <v>37012</v>
      </c>
      <c r="L13" s="149" t="n">
        <v>-3735499</v>
      </c>
      <c r="M13" s="149" t="n">
        <v>-3753054</v>
      </c>
      <c r="N13" s="149" t="n">
        <f aca="false">+M13-L13</f>
        <v>-17555</v>
      </c>
      <c r="O13" s="207" t="n">
        <v>3.82</v>
      </c>
      <c r="P13" s="210" t="n">
        <f aca="false">+O13*N13</f>
        <v>-67060.1</v>
      </c>
      <c r="Q13" s="119"/>
    </row>
    <row r="14" customFormat="false" ht="20.1" hidden="false" customHeight="true" outlineLevel="0" collapsed="false">
      <c r="A14" s="165" t="n">
        <v>11</v>
      </c>
      <c r="B14" s="124"/>
      <c r="C14" s="124"/>
      <c r="D14" s="124"/>
      <c r="E14" s="124"/>
      <c r="F14" s="124"/>
      <c r="G14" s="124"/>
      <c r="H14" s="124" t="n">
        <f aca="false">+G14+E14+C14-F14-D14-B14</f>
        <v>0</v>
      </c>
      <c r="I14" s="124"/>
      <c r="J14" s="137"/>
      <c r="K14" s="205" t="n">
        <v>37043</v>
      </c>
      <c r="L14" s="149" t="n">
        <f aca="false">-4979779-80784</f>
        <v>-5060563</v>
      </c>
      <c r="M14" s="149" t="n">
        <v>-5025875</v>
      </c>
      <c r="N14" s="149" t="n">
        <f aca="false">+M14-L14</f>
        <v>34688</v>
      </c>
      <c r="O14" s="207" t="n">
        <v>3.2</v>
      </c>
      <c r="P14" s="210" t="n">
        <f aca="false">+O14*N14</f>
        <v>111001.6</v>
      </c>
      <c r="Q14" s="119"/>
    </row>
    <row r="15" customFormat="false" ht="20.1" hidden="false" customHeight="true" outlineLevel="0" collapsed="false">
      <c r="A15" s="165" t="n">
        <v>12</v>
      </c>
      <c r="B15" s="124"/>
      <c r="C15" s="124"/>
      <c r="D15" s="124"/>
      <c r="E15" s="124"/>
      <c r="F15" s="124"/>
      <c r="G15" s="124"/>
      <c r="H15" s="124" t="n">
        <f aca="false">+G15+E15+C15-F15-D15-B15</f>
        <v>0</v>
      </c>
      <c r="I15" s="124"/>
      <c r="J15" s="137"/>
      <c r="K15" s="205" t="n">
        <v>37073</v>
      </c>
      <c r="L15" s="149" t="n">
        <v>-4565965</v>
      </c>
      <c r="M15" s="149" t="n">
        <v>-4525416</v>
      </c>
      <c r="N15" s="149" t="n">
        <f aca="false">+M15-L15</f>
        <v>40549</v>
      </c>
      <c r="O15" s="207" t="n">
        <v>2.77</v>
      </c>
      <c r="P15" s="211" t="n">
        <f aca="false">+O15*N15</f>
        <v>112320.73</v>
      </c>
      <c r="Q15" s="19"/>
    </row>
    <row r="16" customFormat="false" ht="20.1" hidden="false" customHeight="true" outlineLevel="0" collapsed="false">
      <c r="A16" s="165" t="n">
        <v>13</v>
      </c>
      <c r="B16" s="124"/>
      <c r="C16" s="124"/>
      <c r="D16" s="124"/>
      <c r="E16" s="124"/>
      <c r="F16" s="124"/>
      <c r="G16" s="124"/>
      <c r="H16" s="124" t="n">
        <f aca="false">+G16+E16+C16-F16-D16-B16</f>
        <v>0</v>
      </c>
      <c r="I16" s="124"/>
      <c r="J16" s="137"/>
      <c r="K16" s="5"/>
      <c r="L16" s="149"/>
      <c r="M16" s="149"/>
      <c r="N16" s="149"/>
      <c r="O16" s="212"/>
      <c r="P16" s="213" t="n">
        <f aca="false">SUM(P9:P15)</f>
        <v>460835.37</v>
      </c>
      <c r="Q16" s="19"/>
    </row>
    <row r="17" customFormat="false" ht="13.5" hidden="false" customHeight="false" outlineLevel="0" collapsed="false">
      <c r="A17" s="165" t="n">
        <v>14</v>
      </c>
      <c r="B17" s="124"/>
      <c r="C17" s="124"/>
      <c r="D17" s="124"/>
      <c r="E17" s="124"/>
      <c r="F17" s="124"/>
      <c r="G17" s="124"/>
      <c r="H17" s="124" t="n">
        <f aca="false">+G17+E17+C17-F17-D17-B17</f>
        <v>0</v>
      </c>
      <c r="I17" s="124"/>
      <c r="J17" s="13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65" t="n">
        <v>15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65" t="n">
        <v>16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65" t="n">
        <v>17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147"/>
      <c r="L21" s="124"/>
      <c r="M21" s="124"/>
      <c r="N21" s="124"/>
      <c r="O21" s="19"/>
      <c r="P21" s="19"/>
      <c r="Q21" s="19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147"/>
      <c r="L22" s="124"/>
      <c r="M22" s="124"/>
      <c r="N22" s="124"/>
      <c r="O22" s="19"/>
      <c r="P22" s="19"/>
      <c r="Q22" s="19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147"/>
      <c r="L23" s="124"/>
      <c r="M23" s="124"/>
      <c r="N23" s="124"/>
      <c r="O23" s="19"/>
      <c r="P23" s="19"/>
      <c r="Q23" s="19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147"/>
      <c r="L24" s="124"/>
      <c r="M24" s="124"/>
      <c r="N24" s="124"/>
      <c r="O24" s="19"/>
      <c r="P24" s="19"/>
      <c r="Q24" s="19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147"/>
      <c r="L25" s="124"/>
      <c r="M25" s="124"/>
      <c r="N25" s="124"/>
      <c r="O25" s="19"/>
      <c r="P25" s="19"/>
      <c r="Q25" s="19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147"/>
      <c r="L26" s="124"/>
      <c r="M26" s="124"/>
      <c r="N26" s="124"/>
      <c r="O26" s="19"/>
      <c r="P26" s="19"/>
      <c r="Q26" s="19"/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147"/>
      <c r="L27" s="124"/>
      <c r="M27" s="124"/>
      <c r="N27" s="124"/>
      <c r="O27" s="19"/>
      <c r="P27" s="19"/>
      <c r="Q27" s="19"/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147"/>
      <c r="L28" s="124"/>
      <c r="M28" s="124"/>
      <c r="N28" s="124"/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147"/>
      <c r="L29" s="124"/>
      <c r="M29" s="124"/>
      <c r="N29" s="124"/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147"/>
      <c r="L30" s="124"/>
      <c r="M30" s="124"/>
      <c r="N30" s="124"/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I31" s="124"/>
      <c r="J31" s="137"/>
      <c r="K31" s="147"/>
      <c r="L31" s="124"/>
      <c r="M31" s="124"/>
      <c r="N31" s="124"/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24"/>
      <c r="G32" s="124"/>
      <c r="H32" s="124" t="n">
        <f aca="false">+G32+E32+C32-F32-D32-B32</f>
        <v>0</v>
      </c>
      <c r="I32" s="124"/>
      <c r="J32" s="137"/>
      <c r="K32" s="147"/>
      <c r="L32" s="124"/>
      <c r="M32" s="124"/>
      <c r="N32" s="124"/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24"/>
      <c r="G33" s="124"/>
      <c r="H33" s="124" t="n">
        <f aca="false">+G33+E33+C33-F33-D33-B33</f>
        <v>0</v>
      </c>
      <c r="J33" s="119"/>
      <c r="K33" s="214"/>
    </row>
    <row r="34" customFormat="false" ht="11.25" hidden="false" customHeight="false" outlineLevel="0" collapsed="false">
      <c r="A34" s="165" t="n">
        <v>31</v>
      </c>
      <c r="B34" s="166"/>
      <c r="C34" s="166"/>
      <c r="D34" s="166"/>
      <c r="E34" s="166"/>
      <c r="F34" s="166"/>
      <c r="G34" s="166"/>
      <c r="H34" s="166" t="n">
        <f aca="false">+G34+E34+C34-F34-D34-B34</f>
        <v>0</v>
      </c>
      <c r="I34" s="124"/>
      <c r="J34" s="137"/>
      <c r="K34" s="147"/>
      <c r="L34" s="124"/>
      <c r="M34" s="124"/>
      <c r="N34" s="124"/>
    </row>
    <row r="35" customFormat="false" ht="11.25" hidden="false" customHeight="false" outlineLevel="0" collapsed="false">
      <c r="A35" s="165"/>
      <c r="B35" s="124" t="n">
        <f aca="false">SUM(B4:B34)</f>
        <v>0</v>
      </c>
      <c r="C35" s="167" t="n">
        <f aca="false">SUM(C4:C34)</f>
        <v>0</v>
      </c>
      <c r="D35" s="124" t="n">
        <f aca="false">SUM(D4:D34)</f>
        <v>0</v>
      </c>
      <c r="E35" s="167" t="n">
        <f aca="false">SUM(E4:E34)</f>
        <v>0</v>
      </c>
      <c r="F35" s="124" t="n">
        <f aca="false">SUM(F4:F34)</f>
        <v>0</v>
      </c>
      <c r="G35" s="124" t="n">
        <f aca="false">SUM(G4:G34)</f>
        <v>0</v>
      </c>
      <c r="H35" s="124" t="n">
        <f aca="false">SUM(H4:H34)</f>
        <v>0</v>
      </c>
      <c r="I35" s="124"/>
      <c r="J35" s="137"/>
      <c r="K35" s="147"/>
      <c r="L35" s="124"/>
      <c r="M35" s="124"/>
      <c r="N35" s="124"/>
    </row>
    <row r="36" customFormat="false" ht="11.25" hidden="false" customHeight="false" outlineLevel="0" collapsed="false">
      <c r="A36" s="168"/>
      <c r="B36" s="67"/>
      <c r="C36" s="124"/>
      <c r="D36" s="124"/>
      <c r="E36" s="124"/>
      <c r="F36" s="124"/>
      <c r="G36" s="124"/>
      <c r="H36" s="147" t="n">
        <f aca="false">+summary!H4</f>
        <v>2.39</v>
      </c>
      <c r="I36" s="124"/>
      <c r="J36" s="137"/>
      <c r="K36" s="147"/>
      <c r="L36" s="124"/>
      <c r="M36" s="124"/>
      <c r="N36" s="124"/>
    </row>
    <row r="37" customFormat="false" ht="11.25" hidden="false" customHeight="false" outlineLevel="0" collapsed="false">
      <c r="B37" s="67"/>
      <c r="C37" s="32"/>
      <c r="D37" s="86"/>
      <c r="E37" s="86"/>
      <c r="F37" s="86"/>
      <c r="G37" s="86"/>
      <c r="H37" s="136" t="n">
        <f aca="false">+H36*H35</f>
        <v>0</v>
      </c>
      <c r="I37" s="124"/>
      <c r="J37" s="137"/>
      <c r="K37" s="147"/>
      <c r="L37" s="124"/>
      <c r="M37" s="124"/>
      <c r="N37" s="124"/>
    </row>
    <row r="38" customFormat="false" ht="11.25" hidden="false" customHeight="false" outlineLevel="0" collapsed="false">
      <c r="C38" s="124"/>
      <c r="D38" s="27"/>
      <c r="E38" s="215" t="n">
        <v>37256</v>
      </c>
      <c r="F38" s="188"/>
      <c r="G38" s="172"/>
      <c r="H38" s="216" t="n">
        <v>-68258</v>
      </c>
      <c r="J38" s="137"/>
      <c r="K38" s="32"/>
      <c r="L38" s="32"/>
      <c r="M38" s="32"/>
      <c r="N38" s="67"/>
    </row>
    <row r="39" customFormat="false" ht="11.25" hidden="false" customHeight="false" outlineLevel="0" collapsed="false">
      <c r="C39" s="32"/>
      <c r="D39" s="27"/>
      <c r="E39" s="217" t="n">
        <v>37256</v>
      </c>
      <c r="F39" s="188"/>
      <c r="G39" s="188"/>
      <c r="H39" s="136" t="n">
        <f aca="false">+H38+H37</f>
        <v>-68258</v>
      </c>
      <c r="J39" s="137"/>
      <c r="K39" s="86"/>
      <c r="L39" s="86"/>
      <c r="M39" s="86"/>
      <c r="N39" s="147"/>
    </row>
    <row r="40" customFormat="false" ht="11.25" hidden="false" customHeight="false" outlineLevel="0" collapsed="false">
      <c r="C40" s="32"/>
      <c r="D40" s="174"/>
      <c r="E40" s="174"/>
      <c r="F40" s="217"/>
      <c r="G40" s="174"/>
      <c r="H40" s="177"/>
      <c r="I40" s="124"/>
      <c r="J40" s="137"/>
      <c r="K40" s="172"/>
      <c r="L40" s="27"/>
      <c r="M40" s="172"/>
      <c r="N40" s="147"/>
    </row>
    <row r="41" customFormat="false" ht="11.25" hidden="false" customHeight="false" outlineLevel="0" collapsed="false">
      <c r="C41" s="32"/>
      <c r="D41" s="174"/>
      <c r="E41" s="174"/>
      <c r="F41" s="217"/>
      <c r="G41" s="174"/>
      <c r="H41" s="177"/>
      <c r="I41" s="124"/>
      <c r="J41" s="137"/>
      <c r="K41" s="27"/>
      <c r="L41" s="27"/>
      <c r="M41" s="27"/>
      <c r="N41" s="124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  <c r="K42" s="174"/>
      <c r="L42" s="174"/>
      <c r="M42" s="174"/>
      <c r="N42" s="177"/>
    </row>
    <row r="43" customFormat="false" ht="11.25" hidden="false" customHeight="false" outlineLevel="0" collapsed="false">
      <c r="A43" s="143"/>
      <c r="B43" s="124"/>
      <c r="C43" s="124"/>
      <c r="D43" s="124"/>
      <c r="E43" s="124"/>
      <c r="F43" s="124"/>
      <c r="G43" s="124"/>
      <c r="H43" s="124"/>
      <c r="J43" s="137"/>
      <c r="K43" s="174"/>
      <c r="L43" s="174"/>
      <c r="M43" s="174"/>
      <c r="N43" s="177"/>
    </row>
    <row r="44" customFormat="false" ht="11.25" hidden="false" customHeight="false" outlineLevel="0" collapsed="false">
      <c r="A44" s="143"/>
      <c r="B44" s="124"/>
      <c r="C44" s="124"/>
      <c r="D44" s="124"/>
      <c r="E44" s="124"/>
      <c r="F44" s="124"/>
      <c r="G44" s="124"/>
      <c r="H44" s="124"/>
      <c r="J44" s="137"/>
    </row>
    <row r="45" customFormat="false" ht="11.25" hidden="false" customHeight="false" outlineLevel="0" collapsed="false">
      <c r="A45" s="143"/>
      <c r="B45" s="9" t="s">
        <v>187</v>
      </c>
      <c r="E45" s="98"/>
      <c r="F45" s="124"/>
      <c r="G45" s="124"/>
      <c r="H45" s="124"/>
      <c r="J45" s="137"/>
    </row>
    <row r="46" customFormat="false" ht="11.25" hidden="false" customHeight="false" outlineLevel="0" collapsed="false">
      <c r="A46" s="143"/>
      <c r="B46" s="144" t="n">
        <f aca="false">+E38</f>
        <v>37256</v>
      </c>
      <c r="E46" s="218" t="n">
        <v>-5084</v>
      </c>
      <c r="F46" s="124"/>
      <c r="G46" s="124"/>
      <c r="H46" s="124" t="n">
        <f aca="false">27452*2.81</f>
        <v>77140.12</v>
      </c>
      <c r="J46" s="137"/>
      <c r="L46" s="19"/>
    </row>
    <row r="47" customFormat="false" ht="11.25" hidden="false" customHeight="false" outlineLevel="0" collapsed="false">
      <c r="A47" s="143"/>
      <c r="B47" s="144" t="n">
        <f aca="false">+E39</f>
        <v>37256</v>
      </c>
      <c r="E47" s="40" t="n">
        <f aca="false">+H35</f>
        <v>0</v>
      </c>
      <c r="F47" s="124"/>
      <c r="G47" s="124"/>
      <c r="H47" s="124"/>
      <c r="J47" s="137"/>
      <c r="L47" s="19"/>
    </row>
    <row r="48" customFormat="false" ht="11.25" hidden="false" customHeight="false" outlineLevel="0" collapsed="false">
      <c r="A48" s="143"/>
      <c r="E48" s="32" t="n">
        <f aca="false">+E47+E46</f>
        <v>-5084</v>
      </c>
      <c r="F48" s="124"/>
      <c r="G48" s="124"/>
      <c r="H48" s="124"/>
      <c r="J48" s="137"/>
      <c r="K48" s="116"/>
      <c r="L48" s="163"/>
      <c r="M48" s="116"/>
    </row>
    <row r="49" customFormat="false" ht="12.75" hidden="false" customHeight="false" outlineLevel="0" collapsed="false">
      <c r="A49" s="143"/>
      <c r="B49" s="148"/>
      <c r="C49" s="149"/>
      <c r="D49" s="150"/>
      <c r="E49" s="150"/>
      <c r="F49" s="124"/>
      <c r="G49" s="124"/>
      <c r="H49" s="124"/>
      <c r="I49" s="164"/>
      <c r="J49" s="137"/>
      <c r="K49" s="117"/>
      <c r="L49" s="117"/>
      <c r="M49" s="117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124"/>
      <c r="L50" s="124"/>
      <c r="M50" s="124"/>
      <c r="N50" s="124"/>
      <c r="O50" s="67"/>
    </row>
    <row r="51" customFormat="false" ht="11.25" hidden="false" customHeight="false" outlineLevel="0" collapsed="false">
      <c r="A51" s="143"/>
      <c r="B51" s="124"/>
      <c r="C51" s="124"/>
      <c r="D51" s="124"/>
      <c r="E51" s="124"/>
      <c r="F51" s="124"/>
      <c r="G51" s="124"/>
      <c r="H51" s="124"/>
      <c r="I51" s="124"/>
      <c r="J51" s="137"/>
      <c r="K51" s="124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24"/>
      <c r="F52" s="124"/>
      <c r="G52" s="124"/>
      <c r="H52" s="124"/>
      <c r="I52" s="124"/>
      <c r="J52" s="137"/>
      <c r="K52" s="124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47"/>
      <c r="F53" s="124"/>
      <c r="G53" s="124"/>
      <c r="H53" s="124"/>
      <c r="I53" s="124"/>
      <c r="J53" s="137"/>
      <c r="K53" s="124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47"/>
      <c r="F54" s="124"/>
      <c r="G54" s="124"/>
      <c r="H54" s="124"/>
      <c r="I54" s="124"/>
      <c r="J54" s="137"/>
      <c r="K54" s="124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124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124"/>
      <c r="L56" s="124"/>
      <c r="M56" s="124"/>
      <c r="N56" s="124"/>
    </row>
    <row r="57" customFormat="false" ht="11.25" hidden="false" customHeight="false" outlineLevel="0" collapsed="false">
      <c r="A57" s="143"/>
      <c r="B57" s="124"/>
      <c r="C57" s="124"/>
      <c r="D57" s="124"/>
      <c r="E57" s="124"/>
      <c r="F57" s="124"/>
      <c r="G57" s="124"/>
      <c r="H57" s="124"/>
      <c r="I57" s="124"/>
      <c r="J57" s="137"/>
      <c r="K57" s="124"/>
      <c r="L57" s="124"/>
      <c r="M57" s="124"/>
      <c r="N57" s="124"/>
    </row>
    <row r="58" customFormat="false" ht="11.25" hidden="false" customHeight="false" outlineLevel="0" collapsed="false">
      <c r="A58" s="143"/>
      <c r="B58" s="124"/>
      <c r="C58" s="124"/>
      <c r="D58" s="124"/>
      <c r="E58" s="124"/>
      <c r="F58" s="124"/>
      <c r="G58" s="124"/>
      <c r="H58" s="124"/>
      <c r="I58" s="124"/>
      <c r="J58" s="137"/>
      <c r="K58" s="124"/>
      <c r="L58" s="124"/>
      <c r="M58" s="124"/>
      <c r="N58" s="124"/>
    </row>
    <row r="59" customFormat="false" ht="11.25" hidden="false" customHeight="false" outlineLevel="0" collapsed="false">
      <c r="A59" s="219"/>
      <c r="B59" s="124"/>
      <c r="C59" s="124"/>
      <c r="D59" s="124"/>
      <c r="E59" s="124"/>
      <c r="F59" s="124"/>
      <c r="G59" s="124"/>
      <c r="H59" s="124"/>
      <c r="I59" s="124"/>
      <c r="J59" s="137"/>
      <c r="K59" s="124"/>
      <c r="L59" s="124"/>
      <c r="M59" s="124"/>
      <c r="N59" s="124"/>
    </row>
    <row r="60" customFormat="false" ht="11.25" hidden="false" customHeight="false" outlineLevel="0" collapsed="false">
      <c r="A60" s="219"/>
      <c r="B60" s="124"/>
      <c r="C60" s="124"/>
      <c r="D60" s="124"/>
      <c r="E60" s="124"/>
      <c r="F60" s="124"/>
      <c r="G60" s="124"/>
      <c r="H60" s="124"/>
      <c r="I60" s="124"/>
      <c r="J60" s="137"/>
      <c r="K60" s="124"/>
      <c r="L60" s="124"/>
      <c r="M60" s="124"/>
      <c r="N60" s="124"/>
    </row>
    <row r="61" customFormat="false" ht="11.25" hidden="false" customHeight="false" outlineLevel="0" collapsed="false">
      <c r="A61" s="219"/>
      <c r="B61" s="124"/>
      <c r="C61" s="124"/>
      <c r="D61" s="124"/>
      <c r="E61" s="124"/>
      <c r="F61" s="124"/>
      <c r="G61" s="124"/>
      <c r="H61" s="124"/>
      <c r="I61" s="124"/>
      <c r="J61" s="137"/>
      <c r="K61" s="124"/>
      <c r="L61" s="124"/>
      <c r="M61" s="124"/>
      <c r="N61" s="124"/>
    </row>
    <row r="62" customFormat="false" ht="11.25" hidden="false" customHeight="false" outlineLevel="0" collapsed="false">
      <c r="A62" s="219"/>
      <c r="B62" s="124"/>
      <c r="C62" s="124"/>
      <c r="D62" s="124"/>
      <c r="E62" s="124"/>
      <c r="F62" s="124"/>
      <c r="G62" s="124"/>
      <c r="H62" s="124"/>
      <c r="I62" s="124"/>
      <c r="J62" s="137"/>
      <c r="K62" s="124"/>
      <c r="L62" s="124"/>
      <c r="M62" s="124"/>
      <c r="N62" s="124"/>
    </row>
    <row r="63" customFormat="false" ht="11.25" hidden="false" customHeight="false" outlineLevel="0" collapsed="false">
      <c r="A63" s="219"/>
      <c r="B63" s="124"/>
      <c r="C63" s="124"/>
      <c r="D63" s="124"/>
      <c r="E63" s="124"/>
      <c r="F63" s="124"/>
      <c r="G63" s="124"/>
      <c r="H63" s="124"/>
      <c r="I63" s="124"/>
      <c r="J63" s="137"/>
      <c r="K63" s="124"/>
      <c r="L63" s="124"/>
      <c r="M63" s="124"/>
      <c r="N63" s="124"/>
    </row>
    <row r="64" customFormat="false" ht="11.25" hidden="false" customHeight="false" outlineLevel="0" collapsed="false">
      <c r="A64" s="219"/>
      <c r="B64" s="124"/>
      <c r="C64" s="124"/>
      <c r="D64" s="220"/>
      <c r="E64" s="124"/>
      <c r="F64" s="124"/>
      <c r="G64" s="124"/>
      <c r="H64" s="124"/>
      <c r="I64" s="124"/>
      <c r="J64" s="137"/>
      <c r="K64" s="124"/>
      <c r="L64" s="124"/>
      <c r="M64" s="124"/>
      <c r="N64" s="124"/>
      <c r="O64" s="67"/>
    </row>
    <row r="65" customFormat="false" ht="11.25" hidden="false" customHeight="false" outlineLevel="0" collapsed="false">
      <c r="A65" s="143"/>
      <c r="B65" s="124"/>
      <c r="C65" s="124"/>
      <c r="D65" s="220"/>
      <c r="E65" s="124"/>
      <c r="F65" s="124"/>
      <c r="G65" s="124"/>
      <c r="H65" s="124"/>
      <c r="I65" s="124"/>
      <c r="J65" s="137"/>
      <c r="K65" s="124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124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124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I68" s="124"/>
      <c r="J68" s="137"/>
      <c r="K68" s="124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I69" s="124"/>
      <c r="J69" s="137"/>
      <c r="K69" s="124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124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124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124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124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J74" s="137"/>
      <c r="K74" s="124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J75" s="137"/>
      <c r="K75" s="124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124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124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124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124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124"/>
      <c r="L80" s="124"/>
      <c r="M80" s="124"/>
      <c r="N80" s="124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K81" s="124"/>
      <c r="L81" s="124"/>
      <c r="M81" s="124"/>
      <c r="N81" s="124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124"/>
      <c r="L82" s="124"/>
      <c r="M82" s="124"/>
      <c r="N82" s="140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K83" s="86"/>
      <c r="L83" s="86"/>
      <c r="M83" s="86"/>
      <c r="N83" s="147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172"/>
      <c r="L84" s="27"/>
      <c r="M84" s="172"/>
      <c r="N84" s="14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7"/>
      <c r="L85" s="27"/>
      <c r="M85" s="27"/>
      <c r="N85" s="124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I86" s="124"/>
      <c r="J86" s="137"/>
      <c r="K86" s="174"/>
      <c r="L86" s="174"/>
      <c r="M86" s="174"/>
      <c r="N86" s="177"/>
    </row>
    <row r="87" customFormat="false" ht="11.25" hidden="false" customHeight="false" outlineLevel="0" collapsed="false">
      <c r="A87" s="143"/>
      <c r="B87" s="124"/>
      <c r="C87" s="124"/>
      <c r="D87" s="124"/>
      <c r="E87" s="124"/>
      <c r="F87" s="124"/>
      <c r="G87" s="124"/>
      <c r="H87" s="124"/>
      <c r="I87" s="124"/>
      <c r="J87" s="137"/>
      <c r="K87" s="174"/>
      <c r="L87" s="174"/>
      <c r="M87" s="174"/>
      <c r="N87" s="177"/>
    </row>
    <row r="88" customFormat="false" ht="11.25" hidden="false" customHeight="false" outlineLevel="0" collapsed="false">
      <c r="A88" s="143"/>
      <c r="B88" s="124"/>
      <c r="C88" s="124"/>
      <c r="D88" s="124"/>
      <c r="E88" s="124"/>
      <c r="F88" s="124"/>
      <c r="G88" s="124"/>
      <c r="H88" s="124"/>
      <c r="J88" s="137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  <c r="G89" s="124"/>
      <c r="H89" s="124"/>
      <c r="J89" s="119"/>
      <c r="L89" s="19"/>
    </row>
    <row r="90" customFormat="false" ht="11.25" hidden="false" customHeight="false" outlineLevel="0" collapsed="false">
      <c r="A90" s="168"/>
      <c r="C90" s="32"/>
      <c r="D90" s="32"/>
      <c r="E90" s="32"/>
      <c r="F90" s="32"/>
      <c r="G90" s="32"/>
      <c r="H90" s="67"/>
      <c r="J90" s="163"/>
      <c r="K90" s="116"/>
      <c r="L90" s="163"/>
      <c r="M90" s="116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47"/>
      <c r="I91" s="164"/>
      <c r="J91" s="117"/>
      <c r="K91" s="117"/>
      <c r="L91" s="117"/>
      <c r="M91" s="117"/>
    </row>
    <row r="92" customFormat="false" ht="11.25" hidden="false" customHeight="false" outlineLevel="0" collapsed="false">
      <c r="I92" s="124"/>
      <c r="J92" s="124"/>
      <c r="K92" s="124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124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124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124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124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124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124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124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124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124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124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124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124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124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124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124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124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124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124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124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124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124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124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124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124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124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124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124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124"/>
      <c r="L120" s="124"/>
      <c r="M120" s="124"/>
      <c r="N120" s="124"/>
    </row>
    <row r="121" customFormat="false" ht="11.25" hidden="false" customHeight="false" outlineLevel="0" collapsed="false">
      <c r="G121" s="165"/>
      <c r="H121" s="124"/>
      <c r="I121" s="124"/>
      <c r="J121" s="124"/>
      <c r="K121" s="124"/>
      <c r="L121" s="124"/>
      <c r="M121" s="124"/>
      <c r="N121" s="124"/>
    </row>
    <row r="122" customFormat="false" ht="11.25" hidden="false" customHeight="false" outlineLevel="0" collapsed="false">
      <c r="G122" s="165"/>
      <c r="H122" s="124"/>
      <c r="I122" s="124"/>
      <c r="J122" s="124"/>
      <c r="K122" s="124"/>
      <c r="L122" s="124"/>
      <c r="M122" s="124"/>
      <c r="N122" s="124"/>
    </row>
    <row r="123" customFormat="false" ht="11.25" hidden="false" customHeight="false" outlineLevel="0" collapsed="false">
      <c r="G123" s="168"/>
      <c r="I123" s="124"/>
      <c r="J123" s="124"/>
      <c r="K123" s="124"/>
      <c r="L123" s="124"/>
      <c r="M123" s="124"/>
      <c r="N123" s="140"/>
    </row>
    <row r="124" customFormat="false" ht="11.25" hidden="false" customHeight="false" outlineLevel="0" collapsed="false">
      <c r="J124" s="86"/>
      <c r="K124" s="86"/>
      <c r="L124" s="86"/>
      <c r="M124" s="86"/>
      <c r="N124" s="147"/>
    </row>
    <row r="125" customFormat="false" ht="11.25" hidden="false" customHeight="false" outlineLevel="0" collapsed="false">
      <c r="I125" s="124"/>
      <c r="J125" s="27"/>
      <c r="K125" s="172"/>
      <c r="L125" s="27"/>
      <c r="M125" s="172"/>
      <c r="N125" s="147"/>
    </row>
    <row r="126" customFormat="false" ht="11.25" hidden="false" customHeight="false" outlineLevel="0" collapsed="false">
      <c r="J126" s="27"/>
      <c r="K126" s="27"/>
      <c r="L126" s="27"/>
      <c r="M126" s="27"/>
      <c r="N126" s="124"/>
    </row>
    <row r="127" customFormat="false" ht="11.25" hidden="false" customHeight="false" outlineLevel="0" collapsed="false">
      <c r="G127" s="175"/>
      <c r="J127" s="174"/>
      <c r="K127" s="174"/>
      <c r="L127" s="174"/>
      <c r="M127" s="174"/>
      <c r="N127" s="177"/>
    </row>
    <row r="128" customFormat="false" ht="11.25" hidden="false" customHeight="false" outlineLevel="0" collapsed="false">
      <c r="G128" s="175"/>
      <c r="J128" s="174"/>
      <c r="K128" s="174"/>
      <c r="L128" s="174"/>
      <c r="M128" s="174"/>
      <c r="N128" s="221"/>
    </row>
    <row r="132" customFormat="false" ht="11.25" hidden="false" customHeight="false" outlineLevel="0" collapsed="false">
      <c r="G132" s="162"/>
      <c r="L132" s="19"/>
    </row>
    <row r="133" customFormat="false" ht="11.25" hidden="false" customHeight="false" outlineLevel="0" collapsed="false">
      <c r="G133" s="19"/>
      <c r="H133" s="19"/>
      <c r="J133" s="163"/>
      <c r="K133" s="116"/>
      <c r="L133" s="163"/>
      <c r="M133" s="116"/>
    </row>
    <row r="134" customFormat="false" ht="11.25" hidden="false" customHeight="false" outlineLevel="0" collapsed="false">
      <c r="G134" s="24"/>
      <c r="H134" s="117"/>
      <c r="I134" s="164"/>
      <c r="J134" s="117"/>
      <c r="K134" s="117"/>
      <c r="L134" s="117"/>
      <c r="M134" s="117"/>
    </row>
    <row r="135" customFormat="false" ht="11.25" hidden="false" customHeight="false" outlineLevel="0" collapsed="false">
      <c r="G135" s="165"/>
      <c r="H135" s="124"/>
      <c r="I135" s="124"/>
      <c r="J135" s="124"/>
      <c r="K135" s="124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124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124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124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124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124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124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124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124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124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124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124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124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124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124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124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124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124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124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124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124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124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124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124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124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124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124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124"/>
      <c r="L162" s="124"/>
      <c r="M162" s="124"/>
      <c r="N162" s="124"/>
    </row>
    <row r="163" customFormat="false" ht="11.25" hidden="false" customHeight="false" outlineLevel="0" collapsed="false">
      <c r="G163" s="165"/>
      <c r="H163" s="124"/>
      <c r="I163" s="124"/>
      <c r="J163" s="124"/>
      <c r="K163" s="124"/>
      <c r="L163" s="124"/>
      <c r="M163" s="124"/>
      <c r="N163" s="124"/>
    </row>
    <row r="164" customFormat="false" ht="11.25" hidden="false" customHeight="false" outlineLevel="0" collapsed="false">
      <c r="G164" s="165"/>
      <c r="H164" s="124"/>
      <c r="I164" s="124"/>
      <c r="J164" s="124"/>
      <c r="K164" s="124"/>
      <c r="L164" s="124"/>
      <c r="M164" s="124"/>
      <c r="N164" s="124"/>
    </row>
    <row r="165" customFormat="false" ht="11.25" hidden="false" customHeight="false" outlineLevel="0" collapsed="false">
      <c r="G165" s="165"/>
      <c r="H165" s="166"/>
      <c r="I165" s="166"/>
      <c r="J165" s="166"/>
      <c r="K165" s="166"/>
      <c r="L165" s="166"/>
      <c r="M165" s="166"/>
      <c r="N165" s="166"/>
    </row>
    <row r="166" customFormat="false" ht="11.25" hidden="false" customHeight="false" outlineLevel="0" collapsed="false">
      <c r="G166" s="165"/>
      <c r="H166" s="124"/>
      <c r="I166" s="167"/>
      <c r="J166" s="124"/>
      <c r="K166" s="167"/>
      <c r="L166" s="124"/>
      <c r="M166" s="124"/>
      <c r="N166" s="124"/>
    </row>
    <row r="167" customFormat="false" ht="11.25" hidden="false" customHeight="false" outlineLevel="0" collapsed="false">
      <c r="G167" s="168"/>
      <c r="I167" s="124"/>
      <c r="J167" s="124"/>
      <c r="K167" s="124"/>
      <c r="L167" s="124"/>
      <c r="M167" s="124"/>
      <c r="N167" s="140"/>
    </row>
    <row r="168" customFormat="false" ht="11.25" hidden="false" customHeight="false" outlineLevel="0" collapsed="false">
      <c r="J168" s="86"/>
      <c r="K168" s="86"/>
      <c r="L168" s="86"/>
      <c r="M168" s="86"/>
      <c r="N168" s="147"/>
    </row>
    <row r="169" customFormat="false" ht="11.25" hidden="false" customHeight="false" outlineLevel="0" collapsed="false">
      <c r="I169" s="124"/>
      <c r="J169" s="27"/>
      <c r="K169" s="172"/>
      <c r="L169" s="27"/>
      <c r="M169" s="172"/>
      <c r="N169" s="137"/>
    </row>
    <row r="170" customFormat="false" ht="11.25" hidden="false" customHeight="false" outlineLevel="0" collapsed="false">
      <c r="J170" s="27"/>
      <c r="K170" s="27"/>
      <c r="L170" s="27"/>
      <c r="M170" s="27"/>
      <c r="N170" s="124"/>
    </row>
    <row r="171" customFormat="false" ht="11.25" hidden="false" customHeight="false" outlineLevel="0" collapsed="false">
      <c r="J171" s="174"/>
      <c r="K171" s="174"/>
      <c r="L171" s="175"/>
      <c r="M171" s="174"/>
      <c r="N171" s="177"/>
    </row>
    <row r="172" customFormat="false" ht="11.25" hidden="false" customHeight="false" outlineLevel="0" collapsed="false">
      <c r="J172" s="174"/>
      <c r="K172" s="174"/>
      <c r="L172" s="175"/>
      <c r="M172" s="174"/>
      <c r="N172" s="221"/>
    </row>
    <row r="176" customFormat="false" ht="11.25" hidden="false" customHeight="false" outlineLevel="0" collapsed="false">
      <c r="G176" s="162"/>
      <c r="L176" s="19"/>
    </row>
    <row r="177" customFormat="false" ht="11.25" hidden="false" customHeight="false" outlineLevel="0" collapsed="false">
      <c r="G177" s="19"/>
      <c r="H177" s="19"/>
      <c r="J177" s="163"/>
      <c r="K177" s="116"/>
      <c r="L177" s="163"/>
      <c r="M177" s="116"/>
    </row>
    <row r="178" customFormat="false" ht="11.25" hidden="false" customHeight="false" outlineLevel="0" collapsed="false">
      <c r="G178" s="24"/>
      <c r="H178" s="117"/>
      <c r="I178" s="164"/>
      <c r="J178" s="117"/>
      <c r="K178" s="117"/>
      <c r="L178" s="117"/>
      <c r="M178" s="117"/>
    </row>
    <row r="179" customFormat="false" ht="11.25" hidden="false" customHeight="false" outlineLevel="0" collapsed="false">
      <c r="G179" s="165"/>
      <c r="H179" s="124"/>
      <c r="I179" s="124"/>
      <c r="J179" s="124"/>
      <c r="K179" s="124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124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124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124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124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124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124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124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124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124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124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124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124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124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124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124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124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124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124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124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124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124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124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124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124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124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124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124"/>
      <c r="L206" s="124"/>
      <c r="M206" s="124"/>
      <c r="N206" s="124"/>
    </row>
    <row r="207" customFormat="false" ht="11.25" hidden="false" customHeight="false" outlineLevel="0" collapsed="false">
      <c r="G207" s="165"/>
      <c r="H207" s="124"/>
      <c r="I207" s="124"/>
      <c r="J207" s="124"/>
      <c r="K207" s="124"/>
      <c r="L207" s="124"/>
      <c r="M207" s="124"/>
      <c r="N207" s="124"/>
    </row>
    <row r="208" customFormat="false" ht="11.25" hidden="false" customHeight="false" outlineLevel="0" collapsed="false">
      <c r="G208" s="165"/>
      <c r="H208" s="124"/>
      <c r="I208" s="124"/>
      <c r="J208" s="124"/>
      <c r="K208" s="124"/>
      <c r="L208" s="124"/>
      <c r="M208" s="124"/>
      <c r="N208" s="124"/>
    </row>
    <row r="209" customFormat="false" ht="11.25" hidden="false" customHeight="false" outlineLevel="0" collapsed="false">
      <c r="G209" s="165"/>
      <c r="H209" s="166"/>
      <c r="I209" s="166"/>
      <c r="J209" s="166"/>
      <c r="K209" s="166"/>
      <c r="L209" s="166"/>
      <c r="M209" s="166"/>
      <c r="N209" s="166"/>
    </row>
    <row r="210" customFormat="false" ht="11.25" hidden="false" customHeight="false" outlineLevel="0" collapsed="false">
      <c r="G210" s="165"/>
      <c r="H210" s="124"/>
      <c r="I210" s="167"/>
      <c r="J210" s="124"/>
      <c r="K210" s="167"/>
      <c r="L210" s="124"/>
      <c r="M210" s="124"/>
      <c r="N210" s="124"/>
    </row>
    <row r="211" customFormat="false" ht="11.25" hidden="false" customHeight="false" outlineLevel="0" collapsed="false">
      <c r="G211" s="168"/>
      <c r="I211" s="124"/>
      <c r="J211" s="124"/>
      <c r="K211" s="124"/>
      <c r="L211" s="124"/>
      <c r="M211" s="124"/>
      <c r="N211" s="140"/>
    </row>
    <row r="212" customFormat="false" ht="11.25" hidden="false" customHeight="false" outlineLevel="0" collapsed="false">
      <c r="J212" s="86"/>
      <c r="K212" s="86"/>
      <c r="L212" s="86"/>
      <c r="M212" s="86"/>
      <c r="N212" s="147"/>
    </row>
    <row r="213" customFormat="false" ht="11.25" hidden="false" customHeight="false" outlineLevel="0" collapsed="false">
      <c r="I213" s="124"/>
      <c r="J213" s="27"/>
      <c r="K213" s="172"/>
      <c r="L213" s="27"/>
      <c r="M213" s="172"/>
      <c r="N213" s="137"/>
    </row>
    <row r="214" customFormat="false" ht="11.25" hidden="false" customHeight="false" outlineLevel="0" collapsed="false">
      <c r="J214" s="27"/>
      <c r="K214" s="27"/>
      <c r="L214" s="27"/>
      <c r="M214" s="27"/>
      <c r="N214" s="124"/>
    </row>
    <row r="215" customFormat="false" ht="11.25" hidden="false" customHeight="false" outlineLevel="0" collapsed="false">
      <c r="J215" s="174"/>
      <c r="K215" s="174"/>
      <c r="L215" s="175"/>
      <c r="M215" s="174"/>
      <c r="N215" s="177"/>
    </row>
    <row r="216" customFormat="false" ht="11.25" hidden="false" customHeight="false" outlineLevel="0" collapsed="false">
      <c r="J216" s="174"/>
      <c r="K216" s="174"/>
      <c r="L216" s="175"/>
      <c r="M216" s="174"/>
      <c r="N216" s="177"/>
    </row>
    <row r="219" customFormat="false" ht="11.25" hidden="false" customHeight="false" outlineLevel="0" collapsed="false">
      <c r="G219" s="162"/>
      <c r="L219" s="19"/>
    </row>
    <row r="220" customFormat="false" ht="11.25" hidden="false" customHeight="false" outlineLevel="0" collapsed="false">
      <c r="G220" s="19"/>
      <c r="H220" s="19"/>
      <c r="J220" s="163"/>
      <c r="K220" s="116"/>
      <c r="L220" s="163"/>
      <c r="M220" s="116"/>
    </row>
    <row r="221" customFormat="false" ht="11.25" hidden="false" customHeight="false" outlineLevel="0" collapsed="false">
      <c r="G221" s="24"/>
      <c r="H221" s="117"/>
      <c r="I221" s="164"/>
      <c r="J221" s="117"/>
      <c r="K221" s="117"/>
      <c r="L221" s="117"/>
      <c r="M221" s="117"/>
    </row>
    <row r="222" customFormat="false" ht="11.25" hidden="false" customHeight="false" outlineLevel="0" collapsed="false">
      <c r="G222" s="165"/>
      <c r="H222" s="124"/>
      <c r="I222" s="124"/>
      <c r="J222" s="124"/>
      <c r="K222" s="124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124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124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124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124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124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124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124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124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124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124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124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124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124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124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124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124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124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124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124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124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124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124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124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124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124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124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124"/>
      <c r="L249" s="124"/>
      <c r="M249" s="124"/>
      <c r="N249" s="124"/>
    </row>
    <row r="250" customFormat="false" ht="11.25" hidden="false" customHeight="false" outlineLevel="0" collapsed="false">
      <c r="G250" s="165"/>
      <c r="H250" s="124"/>
      <c r="I250" s="124"/>
      <c r="J250" s="124"/>
      <c r="K250" s="124"/>
      <c r="L250" s="124"/>
      <c r="M250" s="124"/>
      <c r="N250" s="124"/>
    </row>
    <row r="251" customFormat="false" ht="11.25" hidden="false" customHeight="false" outlineLevel="0" collapsed="false">
      <c r="G251" s="165"/>
      <c r="H251" s="124"/>
      <c r="I251" s="124"/>
      <c r="J251" s="124"/>
      <c r="K251" s="124"/>
      <c r="L251" s="124"/>
      <c r="M251" s="124"/>
      <c r="N251" s="124"/>
    </row>
    <row r="252" customFormat="false" ht="11.25" hidden="false" customHeight="false" outlineLevel="0" collapsed="false">
      <c r="G252" s="165"/>
      <c r="H252" s="166"/>
      <c r="I252" s="166"/>
      <c r="J252" s="166"/>
      <c r="K252" s="166"/>
      <c r="L252" s="166"/>
      <c r="M252" s="166"/>
      <c r="N252" s="166"/>
    </row>
    <row r="253" customFormat="false" ht="11.25" hidden="false" customHeight="false" outlineLevel="0" collapsed="false">
      <c r="G253" s="165"/>
      <c r="H253" s="124"/>
      <c r="I253" s="167"/>
      <c r="J253" s="124"/>
      <c r="K253" s="167"/>
      <c r="L253" s="124"/>
      <c r="M253" s="124"/>
      <c r="N253" s="124"/>
    </row>
    <row r="254" customFormat="false" ht="11.25" hidden="false" customHeight="false" outlineLevel="0" collapsed="false">
      <c r="G254" s="168"/>
      <c r="I254" s="124"/>
      <c r="J254" s="124"/>
      <c r="K254" s="124"/>
      <c r="L254" s="124"/>
      <c r="M254" s="124"/>
      <c r="N254" s="140"/>
    </row>
    <row r="255" customFormat="false" ht="11.25" hidden="false" customHeight="false" outlineLevel="0" collapsed="false">
      <c r="J255" s="86"/>
      <c r="K255" s="86"/>
      <c r="L255" s="86"/>
      <c r="M255" s="86"/>
      <c r="N255" s="147"/>
    </row>
    <row r="256" customFormat="false" ht="11.25" hidden="false" customHeight="false" outlineLevel="0" collapsed="false">
      <c r="I256" s="124"/>
      <c r="J256" s="27"/>
      <c r="K256" s="172"/>
      <c r="L256" s="27"/>
      <c r="M256" s="172"/>
      <c r="N256" s="137"/>
    </row>
    <row r="257" customFormat="false" ht="11.25" hidden="false" customHeight="false" outlineLevel="0" collapsed="false">
      <c r="J257" s="27"/>
      <c r="K257" s="27"/>
      <c r="L257" s="27"/>
      <c r="M257" s="27"/>
      <c r="N257" s="124"/>
    </row>
    <row r="258" customFormat="false" ht="11.25" hidden="false" customHeight="false" outlineLevel="0" collapsed="false">
      <c r="J258" s="174"/>
      <c r="K258" s="174"/>
      <c r="L258" s="175"/>
      <c r="M258" s="174"/>
      <c r="N258" s="177"/>
    </row>
    <row r="259" customFormat="false" ht="11.25" hidden="false" customHeight="false" outlineLevel="0" collapsed="false">
      <c r="J259" s="174"/>
      <c r="K259" s="174"/>
      <c r="L259" s="175"/>
      <c r="M259" s="174"/>
      <c r="N25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5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0"/>
      <c r="B2" s="184"/>
      <c r="C2" s="124"/>
      <c r="D2" s="124" t="s">
        <v>188</v>
      </c>
      <c r="F2" s="0"/>
      <c r="H2" s="205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189</v>
      </c>
      <c r="D3" s="222" t="s">
        <v>190</v>
      </c>
      <c r="E3" s="116"/>
      <c r="F3" s="222" t="s">
        <v>191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192</v>
      </c>
      <c r="AB3" s="223"/>
      <c r="AC3" s="124"/>
      <c r="AD3" s="124"/>
      <c r="AE3" s="124"/>
      <c r="AF3" s="9"/>
      <c r="AG3" s="19" t="s">
        <v>193</v>
      </c>
      <c r="AH3" s="223"/>
      <c r="AM3" s="19" t="s">
        <v>194</v>
      </c>
      <c r="AN3" s="0"/>
    </row>
    <row r="4" customFormat="false" ht="12.75" hidden="false" customHeight="false" outlineLevel="0" collapsed="false">
      <c r="A4" s="82" t="s">
        <v>173</v>
      </c>
      <c r="B4" s="117" t="s">
        <v>174</v>
      </c>
      <c r="C4" s="117" t="s">
        <v>175</v>
      </c>
      <c r="D4" s="117" t="s">
        <v>174</v>
      </c>
      <c r="E4" s="117" t="s">
        <v>175</v>
      </c>
      <c r="F4" s="117" t="s">
        <v>174</v>
      </c>
      <c r="G4" s="117" t="s">
        <v>175</v>
      </c>
      <c r="H4" s="224" t="s">
        <v>195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23"/>
      <c r="AB4" s="223"/>
      <c r="AC4" s="124"/>
      <c r="AD4" s="124"/>
      <c r="AE4" s="124"/>
      <c r="AF4" s="9"/>
      <c r="AG4" s="18"/>
      <c r="AH4" s="223"/>
      <c r="AK4" s="225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6"/>
      <c r="P5" s="67"/>
      <c r="T5" s="129"/>
      <c r="U5" s="130"/>
      <c r="V5" s="130"/>
      <c r="W5" s="130"/>
      <c r="X5" s="130"/>
      <c r="Y5" s="130"/>
      <c r="Z5" s="143"/>
      <c r="AA5" s="124" t="s">
        <v>189</v>
      </c>
      <c r="AB5" s="124"/>
      <c r="AC5" s="124"/>
      <c r="AD5" s="226" t="s">
        <v>196</v>
      </c>
      <c r="AE5" s="226"/>
      <c r="AF5" s="116"/>
      <c r="AG5" s="19" t="s">
        <v>189</v>
      </c>
      <c r="AJ5" s="116" t="s">
        <v>196</v>
      </c>
      <c r="AK5" s="116"/>
      <c r="AL5" s="116"/>
      <c r="AM5" s="19" t="s">
        <v>189</v>
      </c>
      <c r="AO5" s="116" t="s">
        <v>196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67"/>
      <c r="Q6" s="86"/>
      <c r="R6" s="127"/>
      <c r="T6" s="129"/>
      <c r="U6" s="130"/>
      <c r="V6" s="130"/>
      <c r="W6" s="130"/>
      <c r="X6" s="130"/>
      <c r="Y6" s="130"/>
      <c r="Z6" s="227" t="s">
        <v>176</v>
      </c>
      <c r="AA6" s="164" t="s">
        <v>197</v>
      </c>
      <c r="AB6" s="164" t="s">
        <v>198</v>
      </c>
      <c r="AC6" s="164" t="s">
        <v>199</v>
      </c>
      <c r="AD6" s="164" t="s">
        <v>197</v>
      </c>
      <c r="AE6" s="164" t="s">
        <v>198</v>
      </c>
      <c r="AF6" s="117" t="s">
        <v>199</v>
      </c>
      <c r="AG6" s="117" t="s">
        <v>197</v>
      </c>
      <c r="AH6" s="164" t="s">
        <v>198</v>
      </c>
      <c r="AI6" s="117" t="s">
        <v>199</v>
      </c>
      <c r="AJ6" s="117" t="s">
        <v>197</v>
      </c>
      <c r="AK6" s="117" t="s">
        <v>198</v>
      </c>
      <c r="AL6" s="117" t="s">
        <v>199</v>
      </c>
      <c r="AM6" s="117" t="s">
        <v>197</v>
      </c>
      <c r="AN6" s="117" t="s">
        <v>198</v>
      </c>
      <c r="AO6" s="117" t="s">
        <v>197</v>
      </c>
      <c r="AP6" s="117" t="s">
        <v>198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28"/>
      <c r="M7" s="130"/>
      <c r="N7" s="133"/>
      <c r="O7" s="132"/>
      <c r="P7" s="67"/>
      <c r="Q7" s="86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/>
      <c r="E8" s="124"/>
      <c r="F8" s="124"/>
      <c r="G8" s="124"/>
      <c r="H8" s="124" t="n">
        <f aca="false">+E8-D8+C8-B8</f>
        <v>0</v>
      </c>
      <c r="I8" s="130"/>
      <c r="L8" s="228"/>
      <c r="M8" s="130"/>
      <c r="N8" s="133"/>
      <c r="O8" s="132"/>
      <c r="P8" s="67"/>
      <c r="Q8" s="86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/>
      <c r="E9" s="124"/>
      <c r="F9" s="124"/>
      <c r="G9" s="124"/>
      <c r="H9" s="124" t="n">
        <f aca="false">+E9-D9+C9-B9</f>
        <v>0</v>
      </c>
      <c r="I9" s="130"/>
      <c r="L9" s="228"/>
      <c r="M9" s="130"/>
      <c r="N9" s="133"/>
      <c r="O9" s="132"/>
      <c r="P9" s="67"/>
      <c r="Q9" s="86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/>
      <c r="E10" s="124"/>
      <c r="F10" s="124"/>
      <c r="G10" s="124"/>
      <c r="H10" s="124" t="n">
        <f aca="false">+E10-D10+C10-B10</f>
        <v>0</v>
      </c>
      <c r="I10" s="130"/>
      <c r="L10" s="228"/>
      <c r="M10" s="130"/>
      <c r="N10" s="133"/>
      <c r="O10" s="132"/>
      <c r="P10" s="67"/>
      <c r="Q10" s="86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/>
      <c r="G11" s="124"/>
      <c r="H11" s="124" t="n">
        <f aca="false">+E11-D11+C11-B11</f>
        <v>0</v>
      </c>
      <c r="I11" s="130"/>
      <c r="L11" s="229"/>
      <c r="M11" s="130"/>
      <c r="N11" s="133"/>
      <c r="O11" s="132"/>
      <c r="P11" s="67"/>
      <c r="Q11" s="86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/>
      <c r="G12" s="124"/>
      <c r="H12" s="124" t="n">
        <f aca="false">+E12-D12+C12-B12</f>
        <v>0</v>
      </c>
      <c r="I12" s="130"/>
      <c r="L12" s="229"/>
      <c r="M12" s="130"/>
      <c r="N12" s="133"/>
      <c r="O12" s="132"/>
      <c r="P12" s="67"/>
      <c r="Q12" s="86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/>
      <c r="G13" s="124"/>
      <c r="H13" s="124" t="n">
        <f aca="false">+E13-D13+C13-B13</f>
        <v>0</v>
      </c>
      <c r="I13" s="130"/>
      <c r="L13" s="229"/>
      <c r="M13" s="130"/>
      <c r="N13" s="133"/>
      <c r="O13" s="132"/>
      <c r="P13" s="67"/>
      <c r="Q13" s="86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/>
      <c r="G14" s="124"/>
      <c r="H14" s="124" t="n">
        <f aca="false">+E14-D14+C14-B14</f>
        <v>0</v>
      </c>
      <c r="I14" s="130"/>
      <c r="L14" s="229"/>
      <c r="M14" s="130"/>
      <c r="N14" s="133"/>
      <c r="O14" s="132"/>
      <c r="P14" s="67"/>
      <c r="Q14" s="86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/>
      <c r="G15" s="124"/>
      <c r="H15" s="124" t="n">
        <f aca="false">+E15-D15+C15-B15</f>
        <v>0</v>
      </c>
      <c r="I15" s="130"/>
      <c r="L15" s="229"/>
      <c r="M15" s="130"/>
      <c r="N15" s="133"/>
      <c r="O15" s="132"/>
      <c r="P15" s="67"/>
      <c r="Q15" s="86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/>
      <c r="G16" s="124"/>
      <c r="H16" s="124" t="n">
        <f aca="false">+E16-D16+C16-B16</f>
        <v>0</v>
      </c>
      <c r="I16" s="130"/>
      <c r="L16" s="229"/>
      <c r="M16" s="130"/>
      <c r="N16" s="133"/>
      <c r="O16" s="132"/>
      <c r="P16" s="67"/>
      <c r="Q16" s="86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/>
      <c r="G17" s="124"/>
      <c r="H17" s="124" t="n">
        <f aca="false">+E17-D17+C17-B17</f>
        <v>0</v>
      </c>
      <c r="I17" s="130"/>
      <c r="M17" s="130"/>
      <c r="N17" s="131"/>
      <c r="O17" s="132"/>
      <c r="P17" s="67"/>
      <c r="Q17" s="86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/>
      <c r="G18" s="124"/>
      <c r="H18" s="124" t="n">
        <f aca="false">+E18-D18+C18-B18</f>
        <v>0</v>
      </c>
      <c r="I18" s="130"/>
      <c r="M18" s="130"/>
      <c r="N18" s="131"/>
      <c r="O18" s="132"/>
      <c r="P18" s="67"/>
      <c r="Q18" s="86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67"/>
      <c r="Q21" s="86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67"/>
      <c r="Q22" s="86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67"/>
      <c r="Q23" s="86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67"/>
      <c r="Q24" s="86"/>
      <c r="R24" s="127"/>
      <c r="Z24" s="230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67"/>
      <c r="Q25" s="86"/>
      <c r="R25" s="127"/>
      <c r="Z25" s="230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67"/>
      <c r="Q26" s="86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67"/>
      <c r="Q27" s="86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67"/>
      <c r="Q28" s="86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67"/>
      <c r="Q29" s="86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67"/>
      <c r="Q30" s="86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67"/>
      <c r="Q31" s="86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67"/>
      <c r="Q32" s="86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67"/>
      <c r="Q33" s="86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67"/>
      <c r="Q34" s="86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67"/>
      <c r="Q35" s="86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-861537</v>
      </c>
      <c r="E36" s="124" t="n">
        <f aca="false">SUM(E5:E35)</f>
        <v>-863014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-1477</v>
      </c>
      <c r="I36" s="124"/>
      <c r="M36" s="130"/>
      <c r="N36" s="131"/>
      <c r="O36" s="132"/>
      <c r="P36" s="67"/>
      <c r="Q36" s="86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-1477</v>
      </c>
      <c r="H37" s="125"/>
      <c r="M37" s="130"/>
      <c r="N37" s="131"/>
      <c r="O37" s="132"/>
      <c r="P37" s="67"/>
      <c r="Q37" s="86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200</v>
      </c>
      <c r="C38" s="231" t="n">
        <v>64166</v>
      </c>
      <c r="D38" s="232"/>
      <c r="E38" s="231" t="n">
        <v>-29789</v>
      </c>
      <c r="F38" s="124"/>
      <c r="G38" s="124"/>
      <c r="H38" s="233" t="n">
        <f aca="false">+C38+E38+G38</f>
        <v>34377</v>
      </c>
      <c r="I38" s="124"/>
      <c r="M38" s="130"/>
      <c r="N38" s="131"/>
      <c r="O38" s="132"/>
      <c r="P38" s="67"/>
      <c r="Q38" s="86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37259</v>
      </c>
      <c r="B39" s="19" t="s">
        <v>200</v>
      </c>
      <c r="C39" s="197" t="n">
        <f aca="false">+C38+C37</f>
        <v>64166</v>
      </c>
      <c r="D39" s="234"/>
      <c r="E39" s="197" t="n">
        <f aca="false">+E38+E37</f>
        <v>-31266</v>
      </c>
      <c r="F39" s="234"/>
      <c r="G39" s="197"/>
      <c r="H39" s="197" t="n">
        <f aca="false">+H38+H36</f>
        <v>32900</v>
      </c>
      <c r="I39" s="130"/>
      <c r="M39" s="130"/>
      <c r="N39" s="131"/>
      <c r="O39" s="132"/>
      <c r="P39" s="67"/>
      <c r="Q39" s="86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8"/>
      <c r="G40" s="187"/>
      <c r="H40" s="235"/>
      <c r="I40" s="130"/>
      <c r="M40" s="130"/>
      <c r="N40" s="131"/>
      <c r="O40" s="132"/>
      <c r="P40" s="67"/>
      <c r="Q40" s="86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3"/>
      <c r="E41" s="65"/>
      <c r="H41" s="129"/>
      <c r="I41" s="130"/>
      <c r="M41" s="130"/>
      <c r="N41" s="131"/>
      <c r="O41" s="132"/>
      <c r="P41" s="67"/>
      <c r="Q41" s="86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36"/>
      <c r="E42" s="116"/>
      <c r="F42" s="33"/>
      <c r="G42" s="0" t="n">
        <v>40178</v>
      </c>
      <c r="H42" s="129"/>
      <c r="I42" s="130"/>
      <c r="M42" s="130"/>
      <c r="N42" s="131"/>
      <c r="O42" s="132"/>
      <c r="P42" s="67"/>
      <c r="Q42" s="86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181</v>
      </c>
      <c r="B43" s="9"/>
      <c r="C43" s="9"/>
      <c r="D43" s="27"/>
      <c r="E43" s="237"/>
      <c r="G43" s="0" t="n">
        <v>24562</v>
      </c>
      <c r="H43" s="129"/>
      <c r="I43" s="130"/>
      <c r="M43" s="130"/>
      <c r="N43" s="131"/>
      <c r="O43" s="132"/>
      <c r="P43" s="67"/>
      <c r="Q43" s="86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38" t="n">
        <v>-1583193</v>
      </c>
      <c r="D44" s="62"/>
      <c r="E44" s="239" t="n">
        <v>925707</v>
      </c>
      <c r="F44" s="27" t="n">
        <f aca="false">+E44+C44</f>
        <v>-657486</v>
      </c>
      <c r="G44" s="2" t="n">
        <f aca="false">+G42-G43</f>
        <v>15616</v>
      </c>
      <c r="H44" s="240"/>
      <c r="I44" s="124"/>
      <c r="M44" s="130"/>
      <c r="N44" s="131"/>
      <c r="O44" s="132"/>
      <c r="P44" s="67"/>
      <c r="Q44" s="86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37259</v>
      </c>
      <c r="B45" s="9"/>
      <c r="C45" s="27" t="n">
        <f aca="false">+C37*summary!H4</f>
        <v>0</v>
      </c>
      <c r="D45" s="62"/>
      <c r="E45" s="136" t="n">
        <f aca="false">+E37*summary!H3</f>
        <v>-3485.72</v>
      </c>
      <c r="F45" s="27" t="n">
        <f aca="false">+E45+C45</f>
        <v>-3485.72</v>
      </c>
      <c r="G45" s="2"/>
      <c r="H45" s="240"/>
      <c r="I45" s="124"/>
      <c r="M45" s="130"/>
      <c r="N45" s="131"/>
      <c r="O45" s="132"/>
      <c r="P45" s="67"/>
      <c r="Q45" s="86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-1583193</v>
      </c>
      <c r="D46" s="62"/>
      <c r="E46" s="136" t="n">
        <v>925707</v>
      </c>
      <c r="F46" s="27" t="n">
        <f aca="false">+E46+C46</f>
        <v>-657486</v>
      </c>
      <c r="G46" s="2"/>
      <c r="H46" s="240"/>
      <c r="M46" s="130"/>
      <c r="N46" s="131"/>
      <c r="O46" s="132"/>
      <c r="P46" s="67"/>
      <c r="Q46" s="86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0"/>
      <c r="M47" s="130"/>
      <c r="N47" s="131"/>
      <c r="O47" s="132"/>
      <c r="P47" s="67"/>
      <c r="Q47" s="86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25"/>
      <c r="F48" s="67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25"/>
      <c r="F49" s="67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67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67"/>
      <c r="H51" s="129"/>
      <c r="Z51" s="143"/>
      <c r="AA51" s="124"/>
      <c r="AB51" s="124"/>
      <c r="AC51" s="124"/>
      <c r="AD51" s="124"/>
      <c r="AE51" s="124"/>
      <c r="AF51" s="67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67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67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67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67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67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67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67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1"/>
      <c r="O68" s="242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1"/>
      <c r="O69" s="242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1"/>
      <c r="O70" s="242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1"/>
      <c r="O71" s="242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1"/>
      <c r="O72" s="242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1"/>
      <c r="O73" s="242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28"/>
      <c r="O74" s="242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67"/>
      <c r="H75" s="129"/>
      <c r="I75" s="130"/>
      <c r="J75" s="130"/>
      <c r="K75" s="130"/>
      <c r="L75" s="130"/>
      <c r="M75" s="130"/>
      <c r="N75" s="228"/>
      <c r="O75" s="242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3"/>
      <c r="C76" s="140"/>
      <c r="D76" s="140"/>
      <c r="E76" s="140"/>
      <c r="H76" s="129"/>
      <c r="I76" s="130"/>
      <c r="J76" s="130"/>
      <c r="K76" s="130"/>
      <c r="L76" s="130"/>
      <c r="M76" s="130"/>
      <c r="N76" s="228"/>
      <c r="O76" s="242"/>
      <c r="AN76" s="0"/>
    </row>
    <row r="77" customFormat="false" ht="12.75" hidden="false" customHeight="false" outlineLevel="0" collapsed="false">
      <c r="A77" s="243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28"/>
      <c r="O77" s="242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28"/>
      <c r="O78" s="242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28"/>
      <c r="O79" s="242"/>
      <c r="AN79" s="0"/>
    </row>
    <row r="80" customFormat="false" ht="12.75" hidden="false" customHeight="false" outlineLevel="0" collapsed="false">
      <c r="A80" s="190"/>
      <c r="B80" s="184"/>
      <c r="C80" s="124"/>
      <c r="D80" s="124"/>
      <c r="F80" s="190"/>
      <c r="G80" s="184"/>
      <c r="H80" s="124"/>
      <c r="I80" s="124"/>
      <c r="J80" s="124"/>
      <c r="L80" s="190"/>
      <c r="M80" s="184"/>
      <c r="N80" s="124"/>
      <c r="O80" s="124"/>
      <c r="P80" s="124"/>
      <c r="R80" s="190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44"/>
      <c r="P81" s="116"/>
      <c r="Q81" s="116"/>
      <c r="S81" s="114"/>
      <c r="U81" s="244"/>
      <c r="V81" s="116"/>
      <c r="W81" s="116"/>
      <c r="AN81" s="0"/>
    </row>
    <row r="82" customFormat="false" ht="12.75" hidden="false" customHeight="false" outlineLevel="0" collapsed="false">
      <c r="A82" s="82"/>
      <c r="B82" s="117"/>
      <c r="C82" s="117"/>
      <c r="D82" s="117"/>
      <c r="E82" s="117"/>
      <c r="F82" s="82"/>
      <c r="G82" s="117"/>
      <c r="H82" s="117"/>
      <c r="I82" s="117"/>
      <c r="J82" s="117"/>
      <c r="K82" s="117"/>
      <c r="L82" s="82"/>
      <c r="M82" s="117"/>
      <c r="N82" s="117"/>
      <c r="O82" s="117"/>
      <c r="P82" s="117"/>
      <c r="Q82" s="117"/>
      <c r="R82" s="82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0"/>
      <c r="N100" s="124"/>
      <c r="O100" s="124"/>
      <c r="P100" s="124"/>
      <c r="Q100" s="124"/>
      <c r="R100" s="123"/>
      <c r="S100" s="220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3"/>
      <c r="C115" s="140"/>
      <c r="D115" s="140"/>
      <c r="E115" s="140"/>
      <c r="F115" s="243"/>
      <c r="H115" s="140"/>
      <c r="J115" s="140"/>
      <c r="K115" s="140"/>
      <c r="L115" s="243"/>
      <c r="N115" s="140"/>
      <c r="P115" s="140"/>
      <c r="Q115" s="140"/>
      <c r="R115" s="243"/>
      <c r="T115" s="140"/>
      <c r="V115" s="140"/>
      <c r="W115" s="140"/>
    </row>
    <row r="116" customFormat="false" ht="12.75" hidden="false" customHeight="false" outlineLevel="0" collapsed="false">
      <c r="A116" s="243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67"/>
      <c r="J117" s="140"/>
      <c r="K117" s="140"/>
      <c r="L117" s="154"/>
      <c r="N117" s="140"/>
      <c r="O117" s="67"/>
      <c r="P117" s="140"/>
      <c r="Q117" s="140"/>
      <c r="R117" s="154"/>
      <c r="T117" s="140"/>
      <c r="U117" s="67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67"/>
    </row>
    <row r="121" customFormat="false" ht="12.75" hidden="false" customHeight="false" outlineLevel="0" collapsed="false">
      <c r="A121" s="154"/>
      <c r="G121" s="125"/>
      <c r="J121" s="125"/>
      <c r="R121" s="190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2"/>
      <c r="W122" s="116"/>
      <c r="X122" s="222"/>
      <c r="Y122" s="116"/>
      <c r="Z122" s="0"/>
      <c r="AA122" s="205"/>
    </row>
    <row r="123" customFormat="false" ht="12.75" hidden="false" customHeight="false" outlineLevel="0" collapsed="false">
      <c r="A123" s="154"/>
      <c r="Q123" s="117"/>
      <c r="R123" s="82"/>
      <c r="S123" s="117"/>
      <c r="T123" s="117"/>
      <c r="U123" s="224"/>
      <c r="V123" s="117"/>
      <c r="W123" s="117"/>
      <c r="X123" s="117"/>
      <c r="Y123" s="117"/>
      <c r="Z123" s="224"/>
      <c r="AA123" s="205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45"/>
      <c r="V157" s="67"/>
      <c r="W157" s="140"/>
      <c r="X157" s="67"/>
      <c r="Y157" s="140"/>
      <c r="Z157" s="245"/>
      <c r="AA157" s="245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0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2"/>
      <c r="W160" s="116"/>
      <c r="X160" s="222"/>
      <c r="Y160" s="116"/>
      <c r="Z160" s="0"/>
      <c r="AA160" s="205"/>
    </row>
    <row r="161" customFormat="false" ht="12.75" hidden="false" customHeight="false" outlineLevel="0" collapsed="false">
      <c r="R161" s="82"/>
      <c r="S161" s="117"/>
      <c r="T161" s="117"/>
      <c r="U161" s="224"/>
      <c r="V161" s="117"/>
      <c r="W161" s="117"/>
      <c r="X161" s="117"/>
      <c r="Y161" s="117"/>
      <c r="Z161" s="224"/>
      <c r="AA161" s="205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7"/>
      <c r="V195" s="67"/>
      <c r="W195" s="140"/>
      <c r="X195" s="67"/>
      <c r="Y195" s="140"/>
      <c r="Z195" s="246"/>
      <c r="AA195" s="197"/>
    </row>
    <row r="198" customFormat="false" ht="12.75" hidden="false" customHeight="false" outlineLevel="0" collapsed="false">
      <c r="R198" s="190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2"/>
      <c r="W199" s="116"/>
      <c r="X199" s="222"/>
      <c r="Y199" s="116"/>
      <c r="Z199" s="0"/>
      <c r="AA199" s="205"/>
    </row>
    <row r="200" customFormat="false" ht="12.75" hidden="false" customHeight="false" outlineLevel="0" collapsed="false">
      <c r="R200" s="82"/>
      <c r="S200" s="117"/>
      <c r="T200" s="117"/>
      <c r="U200" s="224"/>
      <c r="V200" s="117"/>
      <c r="W200" s="117"/>
      <c r="X200" s="117"/>
      <c r="Y200" s="117"/>
      <c r="Z200" s="224"/>
      <c r="AA200" s="205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45"/>
      <c r="V234" s="67"/>
      <c r="W234" s="140"/>
      <c r="X234" s="67"/>
      <c r="Y234" s="140"/>
      <c r="Z234" s="245"/>
      <c r="AA234" s="247"/>
    </row>
    <row r="237" customFormat="false" ht="12.75" hidden="false" customHeight="false" outlineLevel="0" collapsed="false">
      <c r="R237" s="190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2"/>
      <c r="W238" s="116"/>
      <c r="X238" s="222"/>
      <c r="Y238" s="116"/>
      <c r="Z238" s="0"/>
      <c r="AA238" s="205"/>
    </row>
    <row r="239" customFormat="false" ht="12.75" hidden="false" customHeight="false" outlineLevel="0" collapsed="false">
      <c r="R239" s="82"/>
      <c r="S239" s="117"/>
      <c r="T239" s="117"/>
      <c r="U239" s="224"/>
      <c r="V239" s="117"/>
      <c r="W239" s="117"/>
      <c r="X239" s="117"/>
      <c r="Y239" s="117"/>
      <c r="Z239" s="224"/>
      <c r="AA239" s="205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45"/>
      <c r="V273" s="67"/>
      <c r="W273" s="140"/>
      <c r="X273" s="67"/>
      <c r="Y273" s="140"/>
      <c r="Z273" s="245"/>
      <c r="AA273" s="247"/>
    </row>
    <row r="276" customFormat="false" ht="12.75" hidden="false" customHeight="false" outlineLevel="0" collapsed="false">
      <c r="R276" s="190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2"/>
      <c r="W277" s="116"/>
      <c r="X277" s="222"/>
      <c r="Y277" s="116"/>
      <c r="Z277" s="0"/>
    </row>
    <row r="278" customFormat="false" ht="12.75" hidden="false" customHeight="false" outlineLevel="0" collapsed="false">
      <c r="R278" s="82"/>
      <c r="S278" s="117"/>
      <c r="T278" s="117"/>
      <c r="U278" s="224"/>
      <c r="V278" s="117"/>
      <c r="W278" s="117"/>
      <c r="X278" s="117"/>
      <c r="Y278" s="117"/>
      <c r="Z278" s="224"/>
      <c r="AA278" s="205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45"/>
      <c r="V312" s="67"/>
      <c r="W312" s="140"/>
      <c r="X312" s="67"/>
      <c r="Y312" s="140"/>
      <c r="Z312" s="245"/>
      <c r="AA312" s="24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9" activeCellId="0" sqref="E9:E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48" width="13.99"/>
    <col collapsed="false" customWidth="true" hidden="false" outlineLevel="0" max="8" min="8" style="24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48"/>
    </row>
    <row r="2" customFormat="false" ht="12.75" hidden="false" customHeight="false" outlineLevel="0" collapsed="false">
      <c r="A2" s="163" t="s">
        <v>201</v>
      </c>
      <c r="B2" s="124"/>
      <c r="C2" s="223"/>
      <c r="D2" s="223"/>
      <c r="E2" s="223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23"/>
      <c r="D3" s="223"/>
      <c r="E3" s="223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49" t="n">
        <v>500538</v>
      </c>
      <c r="C4" s="124"/>
      <c r="D4" s="249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49"/>
      <c r="W4" s="124"/>
      <c r="X4" s="19"/>
      <c r="Y4" s="143"/>
      <c r="Z4" s="249"/>
      <c r="AA4" s="124"/>
      <c r="AB4" s="19"/>
      <c r="AC4" s="143"/>
      <c r="AD4" s="249" t="n">
        <v>500538</v>
      </c>
      <c r="AE4" s="124"/>
      <c r="AF4" s="19"/>
      <c r="AG4" s="143" t="n">
        <v>36495</v>
      </c>
      <c r="AH4" s="249" t="n">
        <v>500538</v>
      </c>
      <c r="AI4" s="124"/>
      <c r="AJ4" s="19"/>
      <c r="AK4" s="143" t="n">
        <v>36526</v>
      </c>
      <c r="AL4" s="249" t="n">
        <v>500538</v>
      </c>
      <c r="AM4" s="124"/>
      <c r="AN4" s="19"/>
      <c r="AO4" s="143" t="n">
        <v>36557</v>
      </c>
      <c r="AP4" s="249" t="n">
        <v>500538</v>
      </c>
      <c r="AQ4" s="124"/>
      <c r="AR4" s="19"/>
      <c r="AS4" s="143" t="n">
        <v>36586</v>
      </c>
      <c r="AT4" s="249" t="n">
        <v>500538</v>
      </c>
      <c r="AU4" s="124"/>
      <c r="AV4" s="19"/>
    </row>
    <row r="5" customFormat="false" ht="12.75" hidden="false" customHeight="false" outlineLevel="0" collapsed="false">
      <c r="A5" s="18"/>
      <c r="B5" s="226"/>
      <c r="C5" s="226"/>
      <c r="D5" s="226"/>
      <c r="E5" s="226"/>
      <c r="F5" s="116" t="s">
        <v>177</v>
      </c>
      <c r="G5" s="116"/>
      <c r="H5" s="18"/>
      <c r="I5" s="249" t="n">
        <v>500538</v>
      </c>
      <c r="J5" s="124"/>
      <c r="K5" s="249" t="n">
        <v>78121</v>
      </c>
      <c r="L5" s="124"/>
      <c r="M5" s="19"/>
      <c r="N5" s="226"/>
      <c r="O5" s="226"/>
      <c r="P5" s="18"/>
      <c r="Q5" s="18"/>
      <c r="R5" s="226"/>
      <c r="S5" s="226"/>
      <c r="T5" s="18"/>
      <c r="U5" s="18"/>
      <c r="V5" s="226"/>
      <c r="W5" s="226"/>
      <c r="X5" s="18"/>
      <c r="Y5" s="18"/>
      <c r="Z5" s="226"/>
      <c r="AA5" s="226"/>
      <c r="AB5" s="18"/>
      <c r="AC5" s="18"/>
      <c r="AD5" s="226"/>
      <c r="AE5" s="226" t="s">
        <v>177</v>
      </c>
      <c r="AF5" s="18"/>
      <c r="AG5" s="18"/>
      <c r="AH5" s="226"/>
      <c r="AI5" s="226" t="s">
        <v>177</v>
      </c>
      <c r="AJ5" s="18"/>
      <c r="AK5" s="18"/>
      <c r="AL5" s="226"/>
      <c r="AM5" s="226" t="s">
        <v>177</v>
      </c>
      <c r="AN5" s="18"/>
      <c r="AO5" s="18"/>
      <c r="AP5" s="226"/>
      <c r="AQ5" s="226" t="s">
        <v>177</v>
      </c>
      <c r="AR5" s="18"/>
      <c r="AS5" s="18"/>
      <c r="AT5" s="226"/>
      <c r="AU5" s="226" t="s">
        <v>177</v>
      </c>
      <c r="AV5" s="18"/>
    </row>
    <row r="6" customFormat="false" ht="12.75" hidden="false" customHeight="false" outlineLevel="0" collapsed="false">
      <c r="B6" s="164" t="s">
        <v>174</v>
      </c>
      <c r="C6" s="164" t="s">
        <v>175</v>
      </c>
      <c r="D6" s="164" t="s">
        <v>174</v>
      </c>
      <c r="E6" s="164" t="s">
        <v>175</v>
      </c>
      <c r="F6" s="117" t="s">
        <v>202</v>
      </c>
      <c r="G6" s="24"/>
      <c r="H6" s="148"/>
      <c r="I6" s="226"/>
      <c r="J6" s="226"/>
      <c r="K6" s="226"/>
      <c r="L6" s="226"/>
      <c r="M6" s="116" t="s">
        <v>177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197</v>
      </c>
      <c r="AE6" s="164" t="s">
        <v>198</v>
      </c>
      <c r="AF6" s="117" t="s">
        <v>202</v>
      </c>
      <c r="AG6" s="148"/>
      <c r="AH6" s="164" t="s">
        <v>197</v>
      </c>
      <c r="AI6" s="164" t="s">
        <v>198</v>
      </c>
      <c r="AJ6" s="117" t="s">
        <v>202</v>
      </c>
      <c r="AK6" s="148"/>
      <c r="AL6" s="164" t="s">
        <v>197</v>
      </c>
      <c r="AM6" s="164" t="s">
        <v>198</v>
      </c>
      <c r="AN6" s="117" t="s">
        <v>202</v>
      </c>
      <c r="AO6" s="148"/>
      <c r="AP6" s="164" t="s">
        <v>197</v>
      </c>
      <c r="AQ6" s="164" t="s">
        <v>198</v>
      </c>
      <c r="AR6" s="117" t="s">
        <v>202</v>
      </c>
      <c r="AS6" s="148"/>
      <c r="AT6" s="164" t="s">
        <v>197</v>
      </c>
      <c r="AU6" s="164" t="s">
        <v>198</v>
      </c>
      <c r="AV6" s="117" t="s">
        <v>202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05"/>
      <c r="I7" s="164" t="s">
        <v>174</v>
      </c>
      <c r="J7" s="164" t="s">
        <v>175</v>
      </c>
      <c r="K7" s="164" t="s">
        <v>174</v>
      </c>
      <c r="L7" s="164" t="s">
        <v>175</v>
      </c>
      <c r="M7" s="117" t="s">
        <v>202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05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05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12663</v>
      </c>
      <c r="E10" s="124" t="n">
        <v>13033</v>
      </c>
      <c r="F10" s="124" t="n">
        <f aca="false">+C10-B10+E10-D10</f>
        <v>2470</v>
      </c>
      <c r="G10" s="120"/>
      <c r="H10" s="205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/>
      <c r="C11" s="124"/>
      <c r="D11" s="124"/>
      <c r="E11" s="124"/>
      <c r="F11" s="124" t="n">
        <f aca="false">+C11-B11+E11-D11</f>
        <v>0</v>
      </c>
      <c r="G11" s="120"/>
      <c r="H11" s="205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/>
      <c r="C12" s="124"/>
      <c r="D12" s="124"/>
      <c r="E12" s="124"/>
      <c r="F12" s="124" t="n">
        <f aca="false">+C12-B12+E12-D12</f>
        <v>0</v>
      </c>
      <c r="G12" s="120"/>
      <c r="H12" s="205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/>
      <c r="C13" s="124"/>
      <c r="D13" s="124"/>
      <c r="E13" s="124"/>
      <c r="F13" s="124" t="n">
        <f aca="false">+C13-B13+E13-D13</f>
        <v>0</v>
      </c>
      <c r="G13" s="120"/>
      <c r="H13" s="205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/>
      <c r="C14" s="124"/>
      <c r="D14" s="124"/>
      <c r="E14" s="124"/>
      <c r="F14" s="124" t="n">
        <f aca="false">+C14-B14+E14-D14</f>
        <v>0</v>
      </c>
      <c r="G14" s="120"/>
      <c r="H14" s="205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/>
      <c r="C15" s="124"/>
      <c r="D15" s="124"/>
      <c r="E15" s="124"/>
      <c r="F15" s="124" t="n">
        <f aca="false">+C15-B15+E15-D15</f>
        <v>0</v>
      </c>
      <c r="G15" s="120"/>
      <c r="H15" s="205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/>
      <c r="C16" s="124"/>
      <c r="D16" s="124"/>
      <c r="E16" s="124"/>
      <c r="F16" s="124" t="n">
        <f aca="false">+C16-B16+E16-D16</f>
        <v>0</v>
      </c>
      <c r="G16" s="120"/>
      <c r="H16" s="205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/>
      <c r="C17" s="124"/>
      <c r="D17" s="124"/>
      <c r="E17" s="124"/>
      <c r="F17" s="124" t="n">
        <f aca="false">+C17-B17+E17-D17</f>
        <v>0</v>
      </c>
      <c r="G17" s="120"/>
      <c r="H17" s="205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/>
      <c r="C18" s="124"/>
      <c r="D18" s="124"/>
      <c r="E18" s="124"/>
      <c r="F18" s="124" t="n">
        <f aca="false">+C18-B18+E18-D18</f>
        <v>0</v>
      </c>
      <c r="G18" s="120"/>
      <c r="H18" s="205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/>
      <c r="C19" s="124"/>
      <c r="D19" s="124"/>
      <c r="E19" s="124"/>
      <c r="F19" s="124" t="n">
        <f aca="false">+C19-B19+E19-D19</f>
        <v>0</v>
      </c>
      <c r="G19" s="120"/>
      <c r="H19" s="205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/>
      <c r="C20" s="124"/>
      <c r="D20" s="124"/>
      <c r="E20" s="124"/>
      <c r="F20" s="124" t="n">
        <f aca="false">+C20-B20+E20-D20</f>
        <v>0</v>
      </c>
      <c r="G20" s="250"/>
      <c r="H20" s="205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/>
      <c r="C21" s="124"/>
      <c r="D21" s="124"/>
      <c r="E21" s="124"/>
      <c r="F21" s="124" t="n">
        <f aca="false">+C21-B21+E21-D21</f>
        <v>0</v>
      </c>
      <c r="G21" s="251"/>
      <c r="H21" s="205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1"/>
      <c r="H22" s="205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2" t="n">
        <v>16</v>
      </c>
      <c r="B23" s="124"/>
      <c r="C23" s="124"/>
      <c r="D23" s="124"/>
      <c r="E23" s="124"/>
      <c r="F23" s="124" t="n">
        <f aca="false">+C23-B23+E23-D23</f>
        <v>0</v>
      </c>
      <c r="G23" s="251"/>
      <c r="H23" s="253" t="n">
        <f aca="false">+A45</f>
        <v>37259</v>
      </c>
      <c r="I23" s="124" t="n">
        <f aca="false">+B39</f>
        <v>448363</v>
      </c>
      <c r="J23" s="124" t="n">
        <f aca="false">+C39</f>
        <v>440492</v>
      </c>
      <c r="K23" s="124" t="n">
        <f aca="false">+D39</f>
        <v>38393</v>
      </c>
      <c r="L23" s="124" t="n">
        <f aca="false">+E39</f>
        <v>39099</v>
      </c>
      <c r="M23" s="166" t="n">
        <f aca="false">+J23-I23+L23-K23</f>
        <v>-7165</v>
      </c>
      <c r="N23" s="137" t="n">
        <f aca="false">+summary!H3</f>
        <v>2.36</v>
      </c>
      <c r="O23" s="254" t="n">
        <f aca="false">+N23*M23</f>
        <v>-16909.4</v>
      </c>
      <c r="P23" s="124"/>
      <c r="Q23" s="252"/>
      <c r="R23" s="124"/>
      <c r="S23" s="124"/>
      <c r="T23" s="124"/>
      <c r="U23" s="252"/>
      <c r="V23" s="124"/>
      <c r="W23" s="124"/>
      <c r="X23" s="124"/>
      <c r="Y23" s="252"/>
      <c r="Z23" s="124"/>
      <c r="AA23" s="124"/>
      <c r="AB23" s="124"/>
      <c r="AC23" s="252"/>
      <c r="AD23" s="124" t="n">
        <v>68795</v>
      </c>
      <c r="AE23" s="124" t="n">
        <v>80010</v>
      </c>
      <c r="AF23" s="124" t="n">
        <f aca="false">+AE23-AD23</f>
        <v>11215</v>
      </c>
      <c r="AG23" s="252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2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2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2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55" t="n">
        <v>17</v>
      </c>
      <c r="B24" s="124"/>
      <c r="C24" s="124"/>
      <c r="D24" s="124"/>
      <c r="E24" s="124"/>
      <c r="F24" s="124" t="n">
        <f aca="false">+C24-B24+E24-D24</f>
        <v>0</v>
      </c>
      <c r="G24" s="256"/>
      <c r="H24" s="257"/>
      <c r="I24" s="124"/>
      <c r="J24" s="124"/>
      <c r="K24" s="124"/>
      <c r="L24" s="251"/>
      <c r="M24" s="258" t="n">
        <f aca="false">SUM(M9:M23)</f>
        <v>82635</v>
      </c>
      <c r="N24" s="137"/>
      <c r="O24" s="137" t="n">
        <f aca="false">SUM(O9:O23)</f>
        <v>551206.94</v>
      </c>
      <c r="P24" s="124"/>
      <c r="Q24" s="255"/>
      <c r="R24" s="124"/>
      <c r="S24" s="124"/>
      <c r="T24" s="124"/>
      <c r="U24" s="255"/>
      <c r="V24" s="124"/>
      <c r="W24" s="124"/>
      <c r="X24" s="124"/>
      <c r="Y24" s="255"/>
      <c r="Z24" s="124"/>
      <c r="AA24" s="124"/>
      <c r="AB24" s="124"/>
      <c r="AC24" s="255"/>
      <c r="AD24" s="124" t="n">
        <v>90410</v>
      </c>
      <c r="AE24" s="124" t="n">
        <v>89096</v>
      </c>
      <c r="AF24" s="124" t="n">
        <f aca="false">+AE24-AD24</f>
        <v>-1314</v>
      </c>
      <c r="AG24" s="255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55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55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55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59" t="s">
        <v>203</v>
      </c>
      <c r="B25" s="124"/>
      <c r="C25" s="124"/>
      <c r="D25" s="124"/>
      <c r="E25" s="124"/>
      <c r="F25" s="124" t="n">
        <f aca="false">+C25-B25+E25-D25</f>
        <v>0</v>
      </c>
      <c r="G25" s="260"/>
      <c r="H25" s="261"/>
      <c r="I25" s="124"/>
      <c r="J25" s="124"/>
      <c r="K25" s="124"/>
      <c r="L25" s="251"/>
      <c r="M25" s="259"/>
      <c r="N25" s="124"/>
      <c r="O25" s="124"/>
      <c r="P25" s="124"/>
      <c r="Q25" s="259"/>
      <c r="R25" s="124"/>
      <c r="S25" s="124"/>
      <c r="T25" s="124"/>
      <c r="U25" s="259"/>
      <c r="V25" s="124"/>
      <c r="W25" s="124"/>
      <c r="X25" s="124"/>
      <c r="Y25" s="259"/>
      <c r="Z25" s="124"/>
      <c r="AA25" s="124"/>
      <c r="AB25" s="124"/>
      <c r="AC25" s="259"/>
      <c r="AD25" s="124" t="n">
        <v>86855</v>
      </c>
      <c r="AE25" s="124" t="n">
        <v>87128</v>
      </c>
      <c r="AF25" s="124" t="n">
        <f aca="false">+AE25-AD25</f>
        <v>273</v>
      </c>
      <c r="AG25" s="259" t="s">
        <v>203</v>
      </c>
      <c r="AH25" s="124" t="n">
        <v>90438</v>
      </c>
      <c r="AI25" s="124" t="n">
        <v>89668</v>
      </c>
      <c r="AJ25" s="124" t="n">
        <f aca="false">+AI25-AH25</f>
        <v>-770</v>
      </c>
      <c r="AK25" s="259" t="s">
        <v>203</v>
      </c>
      <c r="AL25" s="124" t="n">
        <v>119514</v>
      </c>
      <c r="AM25" s="124" t="n">
        <v>120375</v>
      </c>
      <c r="AN25" s="124" t="n">
        <f aca="false">+AM25-AL25</f>
        <v>861</v>
      </c>
      <c r="AO25" s="259" t="s">
        <v>203</v>
      </c>
      <c r="AP25" s="124" t="n">
        <v>175778</v>
      </c>
      <c r="AQ25" s="124" t="n">
        <v>172040</v>
      </c>
      <c r="AR25" s="124" t="n">
        <f aca="false">+AQ25-AP25</f>
        <v>-3738</v>
      </c>
      <c r="AS25" s="259" t="s">
        <v>203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2" t="n">
        <v>19</v>
      </c>
      <c r="B26" s="124"/>
      <c r="C26" s="124"/>
      <c r="D26" s="124"/>
      <c r="E26" s="124"/>
      <c r="F26" s="124" t="n">
        <f aca="false">+C26-B26+E26-D26</f>
        <v>0</v>
      </c>
      <c r="G26" s="250"/>
      <c r="H26" s="262"/>
      <c r="I26" s="124"/>
      <c r="J26" s="124"/>
      <c r="K26" s="124"/>
      <c r="L26" s="251"/>
      <c r="M26" s="252"/>
      <c r="N26" s="124"/>
      <c r="O26" s="124"/>
      <c r="P26" s="124"/>
      <c r="Q26" s="252"/>
      <c r="R26" s="124"/>
      <c r="S26" s="124"/>
      <c r="T26" s="124"/>
      <c r="U26" s="252"/>
      <c r="V26" s="124"/>
      <c r="W26" s="124"/>
      <c r="X26" s="124"/>
      <c r="Y26" s="252"/>
      <c r="Z26" s="124"/>
      <c r="AA26" s="124"/>
      <c r="AB26" s="124"/>
      <c r="AC26" s="252"/>
      <c r="AD26" s="124" t="n">
        <v>90382</v>
      </c>
      <c r="AE26" s="124" t="n">
        <v>91513</v>
      </c>
      <c r="AF26" s="124" t="n">
        <f aca="false">+AE26-AD26</f>
        <v>1131</v>
      </c>
      <c r="AG26" s="252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2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2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2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55" t="n">
        <v>20</v>
      </c>
      <c r="B27" s="124"/>
      <c r="C27" s="124"/>
      <c r="D27" s="124"/>
      <c r="E27" s="124"/>
      <c r="F27" s="124" t="n">
        <f aca="false">+C27-B27+E27-D27</f>
        <v>0</v>
      </c>
      <c r="G27" s="263"/>
      <c r="H27" s="257"/>
      <c r="I27" s="124"/>
      <c r="J27" s="124"/>
      <c r="K27" s="124"/>
      <c r="L27" s="251"/>
      <c r="M27" s="255"/>
      <c r="N27" s="124"/>
      <c r="O27" s="124"/>
      <c r="P27" s="124"/>
      <c r="Q27" s="255"/>
      <c r="R27" s="124"/>
      <c r="S27" s="124"/>
      <c r="T27" s="124"/>
      <c r="U27" s="255"/>
      <c r="V27" s="124"/>
      <c r="W27" s="124"/>
      <c r="X27" s="124"/>
      <c r="Y27" s="255"/>
      <c r="Z27" s="124"/>
      <c r="AA27" s="124"/>
      <c r="AB27" s="124"/>
      <c r="AC27" s="255"/>
      <c r="AD27" s="124" t="n">
        <v>101529</v>
      </c>
      <c r="AE27" s="124" t="n">
        <v>104520</v>
      </c>
      <c r="AF27" s="124" t="n">
        <f aca="false">+AE27-AD27</f>
        <v>2991</v>
      </c>
      <c r="AG27" s="255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55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55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55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64" t="n">
        <v>21</v>
      </c>
      <c r="B28" s="124"/>
      <c r="C28" s="124"/>
      <c r="D28" s="124"/>
      <c r="E28" s="124"/>
      <c r="F28" s="124" t="n">
        <f aca="false">+C28-B28+E28-D28</f>
        <v>0</v>
      </c>
      <c r="G28" s="265"/>
      <c r="H28" s="264"/>
      <c r="I28" s="124"/>
      <c r="J28" s="124"/>
      <c r="K28" s="124"/>
      <c r="L28" s="251"/>
      <c r="M28" s="264"/>
      <c r="N28" s="124"/>
      <c r="O28" s="124"/>
      <c r="P28" s="124"/>
      <c r="Q28" s="264"/>
      <c r="R28" s="124"/>
      <c r="S28" s="124"/>
      <c r="T28" s="124"/>
      <c r="U28" s="264"/>
      <c r="V28" s="124"/>
      <c r="W28" s="124"/>
      <c r="X28" s="124"/>
      <c r="Y28" s="264"/>
      <c r="Z28" s="124"/>
      <c r="AA28" s="124"/>
      <c r="AB28" s="124"/>
      <c r="AC28" s="264"/>
      <c r="AD28" s="124" t="n">
        <v>92772</v>
      </c>
      <c r="AE28" s="124" t="n">
        <v>101229</v>
      </c>
      <c r="AF28" s="124" t="n">
        <f aca="false">+AE28-AD28</f>
        <v>8457</v>
      </c>
      <c r="AG28" s="264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64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64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64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64" t="n">
        <v>22</v>
      </c>
      <c r="B29" s="124"/>
      <c r="C29" s="124"/>
      <c r="D29" s="124"/>
      <c r="E29" s="124"/>
      <c r="F29" s="124" t="n">
        <f aca="false">+C29-B29+E29-D29</f>
        <v>0</v>
      </c>
      <c r="G29" s="265"/>
      <c r="H29" s="264"/>
      <c r="I29" s="124"/>
      <c r="J29" s="124"/>
      <c r="K29" s="124"/>
      <c r="L29" s="251"/>
      <c r="M29" s="264"/>
      <c r="N29" s="124"/>
      <c r="O29" s="124"/>
      <c r="P29" s="124"/>
      <c r="Q29" s="264"/>
      <c r="R29" s="124"/>
      <c r="S29" s="124"/>
      <c r="T29" s="124"/>
      <c r="U29" s="264"/>
      <c r="V29" s="124"/>
      <c r="W29" s="124"/>
      <c r="X29" s="124"/>
      <c r="Y29" s="264"/>
      <c r="Z29" s="124"/>
      <c r="AA29" s="124"/>
      <c r="AB29" s="124"/>
      <c r="AC29" s="264"/>
      <c r="AD29" s="124" t="n">
        <v>93405</v>
      </c>
      <c r="AE29" s="124" t="n">
        <v>100368</v>
      </c>
      <c r="AF29" s="124" t="n">
        <f aca="false">+AE29-AD29</f>
        <v>6963</v>
      </c>
      <c r="AG29" s="264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64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64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64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64" t="n">
        <v>23</v>
      </c>
      <c r="B30" s="124"/>
      <c r="C30" s="124"/>
      <c r="D30" s="124"/>
      <c r="E30" s="124"/>
      <c r="F30" s="124" t="n">
        <f aca="false">+C30-B30+E30-D30</f>
        <v>0</v>
      </c>
      <c r="G30" s="265"/>
      <c r="H30" s="264"/>
      <c r="I30" s="124"/>
      <c r="J30" s="124"/>
      <c r="K30" s="124"/>
      <c r="L30" s="251"/>
      <c r="M30" s="264"/>
      <c r="N30" s="124"/>
      <c r="O30" s="124"/>
      <c r="P30" s="124"/>
      <c r="Q30" s="264"/>
      <c r="R30" s="124"/>
      <c r="S30" s="124"/>
      <c r="T30" s="124"/>
      <c r="U30" s="264"/>
      <c r="V30" s="124"/>
      <c r="W30" s="124"/>
      <c r="X30" s="124"/>
      <c r="Y30" s="264"/>
      <c r="Z30" s="124"/>
      <c r="AA30" s="124"/>
      <c r="AB30" s="124"/>
      <c r="AC30" s="264"/>
      <c r="AD30" s="124" t="n">
        <v>87752</v>
      </c>
      <c r="AE30" s="124" t="n">
        <v>85600</v>
      </c>
      <c r="AF30" s="124" t="n">
        <f aca="false">+AE30-AD30</f>
        <v>-2152</v>
      </c>
      <c r="AG30" s="264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64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64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64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64" t="n">
        <v>24</v>
      </c>
      <c r="B31" s="124"/>
      <c r="C31" s="124"/>
      <c r="D31" s="124"/>
      <c r="E31" s="124"/>
      <c r="F31" s="124" t="n">
        <f aca="false">+C31-B31+E31-D31</f>
        <v>0</v>
      </c>
      <c r="G31" s="265"/>
      <c r="H31" s="264"/>
      <c r="I31" s="124"/>
      <c r="J31" s="124"/>
      <c r="K31" s="124"/>
      <c r="L31" s="251"/>
      <c r="M31" s="264"/>
      <c r="N31" s="124"/>
      <c r="O31" s="124"/>
      <c r="P31" s="124"/>
      <c r="Q31" s="264"/>
      <c r="R31" s="124"/>
      <c r="S31" s="124"/>
      <c r="T31" s="124"/>
      <c r="U31" s="264"/>
      <c r="V31" s="124"/>
      <c r="W31" s="124"/>
      <c r="X31" s="124"/>
      <c r="Y31" s="264"/>
      <c r="Z31" s="124"/>
      <c r="AA31" s="124"/>
      <c r="AB31" s="124"/>
      <c r="AC31" s="264"/>
      <c r="AD31" s="124" t="n">
        <v>97761</v>
      </c>
      <c r="AE31" s="124" t="n">
        <v>97012</v>
      </c>
      <c r="AF31" s="124" t="n">
        <f aca="false">+AE31-AD31</f>
        <v>-749</v>
      </c>
      <c r="AG31" s="264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64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64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64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64" t="n">
        <v>25</v>
      </c>
      <c r="B32" s="124"/>
      <c r="C32" s="124"/>
      <c r="D32" s="124"/>
      <c r="E32" s="124"/>
      <c r="F32" s="124" t="n">
        <f aca="false">+C32-B32+E32-D32</f>
        <v>0</v>
      </c>
      <c r="G32" s="265"/>
      <c r="H32" s="264"/>
      <c r="I32" s="124"/>
      <c r="J32" s="124"/>
      <c r="K32" s="124"/>
      <c r="L32" s="251"/>
      <c r="M32" s="264"/>
      <c r="N32" s="124"/>
      <c r="O32" s="124"/>
      <c r="P32" s="124"/>
      <c r="Q32" s="264"/>
      <c r="R32" s="124"/>
      <c r="S32" s="124"/>
      <c r="T32" s="124"/>
      <c r="U32" s="264"/>
      <c r="V32" s="124"/>
      <c r="W32" s="124"/>
      <c r="X32" s="124"/>
      <c r="Y32" s="264"/>
      <c r="Z32" s="124"/>
      <c r="AA32" s="124"/>
      <c r="AB32" s="124"/>
      <c r="AC32" s="264"/>
      <c r="AD32" s="124" t="n">
        <v>103695</v>
      </c>
      <c r="AE32" s="124" t="n">
        <v>93370</v>
      </c>
      <c r="AF32" s="124" t="n">
        <f aca="false">+AE32-AD32</f>
        <v>-10325</v>
      </c>
      <c r="AG32" s="264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64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64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64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64" t="n">
        <v>26</v>
      </c>
      <c r="B33" s="124"/>
      <c r="C33" s="124"/>
      <c r="D33" s="124"/>
      <c r="E33" s="124"/>
      <c r="F33" s="124" t="n">
        <f aca="false">+C33-B33+E33-D33</f>
        <v>0</v>
      </c>
      <c r="G33" s="265"/>
      <c r="H33" s="264"/>
      <c r="I33" s="124"/>
      <c r="J33" s="124"/>
      <c r="K33" s="124"/>
      <c r="L33" s="251"/>
      <c r="M33" s="264"/>
      <c r="N33" s="124"/>
      <c r="O33" s="124"/>
      <c r="P33" s="124"/>
      <c r="Q33" s="264"/>
      <c r="R33" s="124"/>
      <c r="S33" s="124"/>
      <c r="T33" s="124"/>
      <c r="U33" s="264"/>
      <c r="V33" s="124"/>
      <c r="W33" s="124"/>
      <c r="X33" s="124"/>
      <c r="Y33" s="264"/>
      <c r="Z33" s="124"/>
      <c r="AA33" s="124"/>
      <c r="AB33" s="124"/>
      <c r="AC33" s="264"/>
      <c r="AD33" s="124" t="n">
        <v>90853</v>
      </c>
      <c r="AE33" s="124" t="n">
        <v>90587</v>
      </c>
      <c r="AF33" s="124" t="n">
        <f aca="false">+AE33-AD33</f>
        <v>-266</v>
      </c>
      <c r="AG33" s="264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64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64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64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64" t="n">
        <v>27</v>
      </c>
      <c r="B34" s="124"/>
      <c r="C34" s="124"/>
      <c r="D34" s="124"/>
      <c r="E34" s="124"/>
      <c r="F34" s="124" t="n">
        <f aca="false">+C34-B34+E34-D34</f>
        <v>0</v>
      </c>
      <c r="G34" s="265"/>
      <c r="H34" s="264"/>
      <c r="I34" s="124"/>
      <c r="J34" s="124"/>
      <c r="K34" s="124"/>
      <c r="L34" s="251"/>
      <c r="M34" s="264"/>
      <c r="N34" s="124"/>
      <c r="O34" s="124"/>
      <c r="P34" s="124"/>
      <c r="Q34" s="264"/>
      <c r="R34" s="124"/>
      <c r="S34" s="124"/>
      <c r="T34" s="124"/>
      <c r="U34" s="264"/>
      <c r="V34" s="124"/>
      <c r="W34" s="124"/>
      <c r="X34" s="124"/>
      <c r="Y34" s="264"/>
      <c r="Z34" s="124"/>
      <c r="AA34" s="124"/>
      <c r="AB34" s="124"/>
      <c r="AC34" s="264"/>
      <c r="AD34" s="124" t="n">
        <v>88917</v>
      </c>
      <c r="AE34" s="124" t="n">
        <v>89704</v>
      </c>
      <c r="AF34" s="124" t="n">
        <f aca="false">+AE34-AD34</f>
        <v>787</v>
      </c>
      <c r="AG34" s="264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64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64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64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64" t="n">
        <v>28</v>
      </c>
      <c r="B35" s="124"/>
      <c r="C35" s="124"/>
      <c r="D35" s="124"/>
      <c r="E35" s="124"/>
      <c r="F35" s="124" t="n">
        <f aca="false">+C35-B35+E35-D35</f>
        <v>0</v>
      </c>
      <c r="G35" s="265"/>
      <c r="H35" s="264"/>
      <c r="I35" s="124"/>
      <c r="J35" s="124"/>
      <c r="K35" s="124"/>
      <c r="L35" s="251"/>
      <c r="M35" s="264"/>
      <c r="N35" s="124"/>
      <c r="O35" s="124"/>
      <c r="P35" s="124"/>
      <c r="Q35" s="264"/>
      <c r="R35" s="124"/>
      <c r="S35" s="124"/>
      <c r="T35" s="124"/>
      <c r="U35" s="264"/>
      <c r="V35" s="124"/>
      <c r="W35" s="124"/>
      <c r="X35" s="124"/>
      <c r="Y35" s="264"/>
      <c r="Z35" s="124"/>
      <c r="AA35" s="124"/>
      <c r="AB35" s="124"/>
      <c r="AC35" s="264"/>
      <c r="AD35" s="124" t="n">
        <v>90830</v>
      </c>
      <c r="AE35" s="124" t="n">
        <v>89704</v>
      </c>
      <c r="AF35" s="124" t="n">
        <f aca="false">+AE35-AD35</f>
        <v>-1126</v>
      </c>
      <c r="AG35" s="264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64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64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64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64" t="n">
        <v>29</v>
      </c>
      <c r="B36" s="124"/>
      <c r="C36" s="124"/>
      <c r="D36" s="124"/>
      <c r="E36" s="124"/>
      <c r="F36" s="124" t="n">
        <f aca="false">+C36-B36+E36-D36</f>
        <v>0</v>
      </c>
      <c r="G36" s="265"/>
      <c r="H36" s="264"/>
      <c r="I36" s="124"/>
      <c r="J36" s="124"/>
      <c r="K36" s="124"/>
      <c r="L36" s="251"/>
      <c r="M36" s="264"/>
      <c r="N36" s="124"/>
      <c r="O36" s="124"/>
      <c r="P36" s="124"/>
      <c r="Q36" s="264"/>
      <c r="R36" s="124"/>
      <c r="S36" s="124"/>
      <c r="T36" s="124"/>
      <c r="U36" s="264"/>
      <c r="V36" s="124"/>
      <c r="W36" s="124"/>
      <c r="X36" s="124"/>
      <c r="Y36" s="264"/>
      <c r="Z36" s="124"/>
      <c r="AA36" s="124"/>
      <c r="AB36" s="124"/>
      <c r="AC36" s="264"/>
      <c r="AD36" s="124" t="n">
        <v>98826</v>
      </c>
      <c r="AE36" s="124" t="n">
        <v>98044</v>
      </c>
      <c r="AF36" s="124" t="n">
        <f aca="false">+AE36-AD36</f>
        <v>-782</v>
      </c>
      <c r="AG36" s="264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64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64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64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64" t="n">
        <v>30</v>
      </c>
      <c r="B37" s="124"/>
      <c r="C37" s="124"/>
      <c r="D37" s="124"/>
      <c r="E37" s="124"/>
      <c r="F37" s="124" t="n">
        <f aca="false">+C37-B37+E37-D37</f>
        <v>0</v>
      </c>
      <c r="G37" s="265"/>
      <c r="H37" s="264"/>
      <c r="I37" s="124"/>
      <c r="J37" s="124"/>
      <c r="K37" s="124"/>
      <c r="L37" s="251"/>
      <c r="M37" s="264"/>
      <c r="N37" s="124"/>
      <c r="O37" s="124"/>
      <c r="P37" s="124"/>
      <c r="Q37" s="264"/>
      <c r="R37" s="124"/>
      <c r="S37" s="124"/>
      <c r="T37" s="124"/>
      <c r="U37" s="264"/>
      <c r="V37" s="124"/>
      <c r="W37" s="124"/>
      <c r="X37" s="124"/>
      <c r="Y37" s="264"/>
      <c r="Z37" s="124"/>
      <c r="AA37" s="124"/>
      <c r="AB37" s="124"/>
      <c r="AC37" s="264"/>
      <c r="AD37" s="124" t="n">
        <v>82028</v>
      </c>
      <c r="AE37" s="124" t="n">
        <v>86837</v>
      </c>
      <c r="AF37" s="124" t="n">
        <f aca="false">+AE37-AD37</f>
        <v>4809</v>
      </c>
      <c r="AG37" s="264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64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64" t="n">
        <v>30</v>
      </c>
      <c r="AP37" s="124"/>
      <c r="AQ37" s="124"/>
      <c r="AR37" s="124" t="n">
        <f aca="false">+AQ37-AP37</f>
        <v>0</v>
      </c>
      <c r="AS37" s="264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64" t="n">
        <v>31</v>
      </c>
      <c r="B38" s="124"/>
      <c r="C38" s="124"/>
      <c r="D38" s="124"/>
      <c r="E38" s="124"/>
      <c r="F38" s="124" t="n">
        <f aca="false">+C38-B38+E38-D38</f>
        <v>0</v>
      </c>
      <c r="G38" s="265"/>
      <c r="H38" s="264"/>
      <c r="I38" s="124"/>
      <c r="J38" s="124"/>
      <c r="K38" s="124"/>
      <c r="L38" s="251"/>
      <c r="M38" s="264"/>
      <c r="N38" s="124"/>
      <c r="O38" s="124"/>
      <c r="P38" s="124"/>
      <c r="Q38" s="264"/>
      <c r="R38" s="124"/>
      <c r="S38" s="124"/>
      <c r="T38" s="124"/>
      <c r="U38" s="264"/>
      <c r="V38" s="124"/>
      <c r="W38" s="124"/>
      <c r="X38" s="124"/>
      <c r="Y38" s="264"/>
      <c r="Z38" s="124"/>
      <c r="AA38" s="124"/>
      <c r="AB38" s="124"/>
      <c r="AC38" s="264"/>
      <c r="AD38" s="124"/>
      <c r="AE38" s="124"/>
      <c r="AF38" s="124" t="n">
        <f aca="false">+AE38-AD38</f>
        <v>0</v>
      </c>
      <c r="AG38" s="264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64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64" t="n">
        <v>31</v>
      </c>
      <c r="AP38" s="124"/>
      <c r="AQ38" s="124"/>
      <c r="AR38" s="124" t="n">
        <f aca="false">+AQ38-AP38</f>
        <v>0</v>
      </c>
      <c r="AS38" s="264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64"/>
      <c r="B39" s="124" t="n">
        <f aca="false">SUM(B8:B38)</f>
        <v>448363</v>
      </c>
      <c r="C39" s="124" t="n">
        <f aca="false">SUM(C8:C38)</f>
        <v>440492</v>
      </c>
      <c r="D39" s="124" t="n">
        <f aca="false">SUM(D8:D38)</f>
        <v>38393</v>
      </c>
      <c r="E39" s="124" t="n">
        <f aca="false">SUM(E8:E38)</f>
        <v>39099</v>
      </c>
      <c r="F39" s="124" t="n">
        <f aca="false">+C39-B39+E39-D39</f>
        <v>-7165</v>
      </c>
      <c r="G39" s="169"/>
      <c r="H39" s="264"/>
      <c r="I39" s="124"/>
      <c r="J39" s="124"/>
      <c r="K39" s="169"/>
      <c r="L39" s="251"/>
      <c r="M39" s="264"/>
      <c r="N39" s="124"/>
      <c r="O39" s="124"/>
      <c r="P39" s="169"/>
      <c r="Q39" s="264"/>
      <c r="R39" s="124"/>
      <c r="S39" s="124"/>
      <c r="T39" s="169"/>
      <c r="U39" s="264"/>
      <c r="V39" s="124"/>
      <c r="W39" s="124"/>
      <c r="X39" s="169"/>
      <c r="Y39" s="264"/>
      <c r="Z39" s="124"/>
      <c r="AA39" s="124"/>
      <c r="AB39" s="169"/>
      <c r="AC39" s="264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64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64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64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64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0"/>
      <c r="B40" s="251"/>
      <c r="C40" s="251"/>
      <c r="D40" s="251"/>
      <c r="E40" s="251"/>
      <c r="F40" s="265"/>
      <c r="G40" s="265"/>
      <c r="H40" s="250"/>
      <c r="I40" s="251"/>
      <c r="J40" s="251"/>
      <c r="K40" s="251"/>
      <c r="L40" s="251"/>
      <c r="M40" s="250"/>
      <c r="N40" s="251"/>
      <c r="O40" s="251"/>
      <c r="P40" s="251"/>
      <c r="Q40" s="250"/>
      <c r="R40" s="251"/>
      <c r="S40" s="251"/>
      <c r="T40" s="251"/>
      <c r="U40" s="250"/>
      <c r="V40" s="251"/>
      <c r="W40" s="251"/>
      <c r="X40" s="251"/>
      <c r="Y40" s="250"/>
      <c r="Z40" s="251"/>
      <c r="AA40" s="251"/>
      <c r="AB40" s="251"/>
      <c r="AC40" s="250"/>
      <c r="AD40" s="251"/>
      <c r="AE40" s="251"/>
      <c r="AF40" s="251"/>
      <c r="AG40" s="250"/>
      <c r="AH40" s="251"/>
      <c r="AI40" s="251"/>
      <c r="AJ40" s="251"/>
      <c r="AK40" s="250"/>
      <c r="AL40" s="251"/>
      <c r="AM40" s="251"/>
      <c r="AN40" s="251"/>
      <c r="AO40" s="250"/>
      <c r="AP40" s="251"/>
      <c r="AQ40" s="251"/>
      <c r="AR40" s="251"/>
      <c r="AS40" s="250"/>
      <c r="AT40" s="251"/>
      <c r="AU40" s="251"/>
      <c r="AV40" s="251"/>
    </row>
    <row r="41" customFormat="false" ht="12.75" hidden="false" customHeight="false" outlineLevel="0" collapsed="false">
      <c r="A41" s="9"/>
      <c r="B41" s="9"/>
      <c r="C41" s="86"/>
      <c r="D41" s="86"/>
      <c r="E41" s="86"/>
      <c r="F41" s="171"/>
      <c r="G41" s="265"/>
      <c r="H41" s="250"/>
      <c r="I41" s="265"/>
      <c r="J41" s="44"/>
      <c r="K41" s="251"/>
      <c r="L41" s="251"/>
      <c r="M41" s="250"/>
      <c r="N41" s="265"/>
      <c r="O41" s="44"/>
      <c r="P41" s="251"/>
      <c r="Q41" s="250"/>
      <c r="R41" s="265"/>
      <c r="S41" s="44"/>
      <c r="T41" s="251"/>
      <c r="U41" s="250"/>
      <c r="V41" s="265"/>
      <c r="W41" s="44"/>
      <c r="X41" s="251"/>
      <c r="Y41" s="250"/>
      <c r="Z41" s="265"/>
      <c r="AA41" s="44"/>
      <c r="AB41" s="251"/>
      <c r="AC41" s="250"/>
      <c r="AD41" s="265"/>
      <c r="AE41" s="44"/>
      <c r="AF41" s="251"/>
      <c r="AG41" s="250"/>
      <c r="AH41" s="265"/>
      <c r="AI41" s="44"/>
      <c r="AJ41" s="251"/>
      <c r="AK41" s="250"/>
      <c r="AL41" s="265"/>
      <c r="AM41" s="44"/>
      <c r="AN41" s="251"/>
      <c r="AO41" s="250"/>
      <c r="AP41" s="265"/>
      <c r="AQ41" s="44"/>
      <c r="AR41" s="251"/>
      <c r="AS41" s="250"/>
      <c r="AT41" s="265"/>
      <c r="AU41" s="44"/>
      <c r="AV41" s="251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0"/>
      <c r="I42" s="265"/>
      <c r="J42" s="44"/>
      <c r="K42" s="166"/>
      <c r="L42" s="251"/>
      <c r="M42" s="248"/>
      <c r="N42" s="265"/>
      <c r="O42" s="44"/>
      <c r="P42" s="166"/>
      <c r="Q42" s="248"/>
      <c r="R42" s="265"/>
      <c r="S42" s="44"/>
      <c r="T42" s="166"/>
      <c r="U42" s="248"/>
      <c r="V42" s="265"/>
      <c r="W42" s="44"/>
      <c r="X42" s="166"/>
      <c r="Y42" s="248"/>
      <c r="Z42" s="266"/>
      <c r="AA42" s="44"/>
      <c r="AB42" s="166"/>
      <c r="AC42" s="248"/>
      <c r="AD42" s="266" t="n">
        <v>36464</v>
      </c>
      <c r="AE42" s="44"/>
      <c r="AF42" s="166" t="n">
        <v>44054</v>
      </c>
      <c r="AG42" s="248"/>
      <c r="AH42" s="266" t="n">
        <v>36494</v>
      </c>
      <c r="AI42" s="44"/>
      <c r="AJ42" s="166" t="n">
        <v>80035</v>
      </c>
      <c r="AK42" s="248"/>
      <c r="AL42" s="266" t="n">
        <v>36525</v>
      </c>
      <c r="AM42" s="44"/>
      <c r="AN42" s="166" t="n">
        <v>144671</v>
      </c>
      <c r="AO42" s="248"/>
      <c r="AP42" s="266" t="n">
        <v>36556</v>
      </c>
      <c r="AQ42" s="44"/>
      <c r="AR42" s="166" t="n">
        <v>218762</v>
      </c>
      <c r="AS42" s="248"/>
      <c r="AT42" s="266"/>
      <c r="AU42" s="44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0"/>
      <c r="K43" s="251"/>
      <c r="L43" s="251"/>
      <c r="M43" s="248"/>
      <c r="P43" s="251"/>
      <c r="Q43" s="248"/>
      <c r="T43" s="251"/>
      <c r="U43" s="248"/>
      <c r="X43" s="251"/>
      <c r="Y43" s="248"/>
      <c r="AB43" s="251"/>
      <c r="AC43" s="248"/>
      <c r="AF43" s="251"/>
      <c r="AG43" s="248"/>
      <c r="AJ43" s="251"/>
      <c r="AK43" s="248"/>
      <c r="AN43" s="251"/>
      <c r="AO43" s="248"/>
      <c r="AR43" s="251"/>
      <c r="AS43" s="248"/>
      <c r="AT43" s="251"/>
      <c r="AU43" s="251"/>
      <c r="AV43" s="251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30246</v>
      </c>
      <c r="G44" s="250"/>
      <c r="H44" s="250"/>
      <c r="I44" s="251"/>
      <c r="J44" s="251"/>
      <c r="K44" s="251"/>
      <c r="L44" s="251"/>
      <c r="M44" s="250"/>
      <c r="N44" s="251"/>
      <c r="O44" s="251"/>
      <c r="P44" s="251"/>
      <c r="Q44" s="250"/>
      <c r="R44" s="251"/>
      <c r="S44" s="251"/>
      <c r="T44" s="251"/>
      <c r="U44" s="250"/>
      <c r="V44" s="251"/>
      <c r="W44" s="251"/>
      <c r="X44" s="251"/>
      <c r="Y44" s="250"/>
      <c r="Z44" s="251"/>
      <c r="AA44" s="251"/>
      <c r="AB44" s="251"/>
      <c r="AC44" s="250"/>
      <c r="AD44" s="251"/>
      <c r="AE44" s="251"/>
      <c r="AF44" s="251"/>
      <c r="AG44" s="250"/>
      <c r="AH44" s="251"/>
      <c r="AI44" s="251"/>
      <c r="AJ44" s="251"/>
      <c r="AK44" s="250"/>
      <c r="AL44" s="251"/>
      <c r="AM44" s="251"/>
      <c r="AN44" s="251"/>
      <c r="AO44" s="250"/>
      <c r="AP44" s="251"/>
      <c r="AQ44" s="251"/>
      <c r="AR44" s="251"/>
      <c r="AS44" s="250"/>
      <c r="AT44" s="251"/>
      <c r="AU44" s="251"/>
      <c r="AV44" s="267"/>
    </row>
    <row r="45" customFormat="false" ht="12.75" hidden="false" customHeight="false" outlineLevel="0" collapsed="false">
      <c r="A45" s="175" t="n">
        <v>37259</v>
      </c>
      <c r="B45" s="9"/>
      <c r="C45" s="177"/>
      <c r="D45" s="177"/>
      <c r="E45" s="177"/>
      <c r="F45" s="124" t="n">
        <f aca="false">+F44+F39</f>
        <v>23081</v>
      </c>
      <c r="G45" s="260"/>
      <c r="H45" s="250"/>
      <c r="I45" s="44"/>
      <c r="J45" s="251"/>
      <c r="K45" s="169"/>
      <c r="L45" s="251"/>
      <c r="M45" s="250"/>
      <c r="N45" s="44"/>
      <c r="O45" s="251"/>
      <c r="P45" s="169"/>
      <c r="Q45" s="250"/>
      <c r="R45" s="44"/>
      <c r="S45" s="251"/>
      <c r="T45" s="169"/>
      <c r="U45" s="250"/>
      <c r="V45" s="44"/>
      <c r="W45" s="251"/>
      <c r="X45" s="169"/>
      <c r="Y45" s="250"/>
      <c r="Z45" s="44"/>
      <c r="AA45" s="251"/>
      <c r="AB45" s="169"/>
      <c r="AC45" s="250"/>
      <c r="AD45" s="44" t="s">
        <v>204</v>
      </c>
      <c r="AE45" s="251"/>
      <c r="AF45" s="169" t="n">
        <f aca="false">+AF42+AF39</f>
        <v>89870</v>
      </c>
      <c r="AG45" s="250"/>
      <c r="AH45" s="44" t="s">
        <v>205</v>
      </c>
      <c r="AI45" s="251"/>
      <c r="AJ45" s="169" t="n">
        <f aca="false">+AJ42+AJ39</f>
        <v>144671</v>
      </c>
      <c r="AK45" s="250"/>
      <c r="AL45" s="44" t="s">
        <v>206</v>
      </c>
      <c r="AM45" s="251"/>
      <c r="AN45" s="268" t="n">
        <f aca="false">+AN42+AN39</f>
        <v>218762</v>
      </c>
      <c r="AO45" s="250"/>
      <c r="AP45" s="44" t="s">
        <v>207</v>
      </c>
      <c r="AQ45" s="251"/>
      <c r="AR45" s="268" t="n">
        <f aca="false">+AR42+AR39</f>
        <v>223447</v>
      </c>
      <c r="AS45" s="250"/>
      <c r="AT45" s="44"/>
      <c r="AU45" s="251"/>
      <c r="AV45" s="269"/>
      <c r="AW45" s="250"/>
      <c r="AX45" s="44"/>
      <c r="AY45" s="251"/>
      <c r="AZ45" s="269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0"/>
      <c r="H46" s="250"/>
      <c r="I46" s="251"/>
      <c r="J46" s="251"/>
      <c r="K46" s="251"/>
      <c r="L46" s="251"/>
      <c r="M46" s="250"/>
      <c r="N46" s="251"/>
      <c r="O46" s="251"/>
      <c r="P46" s="251"/>
      <c r="Q46" s="250"/>
      <c r="R46" s="251"/>
      <c r="S46" s="251"/>
      <c r="T46" s="251"/>
      <c r="U46" s="251"/>
      <c r="V46" s="251"/>
      <c r="W46" s="251"/>
      <c r="AT46" s="251"/>
      <c r="AU46" s="251"/>
      <c r="AV46" s="267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0"/>
      <c r="I47" s="251"/>
      <c r="J47" s="251"/>
      <c r="K47" s="251"/>
      <c r="L47" s="251"/>
      <c r="M47" s="250"/>
      <c r="N47" s="251"/>
      <c r="O47" s="251"/>
      <c r="P47" s="251"/>
      <c r="Q47" s="250"/>
      <c r="R47" s="251"/>
      <c r="S47" s="251"/>
      <c r="T47" s="251"/>
      <c r="U47" s="251"/>
      <c r="V47" s="251"/>
      <c r="W47" s="251"/>
      <c r="AR47" s="270" t="n">
        <v>2.21</v>
      </c>
      <c r="AT47" s="251"/>
      <c r="AU47" s="251"/>
      <c r="AV47" s="271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0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AR48" s="272" t="n">
        <f aca="false">+AR47*AR45</f>
        <v>493817.87</v>
      </c>
      <c r="AT48" s="251"/>
      <c r="AU48" s="251"/>
      <c r="AV48" s="273"/>
    </row>
    <row r="49" customFormat="false" ht="13.5" hidden="false" customHeight="false" outlineLevel="0" collapsed="false">
      <c r="A49" s="9" t="s">
        <v>208</v>
      </c>
      <c r="B49" s="9"/>
      <c r="C49" s="9"/>
      <c r="D49" s="9"/>
      <c r="E49" s="124"/>
      <c r="F49" s="124"/>
      <c r="H49" s="250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AT49" s="251"/>
      <c r="AU49" s="251"/>
      <c r="AV49" s="251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434618</v>
      </c>
      <c r="E50" s="124"/>
      <c r="F50" s="124"/>
      <c r="H50" s="250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AH50" s="5" t="n">
        <v>48.75</v>
      </c>
    </row>
    <row r="51" customFormat="false" ht="12.75" hidden="false" customHeight="false" outlineLevel="0" collapsed="false">
      <c r="A51" s="144" t="n">
        <f aca="false">+A45</f>
        <v>37259</v>
      </c>
      <c r="B51" s="9"/>
      <c r="C51" s="9"/>
      <c r="D51" s="40" t="n">
        <f aca="false">+F39*summary!H3</f>
        <v>-16909.4</v>
      </c>
      <c r="E51" s="124"/>
      <c r="F51" s="124"/>
      <c r="H51" s="250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417708.6</v>
      </c>
      <c r="E52" s="124"/>
      <c r="F52" s="124"/>
      <c r="H52" s="250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AH53" s="5" t="n">
        <v>720</v>
      </c>
    </row>
    <row r="54" customFormat="false" ht="12.75" hidden="false" customHeight="false" outlineLevel="0" collapsed="false">
      <c r="D54" s="1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AH55" s="5" t="n">
        <v>0.35</v>
      </c>
    </row>
    <row r="56" customFormat="false" ht="12.75" hidden="false" customHeight="false" outlineLevel="0" collapsed="false">
      <c r="D56" s="1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AH56" s="5" t="n">
        <f aca="false">+AH55*AH54</f>
        <v>8442</v>
      </c>
    </row>
    <row r="57" customFormat="false" ht="12.75" hidden="false" customHeight="false" outlineLevel="0" collapsed="false">
      <c r="G57" s="274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AH57" s="5" t="n">
        <f aca="false">+AH54-AH56</f>
        <v>15678</v>
      </c>
    </row>
    <row r="58" customFormat="false" ht="12.75" hidden="false" customHeight="false" outlineLevel="0" collapsed="false"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</row>
    <row r="59" customFormat="false" ht="12.75" hidden="false" customHeight="false" outlineLevel="0" collapsed="false"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</row>
    <row r="60" customFormat="false" ht="12.75" hidden="false" customHeight="false" outlineLevel="0" collapsed="false"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</row>
    <row r="61" customFormat="false" ht="12.75" hidden="false" customHeight="false" outlineLevel="0" collapsed="false"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</row>
    <row r="62" customFormat="false" ht="20.1" hidden="false" customHeight="true" outlineLevel="0" collapsed="false"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</row>
    <row r="63" customFormat="false" ht="20.1" hidden="false" customHeight="true" outlineLevel="0" collapsed="false"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</row>
    <row r="64" customFormat="false" ht="20.1" hidden="false" customHeight="true" outlineLevel="0" collapsed="false"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</row>
    <row r="65" customFormat="false" ht="20.1" hidden="false" customHeight="true" outlineLevel="0" collapsed="false"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</row>
    <row r="66" customFormat="false" ht="20.1" hidden="false" customHeight="true" outlineLevel="0" collapsed="false"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</row>
    <row r="67" customFormat="false" ht="20.1" hidden="false" customHeight="true" outlineLevel="0" collapsed="false"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</row>
    <row r="68" customFormat="false" ht="20.1" hidden="false" customHeight="true" outlineLevel="0" collapsed="false"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</row>
    <row r="69" customFormat="false" ht="20.1" hidden="false" customHeight="true" outlineLevel="0" collapsed="false">
      <c r="H69" s="250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</row>
    <row r="70" customFormat="false" ht="20.1" hidden="false" customHeight="true" outlineLevel="0" collapsed="false">
      <c r="H70" s="250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</row>
    <row r="71" customFormat="false" ht="20.1" hidden="false" customHeight="true" outlineLevel="0" collapsed="false"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</row>
    <row r="72" customFormat="false" ht="21" hidden="false" customHeight="true" outlineLevel="0" collapsed="false"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</row>
    <row r="73" customFormat="false" ht="12.75" hidden="false" customHeight="false" outlineLevel="0" collapsed="false">
      <c r="H73" s="250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</row>
    <row r="74" customFormat="false" ht="12.75" hidden="false" customHeight="false" outlineLevel="0" collapsed="false">
      <c r="H74" s="250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</row>
    <row r="75" customFormat="false" ht="12.75" hidden="false" customHeight="false" outlineLevel="0" collapsed="false">
      <c r="H75" s="250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</row>
    <row r="76" customFormat="false" ht="12.75" hidden="false" customHeight="false" outlineLevel="0" collapsed="false">
      <c r="H76" s="250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</row>
    <row r="77" customFormat="false" ht="12.75" hidden="false" customHeight="false" outlineLevel="0" collapsed="false">
      <c r="H77" s="250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</row>
    <row r="78" customFormat="false" ht="12.75" hidden="false" customHeight="false" outlineLevel="0" collapsed="false">
      <c r="H78" s="250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</row>
    <row r="79" customFormat="false" ht="12.75" hidden="false" customHeight="false" outlineLevel="0" collapsed="false">
      <c r="A79" s="275" t="s">
        <v>91</v>
      </c>
      <c r="F79" s="251"/>
      <c r="G79" s="250"/>
      <c r="H79" s="250"/>
    </row>
    <row r="80" customFormat="false" ht="12.75" hidden="false" customHeight="false" outlineLevel="0" collapsed="false">
      <c r="A80" s="275" t="s">
        <v>209</v>
      </c>
      <c r="F80" s="251"/>
      <c r="G80" s="250"/>
      <c r="H80" s="250"/>
    </row>
    <row r="81" customFormat="false" ht="12.75" hidden="false" customHeight="false" outlineLevel="0" collapsed="false">
      <c r="A81" s="275" t="s">
        <v>210</v>
      </c>
      <c r="F81" s="251"/>
      <c r="G81" s="250"/>
    </row>
    <row r="84" customFormat="false" ht="12.75" hidden="false" customHeight="false" outlineLevel="0" collapsed="false">
      <c r="A84" s="255"/>
      <c r="B84" s="259" t="s">
        <v>211</v>
      </c>
      <c r="C84" s="259" t="s">
        <v>34</v>
      </c>
      <c r="D84" s="259"/>
      <c r="E84" s="259"/>
      <c r="F84" s="255"/>
      <c r="H84" s="255"/>
      <c r="I84" s="259" t="s">
        <v>211</v>
      </c>
      <c r="J84" s="259" t="s">
        <v>34</v>
      </c>
      <c r="K84" s="255"/>
    </row>
    <row r="85" customFormat="false" ht="12.75" hidden="false" customHeight="false" outlineLevel="0" collapsed="false">
      <c r="A85" s="255"/>
      <c r="B85" s="276" t="s">
        <v>177</v>
      </c>
      <c r="C85" s="276" t="s">
        <v>178</v>
      </c>
      <c r="D85" s="276"/>
      <c r="E85" s="276"/>
      <c r="F85" s="277" t="s">
        <v>179</v>
      </c>
      <c r="H85" s="255"/>
      <c r="I85" s="276" t="s">
        <v>177</v>
      </c>
      <c r="J85" s="276" t="s">
        <v>178</v>
      </c>
      <c r="K85" s="277" t="s">
        <v>179</v>
      </c>
    </row>
    <row r="86" customFormat="false" ht="12.75" hidden="false" customHeight="false" outlineLevel="0" collapsed="false">
      <c r="A86" s="257" t="n">
        <v>36100</v>
      </c>
      <c r="B86" s="278" t="n">
        <v>11369</v>
      </c>
      <c r="C86" s="279" t="n">
        <v>2.02</v>
      </c>
      <c r="D86" s="279"/>
      <c r="E86" s="279"/>
      <c r="F86" s="250" t="n">
        <f aca="false">+C86*B86</f>
        <v>22965.38</v>
      </c>
      <c r="H86" s="257" t="n">
        <v>35735</v>
      </c>
      <c r="I86" s="278" t="n">
        <v>19437</v>
      </c>
      <c r="J86" s="279" t="n">
        <v>2.7</v>
      </c>
      <c r="K86" s="250" t="n">
        <f aca="false">+J86*I86</f>
        <v>52479.9</v>
      </c>
    </row>
    <row r="87" customFormat="false" ht="12.75" hidden="false" customHeight="false" outlineLevel="0" collapsed="false">
      <c r="A87" s="257" t="n">
        <v>36130</v>
      </c>
      <c r="B87" s="278" t="n">
        <v>88047</v>
      </c>
      <c r="C87" s="279" t="n">
        <v>1.79</v>
      </c>
      <c r="D87" s="279"/>
      <c r="E87" s="279"/>
      <c r="F87" s="250" t="n">
        <f aca="false">+C87*B87</f>
        <v>157604.13</v>
      </c>
      <c r="H87" s="257" t="n">
        <v>35765</v>
      </c>
      <c r="I87" s="278" t="n">
        <v>11409</v>
      </c>
      <c r="J87" s="279" t="n">
        <v>2.16</v>
      </c>
      <c r="K87" s="250" t="n">
        <f aca="false">+J87*I87</f>
        <v>24643.44</v>
      </c>
    </row>
    <row r="88" customFormat="false" ht="12.75" hidden="false" customHeight="false" outlineLevel="0" collapsed="false">
      <c r="A88" s="257" t="n">
        <v>36161</v>
      </c>
      <c r="B88" s="278" t="n">
        <v>22026</v>
      </c>
      <c r="C88" s="279" t="n">
        <v>1.7</v>
      </c>
      <c r="D88" s="279"/>
      <c r="E88" s="279"/>
      <c r="F88" s="250" t="n">
        <f aca="false">+C88*B88</f>
        <v>37444.2</v>
      </c>
      <c r="H88" s="257" t="n">
        <v>35796</v>
      </c>
      <c r="I88" s="278" t="n">
        <v>13417</v>
      </c>
      <c r="J88" s="279" t="n">
        <v>1.96</v>
      </c>
      <c r="K88" s="250" t="n">
        <f aca="false">+J88*I88</f>
        <v>26297.32</v>
      </c>
    </row>
    <row r="89" customFormat="false" ht="12.75" hidden="false" customHeight="false" outlineLevel="0" collapsed="false">
      <c r="A89" s="257" t="n">
        <v>36192</v>
      </c>
      <c r="B89" s="278" t="n">
        <v>12888</v>
      </c>
      <c r="C89" s="279" t="n">
        <v>1.61</v>
      </c>
      <c r="D89" s="279"/>
      <c r="E89" s="279"/>
      <c r="F89" s="250" t="n">
        <f aca="false">+C89*B89</f>
        <v>20749.68</v>
      </c>
      <c r="H89" s="257" t="n">
        <v>35827</v>
      </c>
      <c r="I89" s="278" t="n">
        <v>21244</v>
      </c>
      <c r="J89" s="279" t="n">
        <v>2.03</v>
      </c>
      <c r="K89" s="250" t="n">
        <f aca="false">+J89*I89</f>
        <v>43125.32</v>
      </c>
    </row>
    <row r="90" customFormat="false" ht="12.75" hidden="false" customHeight="false" outlineLevel="0" collapsed="false">
      <c r="A90" s="257" t="n">
        <v>36220</v>
      </c>
      <c r="B90" s="278" t="n">
        <v>29</v>
      </c>
      <c r="C90" s="279" t="n">
        <v>1.56</v>
      </c>
      <c r="D90" s="279"/>
      <c r="E90" s="279"/>
      <c r="F90" s="250" t="n">
        <f aca="false">+C90*B90</f>
        <v>45.24</v>
      </c>
      <c r="H90" s="257" t="n">
        <v>35855</v>
      </c>
      <c r="I90" s="278" t="n">
        <v>19170</v>
      </c>
      <c r="J90" s="279" t="n">
        <v>2.1</v>
      </c>
      <c r="K90" s="250" t="n">
        <f aca="false">+J90*I90</f>
        <v>40257</v>
      </c>
    </row>
    <row r="91" customFormat="false" ht="12.75" hidden="false" customHeight="false" outlineLevel="0" collapsed="false">
      <c r="A91" s="257" t="n">
        <v>36251</v>
      </c>
      <c r="B91" s="278" t="n">
        <v>31188</v>
      </c>
      <c r="C91" s="279" t="n">
        <v>1.9</v>
      </c>
      <c r="D91" s="279"/>
      <c r="E91" s="279"/>
      <c r="F91" s="250" t="n">
        <f aca="false">+C91*B91</f>
        <v>59257.2</v>
      </c>
      <c r="H91" s="257" t="n">
        <v>35886</v>
      </c>
      <c r="I91" s="278" t="n">
        <v>26776</v>
      </c>
      <c r="J91" s="279" t="n">
        <v>2.2</v>
      </c>
      <c r="K91" s="250" t="n">
        <f aca="false">+J91*I91</f>
        <v>58907.2</v>
      </c>
    </row>
    <row r="92" customFormat="false" ht="12.75" hidden="false" customHeight="false" outlineLevel="0" collapsed="false">
      <c r="A92" s="257" t="n">
        <v>36281</v>
      </c>
      <c r="B92" s="278" t="n">
        <f aca="false">3252482-3155382</f>
        <v>97100</v>
      </c>
      <c r="C92" s="279" t="n">
        <v>2.02</v>
      </c>
      <c r="D92" s="279"/>
      <c r="E92" s="279"/>
      <c r="F92" s="250" t="n">
        <f aca="false">+C92*B92</f>
        <v>196142</v>
      </c>
      <c r="H92" s="257" t="n">
        <v>35916</v>
      </c>
      <c r="I92" s="278" t="n">
        <v>30102</v>
      </c>
      <c r="J92" s="279" t="n">
        <v>1.88</v>
      </c>
      <c r="K92" s="250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78" t="n">
        <v>48333</v>
      </c>
      <c r="C93" s="279" t="n">
        <v>1.96</v>
      </c>
      <c r="D93" s="279"/>
      <c r="E93" s="279"/>
      <c r="F93" s="250" t="n">
        <f aca="false">+C93*B93</f>
        <v>94732.68</v>
      </c>
      <c r="H93" s="129" t="n">
        <v>35947</v>
      </c>
      <c r="I93" s="278" t="n">
        <v>17068</v>
      </c>
      <c r="J93" s="279" t="n">
        <v>1.64</v>
      </c>
      <c r="K93" s="250" t="n">
        <f aca="false">+J93*I93</f>
        <v>27991.52</v>
      </c>
    </row>
    <row r="94" customFormat="false" ht="12.75" hidden="false" customHeight="false" outlineLevel="0" collapsed="false">
      <c r="A94" s="257" t="n">
        <v>36342</v>
      </c>
      <c r="B94" s="278" t="n">
        <v>-72504</v>
      </c>
      <c r="C94" s="279" t="n">
        <v>2.01</v>
      </c>
      <c r="D94" s="279"/>
      <c r="E94" s="279"/>
      <c r="F94" s="250" t="n">
        <f aca="false">+C94*B94</f>
        <v>-145733.04</v>
      </c>
      <c r="H94" s="257" t="n">
        <v>35977</v>
      </c>
      <c r="I94" s="278" t="n">
        <v>24452</v>
      </c>
      <c r="J94" s="279" t="n">
        <v>1.87</v>
      </c>
      <c r="K94" s="250" t="n">
        <f aca="false">+J94*I94</f>
        <v>45725.24</v>
      </c>
    </row>
    <row r="95" customFormat="false" ht="12.75" hidden="false" customHeight="false" outlineLevel="0" collapsed="false">
      <c r="A95" s="257" t="n">
        <v>36373</v>
      </c>
      <c r="B95" s="278" t="n">
        <v>-6559</v>
      </c>
      <c r="C95" s="279" t="n">
        <v>2.35</v>
      </c>
      <c r="D95" s="279"/>
      <c r="E95" s="279"/>
      <c r="F95" s="250" t="n">
        <f aca="false">+C95*B95</f>
        <v>-15413.65</v>
      </c>
      <c r="H95" s="257" t="n">
        <v>36008</v>
      </c>
      <c r="I95" s="278" t="n">
        <v>26181</v>
      </c>
      <c r="J95" s="279" t="n">
        <v>1.71</v>
      </c>
      <c r="K95" s="250" t="n">
        <f aca="false">+J95*I95</f>
        <v>44769.51</v>
      </c>
    </row>
    <row r="96" customFormat="false" ht="12.75" hidden="false" customHeight="false" outlineLevel="0" collapsed="false">
      <c r="A96" s="257" t="n">
        <v>36404</v>
      </c>
      <c r="B96" s="278" t="n">
        <v>-73056</v>
      </c>
      <c r="C96" s="279" t="n">
        <v>2.29</v>
      </c>
      <c r="D96" s="279"/>
      <c r="E96" s="279"/>
      <c r="F96" s="250" t="n">
        <f aca="false">+C96*B96</f>
        <v>-167298.24</v>
      </c>
      <c r="H96" s="257" t="n">
        <v>36039</v>
      </c>
      <c r="I96" s="278" t="n">
        <v>14386</v>
      </c>
      <c r="J96" s="279" t="n">
        <v>1.65</v>
      </c>
      <c r="K96" s="250" t="n">
        <f aca="false">+J96*I96</f>
        <v>23736.9</v>
      </c>
    </row>
    <row r="97" customFormat="false" ht="12.75" hidden="false" customHeight="false" outlineLevel="0" collapsed="false">
      <c r="A97" s="257" t="n">
        <v>36434</v>
      </c>
      <c r="B97" s="278" t="n">
        <v>-4807</v>
      </c>
      <c r="C97" s="279" t="n">
        <v>2.59</v>
      </c>
      <c r="D97" s="279"/>
      <c r="E97" s="279"/>
      <c r="F97" s="250" t="n">
        <f aca="false">+C97*B97</f>
        <v>-12450.13</v>
      </c>
      <c r="H97" s="257" t="n">
        <v>36069</v>
      </c>
      <c r="I97" s="278" t="n">
        <v>18644</v>
      </c>
      <c r="J97" s="279" t="n">
        <v>1.73</v>
      </c>
      <c r="K97" s="250" t="n">
        <f aca="false">+J97*I97</f>
        <v>32254.12</v>
      </c>
    </row>
    <row r="98" customFormat="false" ht="12.75" hidden="false" customHeight="false" outlineLevel="0" collapsed="false">
      <c r="A98" s="257" t="n">
        <v>36465</v>
      </c>
      <c r="B98" s="278" t="n">
        <v>35981</v>
      </c>
      <c r="C98" s="279" t="n">
        <v>2.14</v>
      </c>
      <c r="D98" s="279"/>
      <c r="E98" s="279"/>
      <c r="F98" s="250" t="n">
        <f aca="false">+C98*B98</f>
        <v>76999.34</v>
      </c>
      <c r="H98" s="257" t="n">
        <v>36100</v>
      </c>
      <c r="I98" s="278" t="n">
        <v>21859</v>
      </c>
      <c r="J98" s="279" t="n">
        <v>2.02</v>
      </c>
      <c r="K98" s="250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78" t="n">
        <v>64636</v>
      </c>
      <c r="C99" s="279" t="n">
        <v>2.21</v>
      </c>
      <c r="D99" s="279"/>
      <c r="E99" s="279"/>
      <c r="F99" s="250" t="n">
        <f aca="false">+C99*B99</f>
        <v>142845.56</v>
      </c>
      <c r="H99" s="257" t="n">
        <v>36130</v>
      </c>
      <c r="I99" s="278" t="n">
        <v>20077</v>
      </c>
      <c r="J99" s="279" t="n">
        <v>1.79</v>
      </c>
      <c r="K99" s="250" t="n">
        <f aca="false">+J99*I99</f>
        <v>35937.83</v>
      </c>
    </row>
    <row r="100" customFormat="false" ht="12.75" hidden="false" customHeight="false" outlineLevel="0" collapsed="false">
      <c r="A100" s="257" t="s">
        <v>212</v>
      </c>
      <c r="B100" s="278" t="n">
        <v>-110000</v>
      </c>
      <c r="C100" s="279" t="n">
        <f aca="false">+F100/B100</f>
        <v>2.02</v>
      </c>
      <c r="D100" s="279"/>
      <c r="E100" s="279"/>
      <c r="F100" s="250" t="n">
        <v>-222200</v>
      </c>
      <c r="H100" s="257" t="n">
        <v>36161</v>
      </c>
      <c r="I100" s="278" t="n">
        <v>3591</v>
      </c>
      <c r="J100" s="279" t="n">
        <v>1.7</v>
      </c>
      <c r="K100" s="250" t="n">
        <f aca="false">+J100*I100</f>
        <v>6104.7</v>
      </c>
    </row>
    <row r="101" customFormat="false" ht="12.75" hidden="false" customHeight="false" outlineLevel="0" collapsed="false">
      <c r="A101" s="255" t="s">
        <v>213</v>
      </c>
      <c r="B101" s="280" t="n">
        <f aca="false">SUM(B86:B100)</f>
        <v>144671</v>
      </c>
      <c r="C101" s="281" t="n">
        <f aca="false">+F101/B101</f>
        <v>1.69826952188068</v>
      </c>
      <c r="D101" s="281"/>
      <c r="E101" s="281"/>
      <c r="F101" s="282" t="n">
        <f aca="false">SUM(F86:F100)</f>
        <v>245690.35</v>
      </c>
      <c r="G101" s="250"/>
      <c r="H101" s="257" t="n">
        <v>36192</v>
      </c>
      <c r="I101" s="278" t="n">
        <v>6701</v>
      </c>
      <c r="J101" s="279" t="n">
        <v>1.61</v>
      </c>
      <c r="K101" s="250" t="n">
        <f aca="false">+J101*I101</f>
        <v>10788.61</v>
      </c>
    </row>
    <row r="102" customFormat="false" ht="12.75" hidden="false" customHeight="false" outlineLevel="0" collapsed="false">
      <c r="A102" s="255" t="s">
        <v>214</v>
      </c>
      <c r="B102" s="276" t="n">
        <f aca="false">+AN39</f>
        <v>74091</v>
      </c>
      <c r="C102" s="283" t="n">
        <v>2.2</v>
      </c>
      <c r="D102" s="283"/>
      <c r="E102" s="283"/>
      <c r="F102" s="284" t="n">
        <f aca="false">+C102*B102</f>
        <v>163000.2</v>
      </c>
      <c r="G102" s="250"/>
      <c r="H102" s="257" t="n">
        <v>36220</v>
      </c>
      <c r="I102" s="278" t="n">
        <v>5383</v>
      </c>
      <c r="J102" s="279" t="n">
        <v>1.56</v>
      </c>
      <c r="K102" s="250" t="n">
        <f aca="false">+J102*I102</f>
        <v>8397.48</v>
      </c>
    </row>
    <row r="103" customFormat="false" ht="12.75" hidden="false" customHeight="false" outlineLevel="0" collapsed="false">
      <c r="A103" s="224" t="s">
        <v>215</v>
      </c>
      <c r="B103" s="278" t="n">
        <f aca="false">+B102+B101</f>
        <v>218762</v>
      </c>
      <c r="C103" s="285" t="n">
        <f aca="false">+F103/B103</f>
        <v>1.86819717318364</v>
      </c>
      <c r="D103" s="285"/>
      <c r="E103" s="285"/>
      <c r="F103" s="250" t="n">
        <f aca="false">+F102+F101</f>
        <v>408690.55</v>
      </c>
      <c r="H103" s="257" t="n">
        <v>36251</v>
      </c>
      <c r="I103" s="278" t="n">
        <v>17558</v>
      </c>
      <c r="J103" s="279" t="n">
        <v>1.9</v>
      </c>
      <c r="K103" s="250" t="n">
        <f aca="false">+J103*I103</f>
        <v>33360.2</v>
      </c>
    </row>
    <row r="104" customFormat="false" ht="12.75" hidden="false" customHeight="false" outlineLevel="0" collapsed="false">
      <c r="A104" s="129"/>
      <c r="B104" s="278"/>
      <c r="C104" s="259"/>
      <c r="D104" s="259"/>
      <c r="E104" s="259"/>
      <c r="F104" s="156"/>
      <c r="H104" s="257" t="n">
        <v>36281</v>
      </c>
      <c r="I104" s="278" t="n">
        <v>16888</v>
      </c>
      <c r="J104" s="279" t="n">
        <v>2</v>
      </c>
      <c r="K104" s="250" t="n">
        <f aca="false">+J104*I104</f>
        <v>33776</v>
      </c>
    </row>
    <row r="105" customFormat="false" ht="12.75" hidden="false" customHeight="false" outlineLevel="0" collapsed="false">
      <c r="A105" s="257" t="s">
        <v>216</v>
      </c>
      <c r="B105" s="278" t="n">
        <f aca="false">+B103</f>
        <v>218762</v>
      </c>
      <c r="C105" s="279" t="n">
        <v>2.2</v>
      </c>
      <c r="D105" s="279"/>
      <c r="E105" s="279"/>
      <c r="F105" s="250" t="n">
        <f aca="false">+C105*B105</f>
        <v>481276.4</v>
      </c>
      <c r="H105" s="129" t="n">
        <v>36312</v>
      </c>
      <c r="I105" s="278" t="n">
        <v>24801</v>
      </c>
      <c r="J105" s="279" t="n">
        <v>1.96</v>
      </c>
      <c r="K105" s="250" t="n">
        <f aca="false">+J105*I105</f>
        <v>48609.96</v>
      </c>
    </row>
    <row r="106" customFormat="false" ht="12.75" hidden="false" customHeight="false" outlineLevel="0" collapsed="false">
      <c r="A106" s="257"/>
      <c r="B106" s="278"/>
      <c r="C106" s="279"/>
      <c r="D106" s="279"/>
      <c r="E106" s="279"/>
      <c r="F106" s="250"/>
      <c r="G106" s="250"/>
      <c r="H106" s="257" t="n">
        <v>36342</v>
      </c>
      <c r="I106" s="278" t="n">
        <v>23747</v>
      </c>
      <c r="J106" s="279" t="n">
        <v>2.01</v>
      </c>
      <c r="K106" s="250" t="n">
        <f aca="false">+J106*I106</f>
        <v>47731.47</v>
      </c>
    </row>
    <row r="107" customFormat="false" ht="12.75" hidden="false" customHeight="false" outlineLevel="0" collapsed="false">
      <c r="A107" s="257"/>
      <c r="B107" s="278"/>
      <c r="C107" s="279"/>
      <c r="D107" s="279"/>
      <c r="E107" s="279"/>
      <c r="F107" s="250"/>
      <c r="G107" s="250"/>
      <c r="H107" s="257" t="n">
        <v>36373</v>
      </c>
      <c r="I107" s="278" t="n">
        <v>21597</v>
      </c>
      <c r="J107" s="279" t="n">
        <v>2.35</v>
      </c>
      <c r="K107" s="250" t="n">
        <f aca="false">+J107*I107</f>
        <v>50752.95</v>
      </c>
    </row>
    <row r="108" customFormat="false" ht="12.75" hidden="false" customHeight="false" outlineLevel="0" collapsed="false">
      <c r="A108" s="257"/>
      <c r="B108" s="278" t="n">
        <v>100000</v>
      </c>
      <c r="C108" s="279" t="n">
        <v>2</v>
      </c>
      <c r="D108" s="279"/>
      <c r="E108" s="279"/>
      <c r="F108" s="250" t="n">
        <f aca="false">+C108*B108</f>
        <v>200000</v>
      </c>
      <c r="G108" s="250"/>
      <c r="H108" s="257" t="n">
        <v>36404</v>
      </c>
      <c r="I108" s="278" t="n">
        <v>16984</v>
      </c>
      <c r="J108" s="279" t="n">
        <v>2.29</v>
      </c>
      <c r="K108" s="250" t="n">
        <f aca="false">+J108*I108</f>
        <v>38893.36</v>
      </c>
    </row>
    <row r="109" customFormat="false" ht="12.75" hidden="false" customHeight="false" outlineLevel="0" collapsed="false">
      <c r="A109" s="257"/>
      <c r="B109" s="278"/>
      <c r="C109" s="279"/>
      <c r="D109" s="279"/>
      <c r="E109" s="279"/>
      <c r="F109" s="250"/>
      <c r="G109" s="250"/>
      <c r="H109" s="257" t="n">
        <v>36434</v>
      </c>
      <c r="I109" s="278" t="n">
        <v>11019</v>
      </c>
      <c r="J109" s="279" t="n">
        <v>2.59</v>
      </c>
      <c r="K109" s="250" t="n">
        <f aca="false">+J109*I109</f>
        <v>28539.21</v>
      </c>
    </row>
    <row r="110" customFormat="false" ht="12.75" hidden="false" customHeight="false" outlineLevel="0" collapsed="false">
      <c r="A110" s="257"/>
      <c r="B110" s="278"/>
      <c r="C110" s="279"/>
      <c r="D110" s="279"/>
      <c r="E110" s="279"/>
      <c r="F110" s="250"/>
      <c r="G110" s="250"/>
      <c r="H110" s="257" t="n">
        <v>36465</v>
      </c>
      <c r="I110" s="278" t="n">
        <v>14611</v>
      </c>
      <c r="J110" s="279" t="n">
        <v>2.14</v>
      </c>
      <c r="K110" s="250" t="n">
        <f aca="false">+J110*I110</f>
        <v>31267.54</v>
      </c>
    </row>
    <row r="111" customFormat="false" ht="12.75" hidden="false" customHeight="false" outlineLevel="0" collapsed="false">
      <c r="A111" s="257"/>
      <c r="B111" s="286"/>
      <c r="C111" s="283"/>
      <c r="D111" s="283"/>
      <c r="E111" s="283"/>
      <c r="F111" s="284"/>
      <c r="G111" s="250"/>
      <c r="H111" s="129" t="n">
        <v>36495</v>
      </c>
      <c r="I111" s="278" t="n">
        <v>31761</v>
      </c>
      <c r="J111" s="279" t="n">
        <v>2.21</v>
      </c>
      <c r="K111" s="250" t="n">
        <f aca="false">+J111*I111</f>
        <v>70191.81</v>
      </c>
    </row>
    <row r="112" customFormat="false" ht="13.5" hidden="false" customHeight="false" outlineLevel="0" collapsed="false">
      <c r="A112" s="255"/>
      <c r="B112" s="287"/>
      <c r="C112" s="288"/>
      <c r="D112" s="288"/>
      <c r="E112" s="288"/>
      <c r="F112" s="289"/>
      <c r="G112" s="250"/>
      <c r="H112" s="129" t="n">
        <v>36526</v>
      </c>
      <c r="I112" s="278" t="n">
        <v>28865</v>
      </c>
      <c r="J112" s="279" t="n">
        <v>2.23</v>
      </c>
      <c r="K112" s="250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78" t="n">
        <f aca="false">11102+3</f>
        <v>11105</v>
      </c>
      <c r="J113" s="279" t="n">
        <v>2.4</v>
      </c>
      <c r="K113" s="250" t="n">
        <f aca="false">+J113*I113</f>
        <v>26652</v>
      </c>
    </row>
    <row r="114" customFormat="false" ht="12.75" hidden="false" customHeight="false" outlineLevel="0" collapsed="false">
      <c r="H114" s="278"/>
      <c r="I114" s="290" t="n">
        <f aca="false">SUM(I86:I113)</f>
        <v>518833</v>
      </c>
      <c r="K114" s="206" t="n">
        <f aca="false">SUM(K86:K113)</f>
        <v>1056306.48</v>
      </c>
    </row>
    <row r="115" customFormat="false" ht="12.75" hidden="false" customHeight="false" outlineLevel="0" collapsed="false">
      <c r="H115" s="278"/>
    </row>
    <row r="116" customFormat="false" ht="12.75" hidden="false" customHeight="false" outlineLevel="0" collapsed="false">
      <c r="H116" s="278"/>
    </row>
    <row r="117" customFormat="false" ht="12.75" hidden="false" customHeight="false" outlineLevel="0" collapsed="false">
      <c r="H117" s="278"/>
    </row>
    <row r="118" customFormat="false" ht="12.75" hidden="false" customHeight="false" outlineLevel="0" collapsed="false">
      <c r="A118" s="275" t="s">
        <v>91</v>
      </c>
      <c r="F118" s="251"/>
      <c r="G118" s="250"/>
      <c r="H118" s="278"/>
    </row>
    <row r="119" customFormat="false" ht="12.75" hidden="false" customHeight="false" outlineLevel="0" collapsed="false">
      <c r="A119" s="275" t="s">
        <v>209</v>
      </c>
      <c r="F119" s="251"/>
      <c r="G119" s="250"/>
      <c r="H119" s="278"/>
    </row>
    <row r="120" customFormat="false" ht="12.75" hidden="false" customHeight="false" outlineLevel="0" collapsed="false">
      <c r="A120" s="275" t="s">
        <v>210</v>
      </c>
      <c r="F120" s="251"/>
      <c r="G120" s="250"/>
      <c r="H120" s="278"/>
    </row>
    <row r="121" customFormat="false" ht="12.75" hidden="false" customHeight="false" outlineLevel="0" collapsed="false">
      <c r="H121" s="278"/>
    </row>
    <row r="122" customFormat="false" ht="12.75" hidden="false" customHeight="false" outlineLevel="0" collapsed="false">
      <c r="H122" s="278"/>
    </row>
    <row r="123" customFormat="false" ht="12.75" hidden="false" customHeight="false" outlineLevel="0" collapsed="false">
      <c r="H123" s="278"/>
    </row>
    <row r="124" customFormat="false" ht="12.75" hidden="false" customHeight="false" outlineLevel="0" collapsed="false">
      <c r="A124" s="252"/>
      <c r="B124" s="150" t="s">
        <v>211</v>
      </c>
      <c r="C124" s="150" t="s">
        <v>34</v>
      </c>
      <c r="F124" s="252"/>
      <c r="G124" s="250"/>
      <c r="H124" s="278"/>
    </row>
    <row r="125" customFormat="false" ht="12.75" hidden="false" customHeight="false" outlineLevel="0" collapsed="false">
      <c r="A125" s="252"/>
      <c r="B125" s="291" t="s">
        <v>177</v>
      </c>
      <c r="C125" s="291" t="s">
        <v>178</v>
      </c>
      <c r="D125" s="291"/>
      <c r="E125" s="291"/>
      <c r="F125" s="292" t="s">
        <v>179</v>
      </c>
      <c r="G125" s="250"/>
      <c r="H125" s="278"/>
    </row>
    <row r="126" customFormat="false" ht="12.75" hidden="false" customHeight="false" outlineLevel="0" collapsed="false">
      <c r="A126" s="257" t="n">
        <v>36100</v>
      </c>
      <c r="B126" s="278" t="n">
        <v>11369</v>
      </c>
      <c r="C126" s="279" t="n">
        <v>2.02</v>
      </c>
      <c r="D126" s="279"/>
      <c r="E126" s="279"/>
      <c r="F126" s="250" t="n">
        <f aca="false">+C126*B126</f>
        <v>22965.38</v>
      </c>
      <c r="H126" s="278"/>
    </row>
    <row r="127" customFormat="false" ht="12.75" hidden="false" customHeight="false" outlineLevel="0" collapsed="false">
      <c r="A127" s="257" t="n">
        <v>36130</v>
      </c>
      <c r="B127" s="278" t="n">
        <v>88047</v>
      </c>
      <c r="C127" s="279" t="n">
        <v>1.79</v>
      </c>
      <c r="D127" s="279"/>
      <c r="E127" s="279"/>
      <c r="F127" s="250" t="n">
        <f aca="false">+C127*B127</f>
        <v>157604.13</v>
      </c>
      <c r="G127" s="250"/>
      <c r="H127" s="278"/>
    </row>
    <row r="128" customFormat="false" ht="12.75" hidden="false" customHeight="false" outlineLevel="0" collapsed="false">
      <c r="A128" s="257" t="n">
        <v>36161</v>
      </c>
      <c r="B128" s="278" t="n">
        <v>22026</v>
      </c>
      <c r="C128" s="279" t="n">
        <v>1.7</v>
      </c>
      <c r="D128" s="279"/>
      <c r="E128" s="279"/>
      <c r="F128" s="250" t="n">
        <f aca="false">+C128*B128</f>
        <v>37444.2</v>
      </c>
      <c r="G128" s="250"/>
      <c r="H128" s="278"/>
    </row>
    <row r="129" customFormat="false" ht="12.75" hidden="false" customHeight="false" outlineLevel="0" collapsed="false">
      <c r="A129" s="257" t="n">
        <v>36192</v>
      </c>
      <c r="B129" s="278" t="n">
        <v>12888</v>
      </c>
      <c r="C129" s="279" t="n">
        <v>1.61</v>
      </c>
      <c r="D129" s="279"/>
      <c r="E129" s="279"/>
      <c r="F129" s="250" t="n">
        <f aca="false">+C129*B129</f>
        <v>20749.68</v>
      </c>
      <c r="G129" s="250"/>
      <c r="H129" s="278"/>
    </row>
    <row r="130" customFormat="false" ht="12.75" hidden="false" customHeight="false" outlineLevel="0" collapsed="false">
      <c r="A130" s="257" t="n">
        <v>36220</v>
      </c>
      <c r="B130" s="278" t="n">
        <v>29</v>
      </c>
      <c r="C130" s="279" t="n">
        <v>1.56</v>
      </c>
      <c r="D130" s="279"/>
      <c r="E130" s="279"/>
      <c r="F130" s="250" t="n">
        <f aca="false">+C130*B130</f>
        <v>45.24</v>
      </c>
      <c r="G130" s="250"/>
      <c r="H130" s="278"/>
    </row>
    <row r="131" customFormat="false" ht="12.75" hidden="false" customHeight="false" outlineLevel="0" collapsed="false">
      <c r="A131" s="257" t="n">
        <v>36251</v>
      </c>
      <c r="B131" s="278" t="n">
        <v>31188</v>
      </c>
      <c r="C131" s="279" t="n">
        <v>1.9</v>
      </c>
      <c r="D131" s="279"/>
      <c r="E131" s="279"/>
      <c r="F131" s="250" t="n">
        <f aca="false">+C131*B131</f>
        <v>59257.2</v>
      </c>
      <c r="G131" s="250"/>
      <c r="H131" s="278"/>
    </row>
    <row r="132" customFormat="false" ht="12.75" hidden="false" customHeight="false" outlineLevel="0" collapsed="false">
      <c r="A132" s="257" t="n">
        <v>36281</v>
      </c>
      <c r="B132" s="286" t="n">
        <f aca="false">3252482-3155382</f>
        <v>97100</v>
      </c>
      <c r="C132" s="283" t="n">
        <v>2.02</v>
      </c>
      <c r="D132" s="283"/>
      <c r="E132" s="283"/>
      <c r="F132" s="284" t="n">
        <f aca="false">+C132*B132</f>
        <v>196142</v>
      </c>
      <c r="G132" s="250"/>
      <c r="H132" s="278"/>
    </row>
    <row r="133" customFormat="false" ht="13.5" hidden="false" customHeight="false" outlineLevel="0" collapsed="false">
      <c r="A133" s="255"/>
      <c r="B133" s="287" t="n">
        <f aca="false">SUM(B126:B132)</f>
        <v>262647</v>
      </c>
      <c r="C133" s="288" t="n">
        <f aca="false">+F133/B133</f>
        <v>1.88164277528394</v>
      </c>
      <c r="D133" s="288"/>
      <c r="E133" s="288"/>
      <c r="F133" s="289" t="n">
        <f aca="false">SUM(F126:F132)</f>
        <v>494207.83</v>
      </c>
      <c r="G133" s="250"/>
    </row>
    <row r="134" customFormat="false" ht="13.5" hidden="false" customHeight="false" outlineLevel="0" collapsed="false">
      <c r="A134" s="252"/>
      <c r="F134" s="251"/>
      <c r="G134" s="250"/>
    </row>
    <row r="135" customFormat="false" ht="12.75" hidden="false" customHeight="false" outlineLevel="0" collapsed="false">
      <c r="A135" s="252"/>
      <c r="B135" s="149" t="n">
        <v>110000</v>
      </c>
      <c r="F135" s="251"/>
      <c r="G135" s="250"/>
    </row>
    <row r="136" customFormat="false" ht="12.75" hidden="false" customHeight="false" outlineLevel="0" collapsed="false">
      <c r="A136" s="252"/>
      <c r="B136" s="149" t="n">
        <f aca="false">+B133-B135</f>
        <v>152647</v>
      </c>
      <c r="F136" s="293"/>
      <c r="G136" s="250"/>
      <c r="I136" s="294"/>
    </row>
    <row r="137" customFormat="false" ht="12.75" hidden="false" customHeight="false" outlineLevel="0" collapsed="false">
      <c r="A137" s="252"/>
      <c r="F137" s="293"/>
      <c r="G137" s="250"/>
    </row>
    <row r="138" customFormat="false" ht="12.75" hidden="false" customHeight="false" outlineLevel="0" collapsed="false">
      <c r="A138" s="262" t="n">
        <v>35309</v>
      </c>
      <c r="B138" s="149" t="n">
        <v>49118</v>
      </c>
      <c r="C138" s="150" t="n">
        <v>77606.44</v>
      </c>
      <c r="F138" s="295" t="n">
        <f aca="false">+C138/B138</f>
        <v>1.58</v>
      </c>
      <c r="G138" s="250"/>
    </row>
    <row r="139" customFormat="false" ht="12.75" hidden="false" customHeight="false" outlineLevel="0" collapsed="false">
      <c r="A139" s="262" t="n">
        <v>35339</v>
      </c>
      <c r="B139" s="149" t="n">
        <v>214553</v>
      </c>
      <c r="C139" s="150" t="n">
        <v>454852.36</v>
      </c>
      <c r="F139" s="295" t="n">
        <f aca="false">+C139/B139</f>
        <v>2.12</v>
      </c>
      <c r="G139" s="250"/>
    </row>
    <row r="140" customFormat="false" ht="12.75" hidden="false" customHeight="false" outlineLevel="0" collapsed="false">
      <c r="A140" s="205" t="n">
        <v>35370</v>
      </c>
      <c r="B140" s="149" t="n">
        <v>43514</v>
      </c>
      <c r="C140" s="150" t="n">
        <v>119663.5</v>
      </c>
      <c r="F140" s="295" t="n">
        <f aca="false">+C140/B140</f>
        <v>2.75</v>
      </c>
    </row>
    <row r="141" customFormat="false" ht="12.75" hidden="false" customHeight="false" outlineLevel="0" collapsed="false">
      <c r="A141" s="205" t="n">
        <v>35400</v>
      </c>
      <c r="B141" s="149" t="n">
        <v>-216419</v>
      </c>
      <c r="C141" s="150" t="n">
        <v>-555955.78</v>
      </c>
      <c r="F141" s="295" t="n">
        <f aca="false">+C141/B141</f>
        <v>2.56888618836609</v>
      </c>
    </row>
    <row r="142" customFormat="false" ht="12.75" hidden="false" customHeight="false" outlineLevel="0" collapsed="false">
      <c r="A142" s="205" t="n">
        <v>35400</v>
      </c>
      <c r="B142" s="149" t="n">
        <v>28947</v>
      </c>
      <c r="C142" s="150" t="n">
        <v>45736.26</v>
      </c>
      <c r="F142" s="295" t="n">
        <f aca="false">+C142/B142</f>
        <v>1.58</v>
      </c>
    </row>
    <row r="143" customFormat="false" ht="12.75" hidden="false" customHeight="false" outlineLevel="0" collapsed="false">
      <c r="A143" s="205" t="n">
        <v>35431</v>
      </c>
      <c r="B143" s="149" t="n">
        <v>1433</v>
      </c>
      <c r="C143" s="150" t="n">
        <v>4585.6</v>
      </c>
      <c r="F143" s="295" t="n">
        <f aca="false">+C143/B143</f>
        <v>3.2</v>
      </c>
    </row>
    <row r="144" customFormat="false" ht="12.75" hidden="false" customHeight="false" outlineLevel="0" collapsed="false">
      <c r="A144" s="205" t="n">
        <v>35462</v>
      </c>
      <c r="B144" s="149" t="n">
        <v>-39680</v>
      </c>
      <c r="C144" s="150" t="n">
        <v>-80550.4</v>
      </c>
      <c r="F144" s="295" t="n">
        <f aca="false">+C144/B144</f>
        <v>2.03</v>
      </c>
    </row>
    <row r="145" customFormat="false" ht="12.75" hidden="false" customHeight="false" outlineLevel="0" collapsed="false">
      <c r="A145" s="205" t="n">
        <v>35490</v>
      </c>
      <c r="B145" s="149" t="n">
        <v>11061</v>
      </c>
      <c r="C145" s="150" t="n">
        <v>18914.31</v>
      </c>
      <c r="F145" s="295" t="n">
        <f aca="false">+C145/B145</f>
        <v>1.71</v>
      </c>
    </row>
    <row r="146" customFormat="false" ht="12.75" hidden="false" customHeight="false" outlineLevel="0" collapsed="false">
      <c r="A146" s="205" t="n">
        <v>35521</v>
      </c>
      <c r="B146" s="149" t="n">
        <v>5079</v>
      </c>
      <c r="C146" s="150" t="n">
        <v>9294.57</v>
      </c>
      <c r="F146" s="295" t="n">
        <f aca="false">+C146/B146</f>
        <v>1.83</v>
      </c>
    </row>
    <row r="147" customFormat="false" ht="12.75" hidden="false" customHeight="false" outlineLevel="0" collapsed="false">
      <c r="A147" s="205" t="n">
        <v>35551</v>
      </c>
      <c r="B147" s="149" t="n">
        <v>-27163</v>
      </c>
      <c r="C147" s="150" t="n">
        <v>-53239.48</v>
      </c>
      <c r="F147" s="295" t="n">
        <f aca="false">+C147/B147</f>
        <v>1.96</v>
      </c>
    </row>
    <row r="148" customFormat="false" ht="12.75" hidden="false" customHeight="false" outlineLevel="0" collapsed="false">
      <c r="A148" s="205" t="n">
        <v>35582</v>
      </c>
      <c r="B148" s="149" t="n">
        <v>696</v>
      </c>
      <c r="C148" s="150" t="n">
        <v>1392</v>
      </c>
      <c r="F148" s="295" t="n">
        <f aca="false">+C148/B148</f>
        <v>2</v>
      </c>
    </row>
    <row r="149" customFormat="false" ht="12.75" hidden="false" customHeight="false" outlineLevel="0" collapsed="false">
      <c r="A149" s="205" t="n">
        <v>35612</v>
      </c>
      <c r="B149" s="149" t="n">
        <v>54951</v>
      </c>
      <c r="C149" s="150" t="n">
        <v>111550.53</v>
      </c>
      <c r="F149" s="295" t="n">
        <f aca="false">+C149/B149</f>
        <v>2.03</v>
      </c>
    </row>
    <row r="150" customFormat="false" ht="12.75" hidden="false" customHeight="false" outlineLevel="0" collapsed="false">
      <c r="A150" s="205" t="n">
        <v>35643</v>
      </c>
      <c r="B150" s="149" t="n">
        <v>80810</v>
      </c>
      <c r="C150" s="150" t="n">
        <v>180206.3</v>
      </c>
      <c r="F150" s="295" t="n">
        <f aca="false">+C150/B150</f>
        <v>2.23</v>
      </c>
    </row>
    <row r="151" customFormat="false" ht="12.75" hidden="false" customHeight="false" outlineLevel="0" collapsed="false">
      <c r="A151" s="205" t="n">
        <v>35674</v>
      </c>
      <c r="B151" s="149" t="n">
        <v>79912</v>
      </c>
      <c r="C151" s="150" t="n">
        <v>215762.4</v>
      </c>
      <c r="F151" s="295" t="n">
        <f aca="false">+C151/B151</f>
        <v>2.7</v>
      </c>
    </row>
    <row r="152" customFormat="false" ht="12.75" hidden="false" customHeight="false" outlineLevel="0" collapsed="false">
      <c r="A152" s="205" t="n">
        <v>35704</v>
      </c>
      <c r="B152" s="149" t="n">
        <v>-197519</v>
      </c>
      <c r="C152" s="150" t="n">
        <v>-557003.58</v>
      </c>
      <c r="F152" s="295" t="n">
        <f aca="false">+C152/B152</f>
        <v>2.82</v>
      </c>
    </row>
    <row r="153" customFormat="false" ht="12.75" hidden="false" customHeight="false" outlineLevel="0" collapsed="false">
      <c r="A153" s="205" t="n">
        <v>35735</v>
      </c>
      <c r="B153" s="149" t="n">
        <v>-60757</v>
      </c>
      <c r="C153" s="150" t="n">
        <v>-163436.33</v>
      </c>
      <c r="F153" s="295" t="n">
        <f aca="false">+C153/B153</f>
        <v>2.69</v>
      </c>
    </row>
    <row r="154" customFormat="false" ht="12.75" hidden="false" customHeight="false" outlineLevel="0" collapsed="false">
      <c r="A154" s="205" t="n">
        <v>35765</v>
      </c>
      <c r="B154" s="149" t="n">
        <v>91837</v>
      </c>
      <c r="C154" s="150" t="n">
        <v>198367.92</v>
      </c>
      <c r="F154" s="295" t="n">
        <f aca="false">+C154/B154</f>
        <v>2.16</v>
      </c>
    </row>
    <row r="155" customFormat="false" ht="12.75" hidden="false" customHeight="false" outlineLevel="0" collapsed="false">
      <c r="A155" s="205" t="n">
        <v>35796</v>
      </c>
      <c r="B155" s="149" t="n">
        <v>12478</v>
      </c>
      <c r="C155" s="150" t="n">
        <v>24831.22</v>
      </c>
      <c r="F155" s="295" t="n">
        <f aca="false">+C155/B155</f>
        <v>1.99</v>
      </c>
    </row>
    <row r="156" customFormat="false" ht="12.75" hidden="false" customHeight="false" outlineLevel="0" collapsed="false">
      <c r="A156" s="205" t="n">
        <v>35827</v>
      </c>
      <c r="B156" s="149" t="n">
        <v>41686</v>
      </c>
      <c r="C156" s="150" t="n">
        <v>85456.3</v>
      </c>
      <c r="F156" s="295" t="n">
        <f aca="false">+C156/B156</f>
        <v>2.05</v>
      </c>
    </row>
    <row r="157" customFormat="false" ht="12.75" hidden="false" customHeight="false" outlineLevel="0" collapsed="false">
      <c r="A157" s="205" t="n">
        <v>35855</v>
      </c>
      <c r="B157" s="149" t="n">
        <v>10912</v>
      </c>
      <c r="C157" s="150" t="n">
        <v>23242.56</v>
      </c>
      <c r="F157" s="295" t="n">
        <f aca="false">+C157/B157</f>
        <v>2.13</v>
      </c>
    </row>
    <row r="158" customFormat="false" ht="12.75" hidden="false" customHeight="false" outlineLevel="0" collapsed="false">
      <c r="A158" s="205" t="n">
        <v>35886</v>
      </c>
      <c r="B158" s="149" t="n">
        <v>-14809</v>
      </c>
      <c r="C158" s="150" t="n">
        <v>-33468.34</v>
      </c>
      <c r="F158" s="295" t="n">
        <f aca="false">+C158/B158</f>
        <v>2.26</v>
      </c>
    </row>
    <row r="159" customFormat="false" ht="12.75" hidden="false" customHeight="false" outlineLevel="0" collapsed="false">
      <c r="A159" s="205" t="n">
        <v>35916</v>
      </c>
      <c r="B159" s="149" t="n">
        <v>-68266</v>
      </c>
      <c r="C159" s="150" t="n">
        <v>-131753.38</v>
      </c>
      <c r="F159" s="295" t="n">
        <f aca="false">+C159/B159</f>
        <v>1.93</v>
      </c>
    </row>
    <row r="160" customFormat="false" ht="12.75" hidden="false" customHeight="false" outlineLevel="0" collapsed="false">
      <c r="A160" s="205" t="n">
        <v>35947</v>
      </c>
      <c r="B160" s="149" t="n">
        <v>-120267</v>
      </c>
      <c r="C160" s="150" t="n">
        <v>-221291.28</v>
      </c>
      <c r="F160" s="295" t="n">
        <f aca="false">+C160/B160</f>
        <v>1.84</v>
      </c>
    </row>
    <row r="161" customFormat="false" ht="12.75" hidden="false" customHeight="false" outlineLevel="0" collapsed="false">
      <c r="A161" s="205" t="n">
        <v>35977</v>
      </c>
      <c r="B161" s="149" t="n">
        <v>67572</v>
      </c>
      <c r="C161" s="150" t="n">
        <v>136495.44</v>
      </c>
      <c r="F161" s="295" t="n">
        <f aca="false">+C161/B161</f>
        <v>2.02</v>
      </c>
      <c r="G161" s="274"/>
    </row>
    <row r="162" customFormat="false" ht="12.75" hidden="false" customHeight="false" outlineLevel="0" collapsed="false">
      <c r="A162" s="205" t="n">
        <v>36008</v>
      </c>
      <c r="B162" s="149" t="n">
        <v>76339</v>
      </c>
      <c r="C162" s="150" t="n">
        <v>133593.25</v>
      </c>
      <c r="F162" s="295" t="n">
        <f aca="false">+C162/B162</f>
        <v>1.75</v>
      </c>
    </row>
    <row r="163" customFormat="false" ht="12.75" hidden="false" customHeight="false" outlineLevel="0" collapsed="false">
      <c r="A163" s="205" t="n">
        <v>36039</v>
      </c>
      <c r="B163" s="149" t="n">
        <v>4528</v>
      </c>
      <c r="C163" s="150" t="n">
        <v>7969.28</v>
      </c>
      <c r="F163" s="295" t="n">
        <f aca="false">+C163/B163</f>
        <v>1.76</v>
      </c>
    </row>
    <row r="164" customFormat="false" ht="12.75" hidden="false" customHeight="false" outlineLevel="0" collapsed="false">
      <c r="A164" s="205" t="n">
        <v>36069</v>
      </c>
      <c r="B164" s="149" t="n">
        <v>26871</v>
      </c>
      <c r="C164" s="150" t="n">
        <v>47561.67</v>
      </c>
      <c r="F164" s="295" t="n">
        <f aca="false">+C164/B164</f>
        <v>1.77</v>
      </c>
    </row>
    <row r="165" customFormat="false" ht="12.75" hidden="false" customHeight="false" outlineLevel="0" collapsed="false">
      <c r="A165" s="205" t="n">
        <v>36100</v>
      </c>
      <c r="B165" s="296" t="n">
        <v>153952</v>
      </c>
      <c r="C165" s="291" t="n">
        <v>288096.78</v>
      </c>
      <c r="F165" s="294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217</v>
      </c>
    </row>
    <row r="167" customFormat="false" ht="12.75" hidden="false" customHeight="false" outlineLevel="0" collapsed="false">
      <c r="B167" s="296" t="n">
        <v>-300000</v>
      </c>
      <c r="C167" s="291" t="n">
        <v>-450000</v>
      </c>
      <c r="F167" s="5" t="s">
        <v>218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219</v>
      </c>
    </row>
    <row r="169" customFormat="false" ht="12.75" hidden="false" customHeight="false" outlineLevel="0" collapsed="false">
      <c r="A169" s="205" t="n">
        <v>36130</v>
      </c>
      <c r="B169" s="149" t="n">
        <v>88047</v>
      </c>
      <c r="C169" s="150" t="n">
        <v>153201.78</v>
      </c>
      <c r="F169" s="294" t="n">
        <f aca="false">+C169/B169</f>
        <v>1.74</v>
      </c>
    </row>
    <row r="170" customFormat="false" ht="12.75" hidden="false" customHeight="false" outlineLevel="0" collapsed="false">
      <c r="A170" s="205" t="n">
        <v>36161</v>
      </c>
      <c r="B170" s="149" t="n">
        <v>22026</v>
      </c>
      <c r="C170" s="150" t="n">
        <v>38104.98</v>
      </c>
      <c r="F170" s="294" t="n">
        <f aca="false">+C170/B170</f>
        <v>1.73</v>
      </c>
    </row>
    <row r="171" customFormat="false" ht="12.75" hidden="false" customHeight="false" outlineLevel="0" collapsed="false">
      <c r="A171" s="205" t="n">
        <v>36192</v>
      </c>
      <c r="B171" s="149" t="n">
        <v>12888</v>
      </c>
      <c r="C171" s="150" t="n">
        <v>21007.44</v>
      </c>
      <c r="F171" s="294" t="n">
        <f aca="false">+C171/B171</f>
        <v>1.63</v>
      </c>
    </row>
    <row r="172" customFormat="false" ht="12.75" hidden="false" customHeight="false" outlineLevel="0" collapsed="false">
      <c r="A172" s="205" t="n">
        <v>36220</v>
      </c>
      <c r="B172" s="149" t="n">
        <v>29</v>
      </c>
      <c r="C172" s="150" t="n">
        <v>46.11</v>
      </c>
      <c r="F172" s="206" t="n">
        <f aca="false">+C172/B172</f>
        <v>1.59</v>
      </c>
    </row>
    <row r="173" customFormat="false" ht="12.75" hidden="false" customHeight="false" outlineLevel="0" collapsed="false">
      <c r="A173" s="205" t="n">
        <v>36251</v>
      </c>
      <c r="B173" s="296" t="n">
        <v>31188</v>
      </c>
      <c r="C173" s="291" t="n">
        <v>60504.72</v>
      </c>
      <c r="F173" s="294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220</v>
      </c>
      <c r="B175" s="296" t="n">
        <v>98603</v>
      </c>
      <c r="C175" s="291" t="n">
        <f aca="false">+B175*2.02</f>
        <v>199178.06</v>
      </c>
      <c r="F175" s="297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294" t="n">
        <f aca="false">+C176/B176</f>
        <v>1.55412913117547</v>
      </c>
    </row>
    <row r="178" customFormat="false" ht="12.75" hidden="false" customHeight="false" outlineLevel="0" collapsed="false">
      <c r="A178" s="148" t="s">
        <v>221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222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2002-01-03T13:12:49Z</cp:lastPrinted>
  <dcterms:modified xsi:type="dcterms:W3CDTF">2002-01-04T23:37:10Z</dcterms:modified>
  <cp:revision>0</cp:revision>
  <dc:subject/>
  <dc:title/>
</cp:coreProperties>
</file>