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<sst xmlns="http://schemas.openxmlformats.org/spreadsheetml/2006/main" count="1037" uniqueCount="334">
  <si>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</si>
  <si>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</si>
  <si>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</si>
  <si>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</si>
  <si>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</si>
  <si>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</si>
  <si>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</si>
  <si>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</si>
  <si>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</si>
  <si>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</si>
  <si>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</si>
  <si>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</si>
  <si>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</si>
  <si>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</si>
  <si>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</si>
  <si>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</si>
  <si>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</si>
  <si>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</si>
  <si>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</si>
  <si>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</si>
  <si>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</si>
  <si>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</si>
  <si>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</si>
  <si>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</si>
  <si>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</si>
  <si>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</si>
  <si>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</si>
  <si>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</si>
  <si>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</si>
  <si>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</si>
  <si>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</si>
  <si>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</si>
  <si>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</si>
  <si>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</si>
  <si>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</si>
  <si>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</si>
  <si>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</si>
  <si>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</si>
  <si>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</si>
  <si>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</si>
  <si>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</si>
  <si>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</si>
  <si>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</si>
  <si>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</si>
  <si>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</si>
  <si>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</si>
  <si>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</si>
  <si>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</si>
  <si>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</si>
  <si>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</si>
  <si>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</si>
  <si>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</si>
  <si>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</si>
  <si>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</si>
  <si>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</si>
  <si>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</si>
  <si>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</si>
  <si>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</si>
  <si>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</si>
  <si>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</si>
  <si>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</si>
  <si>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</si>
  <si>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</si>
  <si>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</si>
  <si>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</si>
  <si>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</si>
  <si>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</si>
  <si>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</si>
  <si>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</si>
  <si>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</si>
  <si>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</si>
  <si>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</si>
  <si>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</si>
  <si>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</si>
  <si>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</si>
  <si>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</si>
  <si>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</si>
  <si>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</si>
  <si>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</si>
  <si>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</si>
  <si>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</si>
  <si>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</si>
  <si>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</si>
  <si>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</si>
  <si>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</si>
  <si>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</si>
  <si>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</si>
  <si>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</si>
  <si>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</si>
  <si>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</si>
  <si>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</si>
  <si>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</si>
  <si>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</si>
  <si>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</si>
  <si>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</si>
  <si>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</si>
  <si>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</si>
  <si>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</si>
  <si>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</si>
  <si>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</si>
  <si>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</si>
  <si>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</si>
  <si>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</si>
  <si>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</si>
  <si>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</si>
  <si>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</si>
  <si>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</si>
  <si>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</si>
  <si>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</si>
  <si>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</si>
  <si>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</si>
  <si>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</si>
  <si>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</si>
  <si>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</si>
  <si>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</si>
  <si>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</si>
  <si>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</si>
  <si>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</si>
  <si>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Devon</t>
  </si>
  <si>
    <t xml:space="preserve">verbal commitment to send $$$</t>
  </si>
  <si>
    <t xml:space="preserve">DEFS,LP</t>
  </si>
  <si>
    <t xml:space="preserve">Hobbs plant</t>
  </si>
  <si>
    <t xml:space="preserve">Williams</t>
  </si>
  <si>
    <t xml:space="preserve">inactive</t>
  </si>
  <si>
    <t xml:space="preserve">Ward, Pecos - $ value as of 11/1/01 - Lonestar is diputing $value</t>
  </si>
  <si>
    <t xml:space="preserve">DEFSSW</t>
  </si>
  <si>
    <t xml:space="preserve">Statland Exploration</t>
  </si>
  <si>
    <t xml:space="preserve">DE T&amp;M</t>
  </si>
  <si>
    <t xml:space="preserve">El Paso</t>
  </si>
  <si>
    <t xml:space="preserve">Receivable imbalances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</si>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</sst>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2.14</v>
          </cell>
        </row>
        <row r="39">
          <cell r="K39">
            <v>2.1</v>
          </cell>
        </row>
        <row r="39">
          <cell r="M39">
            <v>2.12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</v>
      </c>
      <c r="H3" s="12" t="n">
        <f aca="true">NOW()</f>
        <v>45926.975254346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2.12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2.14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20362.81</v>
      </c>
      <c r="C12" s="32" t="n">
        <f aca="false">+B12/$G$4</f>
        <v>9605.09905660377</v>
      </c>
      <c r="D12" s="32" t="n">
        <f aca="false">+Calpine!D47</f>
        <v>98328</v>
      </c>
      <c r="E12" s="33" t="n">
        <f aca="false">+C12-D12</f>
        <v>-88722.9009433962</v>
      </c>
      <c r="F12" s="34" t="n">
        <f aca="false">+Calpine!A41</f>
        <v>37279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35861.96</v>
      </c>
      <c r="C13" s="28" t="n">
        <f aca="false">+B13/$G$4</f>
        <v>16916.0188679245</v>
      </c>
      <c r="D13" s="32" t="n">
        <f aca="false">+'Citizens-Griffith'!D48</f>
        <v>21113</v>
      </c>
      <c r="E13" s="33" t="n">
        <f aca="false">+C13-D13</f>
        <v>-4196.98113207547</v>
      </c>
      <c r="F13" s="34" t="n">
        <f aca="false">+'Citizens-Griffith'!A41</f>
        <v>37279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-24036.93</v>
      </c>
      <c r="C14" s="28" t="n">
        <f aca="false">+B14/G4</f>
        <v>-11338.1745283019</v>
      </c>
      <c r="D14" s="32" t="n">
        <f aca="false">+SWGasTrans!$D$48</f>
        <v>1576</v>
      </c>
      <c r="E14" s="33" t="n">
        <f aca="false">+C14-D14</f>
        <v>-12914.1745283019</v>
      </c>
      <c r="F14" s="34" t="n">
        <f aca="false">+SWGasTrans!A41</f>
        <v>37278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-291761.92</v>
      </c>
      <c r="C15" s="28" t="n">
        <f aca="false">+B15/$G$4</f>
        <v>-137623.547169811</v>
      </c>
      <c r="D15" s="32" t="n">
        <f aca="false">+'NS Steel'!D50</f>
        <v>-14412</v>
      </c>
      <c r="E15" s="33" t="n">
        <f aca="false">+C15-D15</f>
        <v>-123211.547169811</v>
      </c>
      <c r="F15" s="39" t="n">
        <f aca="false">+'NS Steel'!A41</f>
        <v>37279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-550872.83</v>
      </c>
      <c r="C16" s="41" t="n">
        <f aca="false">+B16/$G$4</f>
        <v>-259845.674528302</v>
      </c>
      <c r="D16" s="41" t="n">
        <f aca="false">+Citizens!D24</f>
        <v>-43040</v>
      </c>
      <c r="E16" s="42" t="n">
        <f aca="false">+C16-D16</f>
        <v>-216805.674528302</v>
      </c>
      <c r="F16" s="34" t="n">
        <f aca="false">+Citizens!A18</f>
        <v>37278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-810446.91</v>
      </c>
      <c r="C17" s="47" t="n">
        <f aca="false">SUBTOTAL(9,C12:C16)</f>
        <v>-382286.278301887</v>
      </c>
      <c r="D17" s="47" t="n">
        <f aca="false">SUBTOTAL(9,D12:D16)</f>
        <v>63565</v>
      </c>
      <c r="E17" s="48" t="n">
        <f aca="false">SUBTOTAL(9,E12:E16)</f>
        <v>-445851.278301887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14864.68</v>
      </c>
      <c r="C20" s="28" t="n">
        <f aca="false">+B20/$G$4</f>
        <v>7011.64150943396</v>
      </c>
      <c r="D20" s="32" t="n">
        <f aca="false">+transcol!D50</f>
        <v>-48818</v>
      </c>
      <c r="E20" s="33" t="n">
        <f aca="false">+C20-D20</f>
        <v>55829.641509434</v>
      </c>
      <c r="F20" s="39" t="n">
        <f aca="false">+transcol!A43</f>
        <v>37278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70639.8</v>
      </c>
      <c r="C21" s="28" t="n">
        <f aca="false">+williams!J40</f>
        <v>33638</v>
      </c>
      <c r="D21" s="32" t="n">
        <f aca="false">+C21</f>
        <v>33638</v>
      </c>
      <c r="E21" s="33" t="n">
        <f aca="false">+C21-D21</f>
        <v>0</v>
      </c>
      <c r="F21" s="39" t="n">
        <f aca="false">+williams!A40</f>
        <v>37279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-12366.36</v>
      </c>
      <c r="C22" s="52" t="n">
        <f aca="false">+B22/$G$3</f>
        <v>-5888.74285714286</v>
      </c>
      <c r="D22" s="41" t="n">
        <f aca="false">+burlington!D49</f>
        <v>-8142</v>
      </c>
      <c r="E22" s="42" t="n">
        <f aca="false">+C22-D22</f>
        <v>2253.25714285714</v>
      </c>
      <c r="F22" s="34" t="n">
        <f aca="false">+burlington!A42</f>
        <v>37278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73138.12</v>
      </c>
      <c r="C23" s="53" t="n">
        <f aca="false">SUBTOTAL(9,C20:C22)</f>
        <v>34760.8986522911</v>
      </c>
      <c r="D23" s="47" t="n">
        <f aca="false">SUBTOTAL(9,D20:D22)</f>
        <v>-23322</v>
      </c>
      <c r="E23" s="48" t="n">
        <f aca="false">SUBTOTAL(9,E20:E22)</f>
        <v>58082.8986522911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24233.58</v>
      </c>
      <c r="C26" s="28" t="n">
        <f aca="false">+B26/$G$4</f>
        <v>11430.9339622642</v>
      </c>
      <c r="D26" s="32" t="n">
        <f aca="false">+NNG!D34</f>
        <v>10199</v>
      </c>
      <c r="E26" s="33" t="n">
        <f aca="false">+C26-D26</f>
        <v>1231.93396226415</v>
      </c>
      <c r="F26" s="34" t="n">
        <f aca="false">+NNG!A24</f>
        <v>37278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456220.61</v>
      </c>
      <c r="C27" s="28" t="n">
        <f aca="false">+B27/$G$4</f>
        <v>215198.400943396</v>
      </c>
      <c r="D27" s="32" t="n">
        <f aca="false">+Conoco!D48</f>
        <v>15983</v>
      </c>
      <c r="E27" s="33" t="n">
        <f aca="false">+C27-D27</f>
        <v>199215.400943396</v>
      </c>
      <c r="F27" s="34" t="n">
        <f aca="false">+Conoco!A41</f>
        <v>37278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169820.91</v>
      </c>
      <c r="C28" s="28" t="n">
        <f aca="false">+B28/$G$4</f>
        <v>80104.2028301887</v>
      </c>
      <c r="D28" s="32" t="n">
        <f aca="false">+'Amoco Abo'!D49</f>
        <v>-359810</v>
      </c>
      <c r="E28" s="33" t="n">
        <f aca="false">+C28-D28</f>
        <v>439914.202830189</v>
      </c>
      <c r="F28" s="39" t="n">
        <f aca="false">+'Amoco Abo'!A43</f>
        <v>37276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302827.95</v>
      </c>
      <c r="C29" s="28" t="n">
        <f aca="false">+B29/$G$4</f>
        <v>142843.372641509</v>
      </c>
      <c r="D29" s="32" t="n">
        <f aca="false">+KN_Westar!D48</f>
        <v>-49188</v>
      </c>
      <c r="E29" s="33" t="n">
        <f aca="false">+C29-D29</f>
        <v>192031.372641509</v>
      </c>
      <c r="F29" s="39" t="n">
        <f aca="false">+KN_Westar!A41</f>
        <v>37277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1224696.8</v>
      </c>
      <c r="C30" s="32" t="n">
        <f aca="false">+B30/$G$5</f>
        <v>572288.224299065</v>
      </c>
      <c r="D30" s="32" t="n">
        <f aca="false">+Duke!$G$40+Duke!$H$40+Duke!$I$53+Duke!$I$54</f>
        <v>364815</v>
      </c>
      <c r="E30" s="33" t="n">
        <f aca="false">+C30-D30</f>
        <v>207473.224299065</v>
      </c>
      <c r="F30" s="39" t="n">
        <f aca="false">+Duke!A42</f>
        <v>37278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1526533.74</v>
      </c>
      <c r="C31" s="32" t="n">
        <f aca="false">+B31/$G$5</f>
        <v>713333.523364486</v>
      </c>
      <c r="D31" s="32" t="n">
        <f aca="false">+Duke!$F$40</f>
        <v>376349</v>
      </c>
      <c r="E31" s="33" t="n">
        <f aca="false">+C31-D31</f>
        <v>336984.523364486</v>
      </c>
      <c r="F31" s="39" t="n">
        <f aca="false">+Duke!A7</f>
        <v>37278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+summary!B42</f>
        <v>-2800636.26</v>
      </c>
      <c r="C32" s="32" t="n">
        <f aca="false">+B32/$G$5</f>
        <v>-1308708.53271028</v>
      </c>
      <c r="D32" s="32" t="n">
        <f aca="false">+DEFS!$I$36+DEFS!$J$36+DEFS!$K$45+DEFS!$K$46+DEFS!$K$47+DEFS!$K$48</f>
        <v>-435738</v>
      </c>
      <c r="E32" s="33" t="n">
        <f aca="false">+C32-D32</f>
        <v>-872970.532710281</v>
      </c>
      <c r="F32" s="39" t="n">
        <f aca="false">+DEFS!A40</f>
        <v>37278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374321.88</v>
      </c>
      <c r="C33" s="28" t="n">
        <f aca="false">+B33/$G$4</f>
        <v>176566.924528302</v>
      </c>
      <c r="D33" s="32" t="n">
        <f aca="false">+mewborne!D49</f>
        <v>151601</v>
      </c>
      <c r="E33" s="33" t="n">
        <f aca="false">+C33-D33</f>
        <v>24965.9245283019</v>
      </c>
      <c r="F33" s="39" t="n">
        <f aca="false">+mewborne!A43</f>
        <v>37279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-36786.6</v>
      </c>
      <c r="C34" s="28" t="n">
        <f aca="false">+B34/$G$4</f>
        <v>-17352.1698113208</v>
      </c>
      <c r="D34" s="32" t="n">
        <f aca="false">+PGETX!E48</f>
        <v>9761</v>
      </c>
      <c r="E34" s="33" t="n">
        <f aca="false">+C34-D34</f>
        <v>-27113.1698113208</v>
      </c>
      <c r="F34" s="39" t="n">
        <f aca="false">+PGETX!E39</f>
        <v>37278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715709.96</v>
      </c>
      <c r="C35" s="28" t="n">
        <f aca="false">+B35/$G$4</f>
        <v>337599.037735849</v>
      </c>
      <c r="D35" s="32" t="n">
        <f aca="false">+PNM!D30</f>
        <v>283169</v>
      </c>
      <c r="E35" s="33" t="n">
        <f aca="false">+C35-D35</f>
        <v>54430.037735849</v>
      </c>
      <c r="F35" s="39" t="n">
        <f aca="false">+PNM!A23</f>
        <v>37279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48820.89</v>
      </c>
      <c r="C36" s="28" t="n">
        <f aca="false">+B36/$G$4</f>
        <v>23028.7216981132</v>
      </c>
      <c r="D36" s="32" t="n">
        <f aca="false">+EOG!D48</f>
        <v>-104649</v>
      </c>
      <c r="E36" s="33" t="n">
        <f aca="false">+C36-D36</f>
        <v>127677.721698113</v>
      </c>
      <c r="F36" s="34" t="n">
        <f aca="false">+EOG!A41</f>
        <v>37278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-7041.39</v>
      </c>
      <c r="C37" s="28" t="n">
        <f aca="false">+B37/G5</f>
        <v>-3290.36915887851</v>
      </c>
      <c r="D37" s="32" t="n">
        <f aca="false">+Oasis!D47</f>
        <v>-5836</v>
      </c>
      <c r="E37" s="33" t="n">
        <f aca="false">+C37-D37</f>
        <v>2545.63084112149</v>
      </c>
      <c r="F37" s="34" t="n">
        <f aca="false">+Oasis!A40</f>
        <v>37278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43695.17</v>
      </c>
      <c r="C38" s="28" t="n">
        <f aca="false">+B38/$G$5</f>
        <v>20418.3037383178</v>
      </c>
      <c r="D38" s="32" t="n">
        <f aca="false">+SidR!D48</f>
        <v>20639</v>
      </c>
      <c r="E38" s="33" t="n">
        <f aca="false">+C38-D38</f>
        <v>-220.696261682242</v>
      </c>
      <c r="F38" s="39" t="n">
        <f aca="false">+SidR!A41</f>
        <v>37278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+summary!$B$45</f>
        <v>-203736.06</v>
      </c>
      <c r="C39" s="28" t="n">
        <f aca="false">+summary!$C$45</f>
        <v>-95203.7663551402</v>
      </c>
      <c r="D39" s="32" t="n">
        <f aca="false">+MiVida_Rich!D48</f>
        <v>-51454</v>
      </c>
      <c r="E39" s="33" t="n">
        <f aca="false">+C39-D39</f>
        <v>-43749.7663551402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176004.38</v>
      </c>
      <c r="C40" s="28" t="n">
        <f aca="false">+B40/$G$5</f>
        <v>82245.0373831776</v>
      </c>
      <c r="D40" s="32" t="n">
        <f aca="false">+Dominion!D48</f>
        <v>77123</v>
      </c>
      <c r="E40" s="33" t="n">
        <f aca="false">+C40-D40</f>
        <v>5122.03738317757</v>
      </c>
      <c r="F40" s="39" t="n">
        <f aca="false">+Dominion!A41</f>
        <v>37278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-35656.93</v>
      </c>
      <c r="C41" s="28" t="n">
        <f aca="false">+B41/$G$4</f>
        <v>-16819.3066037736</v>
      </c>
      <c r="D41" s="32" t="n">
        <f aca="false">+WTGmktg!D50</f>
        <v>-3489</v>
      </c>
      <c r="E41" s="33" t="n">
        <f aca="false">+C41-D41</f>
        <v>-13330.3066037736</v>
      </c>
      <c r="F41" s="39" t="n">
        <f aca="false">+WTGmktg!A43</f>
        <v>37278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37590.57</v>
      </c>
      <c r="C42" s="28" t="n">
        <f aca="false">+B42/G4</f>
        <v>17731.4009433962</v>
      </c>
      <c r="D42" s="32" t="n">
        <f aca="false">+'WTG inc'!D50</f>
        <v>14465</v>
      </c>
      <c r="E42" s="33" t="n">
        <f aca="false">+C42-D42</f>
        <v>3266.40094339622</v>
      </c>
      <c r="F42" s="39" t="n">
        <f aca="false">+'WTG inc'!A43</f>
        <v>37278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153220.41</v>
      </c>
      <c r="C43" s="28" t="n">
        <f aca="false">+B43/$G$5</f>
        <v>71598.3224299065</v>
      </c>
      <c r="D43" s="32" t="n">
        <f aca="false">+Devon!D48</f>
        <v>30199</v>
      </c>
      <c r="E43" s="33" t="n">
        <f aca="false">+C43-D43</f>
        <v>41399.3224299065</v>
      </c>
      <c r="F43" s="39" t="n">
        <f aca="false">+Devon!A41</f>
        <v>37278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-103134.36</v>
      </c>
      <c r="C44" s="28" t="n">
        <f aca="false">+B44/$G$4</f>
        <v>-48648.2830188679</v>
      </c>
      <c r="D44" s="32" t="n">
        <f aca="false">+crosstex!D48</f>
        <v>-29138</v>
      </c>
      <c r="E44" s="33" t="n">
        <f aca="false">+C44-D44</f>
        <v>-19510.2830188679</v>
      </c>
      <c r="F44" s="39" t="n">
        <f aca="false">+crosstex!A41</f>
        <v>37278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92070.8</v>
      </c>
      <c r="C45" s="28" t="n">
        <f aca="false">+B45/$G$4</f>
        <v>43429.6226415094</v>
      </c>
      <c r="D45" s="32" t="n">
        <f aca="false">+Amarillo!D48</f>
        <v>38165</v>
      </c>
      <c r="E45" s="33" t="n">
        <f aca="false">+C45-D45</f>
        <v>5264.62264150943</v>
      </c>
      <c r="F45" s="39" t="n">
        <f aca="false">+Amarillo!A41</f>
        <v>37278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42585.15</v>
      </c>
      <c r="C46" s="32" t="n">
        <f aca="false">+B46/$G$4</f>
        <v>20087.3349056604</v>
      </c>
      <c r="D46" s="32" t="n">
        <f aca="false">+Stratland!D48</f>
        <v>14572</v>
      </c>
      <c r="E46" s="33" t="n">
        <f aca="false">+C46-D46</f>
        <v>5515.33490566038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50919</v>
      </c>
      <c r="D47" s="32" t="n">
        <f aca="false">+Plains!D50</f>
        <v>36315</v>
      </c>
      <c r="E47" s="33" t="n">
        <f aca="false">+C47-D47</f>
        <v>14604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68413.08</v>
      </c>
      <c r="C48" s="32" t="n">
        <f aca="false">+B48/$G$4</f>
        <v>32270.320754717</v>
      </c>
      <c r="D48" s="32" t="n">
        <f aca="false">+Continental!D50</f>
        <v>16857</v>
      </c>
      <c r="E48" s="33" t="n">
        <f aca="false">+C48-D48</f>
        <v>15413.320754717</v>
      </c>
      <c r="F48" s="39" t="n">
        <f aca="false">+Continental!A43</f>
        <v>37279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75964.71</v>
      </c>
      <c r="C49" s="32" t="n">
        <f aca="false">+B49/$G$5</f>
        <v>35497.5280373832</v>
      </c>
      <c r="D49" s="32" t="n">
        <f aca="false">+EPFS!D47</f>
        <v>50358</v>
      </c>
      <c r="E49" s="33" t="n">
        <f aca="false">+C49-D49</f>
        <v>-14860.4719626168</v>
      </c>
      <c r="F49" s="34" t="n">
        <f aca="false">+EPFS!A41</f>
        <v>37278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-43676.78</v>
      </c>
      <c r="C50" s="41" t="n">
        <f aca="false">+B50/$G$4</f>
        <v>-20602.2547169811</v>
      </c>
      <c r="D50" s="41" t="n">
        <f aca="false">+Agave!D31</f>
        <v>-7680</v>
      </c>
      <c r="E50" s="42" t="n">
        <f aca="false">+C50-D50</f>
        <v>-12922.2547169811</v>
      </c>
      <c r="F50" s="34" t="n">
        <f aca="false">+Agave!A24</f>
        <v>37279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2410010.49</v>
      </c>
      <c r="C51" s="47" t="n">
        <f aca="false">SUBTOTAL(9,C26:C50)</f>
        <v>1135965.530462</v>
      </c>
      <c r="D51" s="47" t="n">
        <f aca="false">SUBTOTAL(9,D26:D50)</f>
        <v>463588</v>
      </c>
      <c r="E51" s="48" t="n">
        <f aca="false">SUBTOTAL(9,E26:E50)</f>
        <v>672377.530461999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1672701.7</v>
      </c>
      <c r="C53" s="47" t="n">
        <f aca="false">SUBTOTAL(9,C12:C50)</f>
        <v>788440.150812404</v>
      </c>
      <c r="D53" s="47" t="n">
        <f aca="false">SUBTOTAL(9,D12:D50)</f>
        <v>503831</v>
      </c>
      <c r="E53" s="48" t="n">
        <f aca="false">SUBTOTAL(9,E12:E50)</f>
        <v>284609.150812404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2.1</v>
      </c>
      <c r="H59" s="12" t="n">
        <f aca="true">NOW()</f>
        <v>45926.9752543614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2.12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2.14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196569</v>
      </c>
      <c r="C68" s="31" t="n">
        <f aca="false">+B68*$G$4</f>
        <v>416726.28</v>
      </c>
      <c r="D68" s="27" t="n">
        <f aca="false">+Mojave!D47</f>
        <v>220474.52</v>
      </c>
      <c r="E68" s="27" t="n">
        <f aca="false">+C68-D68</f>
        <v>196251.76</v>
      </c>
      <c r="F68" s="39" t="n">
        <f aca="false">+Mojave!A40</f>
        <v>37279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73530</v>
      </c>
      <c r="C69" s="31" t="n">
        <f aca="false">+B69*$G$4</f>
        <v>155883.6</v>
      </c>
      <c r="D69" s="27" t="n">
        <f aca="false">+SoCal!D47</f>
        <v>266430.2</v>
      </c>
      <c r="E69" s="27" t="n">
        <f aca="false">+C69-D69</f>
        <v>-110546.6</v>
      </c>
      <c r="F69" s="39" t="n">
        <f aca="false">+SoCal!A40</f>
        <v>37279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136250.28</v>
      </c>
      <c r="D70" s="27" t="n">
        <f aca="false">+'El Paso'!C46</f>
        <v>-1582961.01</v>
      </c>
      <c r="E70" s="27" t="n">
        <f aca="false">+C70-D70</f>
        <v>1719211.29</v>
      </c>
      <c r="F70" s="39" t="n">
        <f aca="false">+'El Paso'!A39</f>
        <v>37278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24695</v>
      </c>
      <c r="C71" s="40" t="n">
        <f aca="false">+B71*$G$4</f>
        <v>52353.4</v>
      </c>
      <c r="D71" s="40" t="n">
        <f aca="false">+'PG&amp;E'!D47</f>
        <v>-153420.27</v>
      </c>
      <c r="E71" s="40" t="n">
        <f aca="false">+C71-D71</f>
        <v>205773.67</v>
      </c>
      <c r="F71" s="39" t="n">
        <f aca="false">+'PG&amp;E'!A40</f>
        <v>37279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359063</v>
      </c>
      <c r="C72" s="46" t="n">
        <f aca="false">SUBTOTAL(9,C68:C71)</f>
        <v>761213.56</v>
      </c>
      <c r="D72" s="46" t="n">
        <f aca="false">SUBTOTAL(9,D68:D71)</f>
        <v>-1249476.56</v>
      </c>
      <c r="E72" s="46" t="n">
        <f aca="false">SUBTOTAL(9,E68:E71)</f>
        <v>2010690.12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18564</v>
      </c>
      <c r="C75" s="63" t="n">
        <f aca="false">+B75*G59</f>
        <v>38984.4</v>
      </c>
      <c r="D75" s="64" t="n">
        <f aca="false">+'Red C'!D52</f>
        <v>410070.08</v>
      </c>
      <c r="E75" s="27" t="n">
        <f aca="false">+C75-D75</f>
        <v>-371085.68</v>
      </c>
      <c r="F75" s="34" t="n">
        <f aca="false">+'Red C'!A45</f>
        <v>37279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8684</v>
      </c>
      <c r="C76" s="31" t="n">
        <f aca="false">+B76*$G$3</f>
        <v>18236.4</v>
      </c>
      <c r="D76" s="27" t="n">
        <f aca="false">+Amoco!D47</f>
        <v>354259.4</v>
      </c>
      <c r="E76" s="27" t="n">
        <f aca="false">+C76-D76</f>
        <v>-336023</v>
      </c>
      <c r="F76" s="39" t="n">
        <f aca="false">+Amoco!A40</f>
        <v>37279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-59970</v>
      </c>
      <c r="C77" s="31" t="n">
        <f aca="false">+B77*$G$3</f>
        <v>-125937</v>
      </c>
      <c r="D77" s="27" t="n">
        <f aca="false">+'El Paso'!F46</f>
        <v>-657254.01</v>
      </c>
      <c r="E77" s="27" t="n">
        <f aca="false">+C77-D77</f>
        <v>531317.01</v>
      </c>
      <c r="F77" s="39" t="n">
        <f aca="false">+'El Paso'!A39</f>
        <v>37278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-20892</v>
      </c>
      <c r="C78" s="40" t="n">
        <f aca="false">+B78*$G$3</f>
        <v>-43873.2</v>
      </c>
      <c r="D78" s="40" t="n">
        <f aca="false">+NW!E49</f>
        <v>-504464.3</v>
      </c>
      <c r="E78" s="40" t="n">
        <f aca="false">+C78-D78</f>
        <v>460591.1</v>
      </c>
      <c r="F78" s="34" t="n">
        <f aca="false">+NW!B41</f>
        <v>37278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-53614</v>
      </c>
      <c r="C79" s="46" t="n">
        <f aca="false">SUBTOTAL(9,C75:C78)</f>
        <v>-112589.4</v>
      </c>
      <c r="D79" s="46" t="n">
        <f aca="false">SUBTOTAL(9,D75:D78)</f>
        <v>-397388.83</v>
      </c>
      <c r="E79" s="46" t="n">
        <f aca="false">SUBTOTAL(9,E75:E78)</f>
        <v>284799.43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135297</v>
      </c>
      <c r="C82" s="38" t="n">
        <f aca="false">+B82*$G$5</f>
        <v>289535.58</v>
      </c>
      <c r="D82" s="27" t="n">
        <f aca="false">+NGPL!D45</f>
        <v>338894.72</v>
      </c>
      <c r="E82" s="27" t="n">
        <f aca="false">+C82-D82</f>
        <v>-49359.14</v>
      </c>
      <c r="F82" s="39" t="n">
        <f aca="false">+NGPL!A38</f>
        <v>37278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-14854</v>
      </c>
      <c r="C83" s="50" t="n">
        <f aca="false">+B83*$G$4</f>
        <v>-31490.48</v>
      </c>
      <c r="D83" s="27" t="n">
        <f aca="false">+PEPL!D47</f>
        <v>162092.32</v>
      </c>
      <c r="E83" s="27" t="n">
        <f aca="false">+C83-D83</f>
        <v>-193582.8</v>
      </c>
      <c r="F83" s="39" t="n">
        <f aca="false">+PEPL!A41</f>
        <v>37278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37284.44</v>
      </c>
      <c r="D84" s="64" t="n">
        <f aca="false">+CIG!D49</f>
        <v>385947.08</v>
      </c>
      <c r="E84" s="33" t="n">
        <f aca="false">+C84-D84</f>
        <v>-348662.64</v>
      </c>
      <c r="F84" s="39" t="n">
        <f aca="false">+CIG!A42</f>
        <v>37278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31643.1</v>
      </c>
      <c r="C85" s="51" t="n">
        <f aca="false">+B85*G61</f>
        <v>67716.234</v>
      </c>
      <c r="D85" s="40" t="n">
        <f aca="false">+Lonestar!D50</f>
        <v>30208.24</v>
      </c>
      <c r="E85" s="40" t="n">
        <f aca="false">+C85-D85</f>
        <v>37507.994</v>
      </c>
      <c r="F85" s="34" t="n">
        <f aca="false">+Lonestar!A43</f>
        <v>37278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169673.1</v>
      </c>
      <c r="C86" s="46" t="n">
        <f aca="false">SUBTOTAL(9,C82:C85)</f>
        <v>363045.774</v>
      </c>
      <c r="D86" s="46" t="n">
        <f aca="false">SUBTOTAL(9,D82:D85)</f>
        <v>917142.36</v>
      </c>
      <c r="E86" s="46" t="n">
        <f aca="false">SUBTOTAL(9,E82:E85)</f>
        <v>-554096.586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475122.1</v>
      </c>
      <c r="C88" s="46" t="n">
        <f aca="false">SUBTOTAL(9,C68:C85)</f>
        <v>1011669.934</v>
      </c>
      <c r="D88" s="46" t="n">
        <f aca="false">SUBTOTAL(9,D68:D85)</f>
        <v>-729723.03</v>
      </c>
      <c r="E88" s="46" t="n">
        <f aca="false">SUBTOTAL(9,E68:E85)</f>
        <v>1741392.964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2684371.634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1263562.2508124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228</v>
      </c>
      <c r="C4" s="1"/>
      <c r="D4" s="1"/>
      <c r="E4" s="162"/>
      <c r="F4" s="120"/>
      <c r="I4" s="162"/>
      <c r="J4" s="120"/>
      <c r="M4" s="162"/>
      <c r="N4" s="120"/>
    </row>
    <row r="5" customFormat="false" ht="12.75" hidden="false" customHeight="false" outlineLevel="0" collapsed="false">
      <c r="A5" s="97" t="s">
        <v>179</v>
      </c>
      <c r="B5" s="312" t="s">
        <v>180</v>
      </c>
      <c r="C5" s="312" t="s">
        <v>181</v>
      </c>
      <c r="D5" s="312" t="s">
        <v>200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152595</v>
      </c>
      <c r="C6" s="155" t="n">
        <v>150415</v>
      </c>
      <c r="D6" s="302" t="n">
        <f aca="false">+C6-B6</f>
        <v>-2180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151711</v>
      </c>
      <c r="C7" s="155" t="n">
        <v>150642</v>
      </c>
      <c r="D7" s="302" t="n">
        <f aca="false">+C7-B7</f>
        <v>-1069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130476</v>
      </c>
      <c r="C8" s="155" t="n">
        <v>128588</v>
      </c>
      <c r="D8" s="302" t="n">
        <f aca="false">+C8-B8</f>
        <v>-1888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 t="n">
        <v>157869</v>
      </c>
      <c r="C9" s="155" t="n">
        <v>157685</v>
      </c>
      <c r="D9" s="302" t="n">
        <f aca="false">+C9-B9</f>
        <v>-184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 t="n">
        <v>153621</v>
      </c>
      <c r="C10" s="155" t="n">
        <v>153806</v>
      </c>
      <c r="D10" s="302" t="n">
        <f aca="false">+C10-B10</f>
        <v>185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 t="n">
        <v>157371</v>
      </c>
      <c r="C11" s="155" t="n">
        <v>156381</v>
      </c>
      <c r="D11" s="302" t="n">
        <f aca="false">+C11-B11</f>
        <v>-990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 t="n">
        <v>161938</v>
      </c>
      <c r="C12" s="155" t="n">
        <v>164999</v>
      </c>
      <c r="D12" s="302" t="n">
        <f aca="false">+C12-B12</f>
        <v>3061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 t="n">
        <v>162302</v>
      </c>
      <c r="C13" s="155" t="n">
        <v>164696</v>
      </c>
      <c r="D13" s="302" t="n">
        <f aca="false">+C13-B13</f>
        <v>2394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 t="n">
        <v>107614</v>
      </c>
      <c r="C14" s="155" t="n">
        <v>148440</v>
      </c>
      <c r="D14" s="302" t="n">
        <f aca="false">+C14-B14</f>
        <v>40826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 t="n">
        <v>147290</v>
      </c>
      <c r="C15" s="155" t="n">
        <v>144402</v>
      </c>
      <c r="D15" s="302" t="n">
        <f aca="false">+C15-B15</f>
        <v>-2888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 t="n">
        <v>154336</v>
      </c>
      <c r="C16" s="155" t="n">
        <v>162333</v>
      </c>
      <c r="D16" s="302" t="n">
        <f aca="false">+C16-B16</f>
        <v>7997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 t="n">
        <v>158290</v>
      </c>
      <c r="C17" s="155" t="n">
        <v>147089</v>
      </c>
      <c r="D17" s="302" t="n">
        <f aca="false">+C17-B17</f>
        <v>-11201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 t="n">
        <v>161306</v>
      </c>
      <c r="C18" s="155" t="n">
        <v>160161</v>
      </c>
      <c r="D18" s="302" t="n">
        <f aca="false">+C18-B18</f>
        <v>-1145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 t="n">
        <v>157262</v>
      </c>
      <c r="C19" s="155" t="n">
        <v>155672</v>
      </c>
      <c r="D19" s="302" t="n">
        <f aca="false">+C19-B19</f>
        <v>-1590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 t="n">
        <v>156903</v>
      </c>
      <c r="C20" s="155" t="n">
        <v>162380</v>
      </c>
      <c r="D20" s="302" t="n">
        <f aca="false">+C20-B20</f>
        <v>5477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 t="n">
        <v>152612</v>
      </c>
      <c r="C21" s="155" t="n">
        <v>154600</v>
      </c>
      <c r="D21" s="302" t="n">
        <f aca="false">+C21-B21</f>
        <v>1988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 t="n">
        <v>156495</v>
      </c>
      <c r="C22" s="155" t="n">
        <v>159452</v>
      </c>
      <c r="D22" s="302" t="n">
        <f aca="false">+C22-B22</f>
        <v>2957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 t="n">
        <v>150502</v>
      </c>
      <c r="C23" s="155" t="n">
        <v>148158</v>
      </c>
      <c r="D23" s="302" t="n">
        <f aca="false">+C23-B23</f>
        <v>-2344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 t="n">
        <v>154145</v>
      </c>
      <c r="C24" s="155" t="n">
        <v>156105</v>
      </c>
      <c r="D24" s="314" t="n">
        <f aca="false">+C24-B24</f>
        <v>1960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 t="n">
        <v>155501</v>
      </c>
      <c r="C25" s="155" t="n">
        <v>153285</v>
      </c>
      <c r="D25" s="314" t="n">
        <f aca="false">+C25-B25</f>
        <v>-2216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 t="n">
        <v>157693</v>
      </c>
      <c r="C26" s="155" t="n">
        <v>160639</v>
      </c>
      <c r="D26" s="314" t="n">
        <f aca="false">+C26-B26</f>
        <v>2946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 t="n">
        <v>154004</v>
      </c>
      <c r="C27" s="155" t="n">
        <v>152079</v>
      </c>
      <c r="D27" s="314" t="n">
        <f aca="false">+C27-B27</f>
        <v>-1925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 t="n">
        <v>151528</v>
      </c>
      <c r="C28" s="155" t="n">
        <v>150251</v>
      </c>
      <c r="D28" s="314" t="n">
        <f aca="false">+C28-B28</f>
        <v>-1277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/>
      <c r="C29" s="155"/>
      <c r="D29" s="314" t="n">
        <f aca="false">+C29-B29</f>
        <v>0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/>
      <c r="C30" s="155"/>
      <c r="D30" s="314" t="n">
        <f aca="false">+C30-B30</f>
        <v>0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/>
      <c r="C31" s="155"/>
      <c r="D31" s="302" t="n">
        <f aca="false">+C31-B31</f>
        <v>0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/>
      <c r="C32" s="155"/>
      <c r="D32" s="302" t="n">
        <f aca="false">+C32-B32</f>
        <v>0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/>
      <c r="C33" s="155"/>
      <c r="D33" s="302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/>
      <c r="C34" s="155"/>
      <c r="D34" s="302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/>
      <c r="C35" s="155"/>
      <c r="D35" s="302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3503364</v>
      </c>
      <c r="C37" s="155" t="n">
        <f aca="false">SUM(C6:C36)</f>
        <v>3542258</v>
      </c>
      <c r="D37" s="155" t="n">
        <f aca="false">SUM(D6:D36)</f>
        <v>38894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37256</v>
      </c>
      <c r="B39" s="1"/>
      <c r="C39" s="117"/>
      <c r="D39" s="319" t="n">
        <v>-30210</v>
      </c>
      <c r="E39" s="181"/>
      <c r="G39" s="91"/>
      <c r="H39" s="130"/>
      <c r="I39" s="223"/>
      <c r="J39" s="193"/>
      <c r="K39" s="320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37279</v>
      </c>
      <c r="B40" s="1"/>
      <c r="C40" s="321"/>
      <c r="D40" s="302" t="n">
        <f aca="false">+D39+D37</f>
        <v>8684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187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2" t="n">
        <v>272582</v>
      </c>
      <c r="H45" s="0" t="n">
        <v>12</v>
      </c>
    </row>
    <row r="46" customFormat="false" ht="12.75" hidden="false" customHeight="false" outlineLevel="0" collapsed="false">
      <c r="A46" s="150" t="n">
        <f aca="false">+A40</f>
        <v>37279</v>
      </c>
      <c r="B46" s="9"/>
      <c r="C46" s="9"/>
      <c r="D46" s="152" t="n">
        <f aca="false">+D37*'by type_area'!G3</f>
        <v>81677.4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354259.4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3" t="s">
        <v>229</v>
      </c>
      <c r="C2" s="324"/>
      <c r="F2" s="323"/>
      <c r="G2" s="185"/>
      <c r="H2" s="325"/>
      <c r="I2" s="185"/>
      <c r="J2" s="323"/>
      <c r="K2" s="185"/>
      <c r="L2" s="325"/>
      <c r="M2" s="185"/>
      <c r="N2" s="323"/>
      <c r="O2" s="185"/>
      <c r="P2" s="325"/>
      <c r="Q2" s="185"/>
      <c r="R2" s="323"/>
      <c r="S2" s="185"/>
      <c r="T2" s="324"/>
      <c r="U2" s="185"/>
      <c r="Z2" s="323"/>
      <c r="AA2" s="185"/>
      <c r="AB2" s="324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180</v>
      </c>
      <c r="C4" s="239" t="s">
        <v>181</v>
      </c>
      <c r="D4" s="325" t="s">
        <v>200</v>
      </c>
      <c r="F4" s="154"/>
      <c r="G4" s="239"/>
      <c r="H4" s="239"/>
      <c r="I4" s="325"/>
      <c r="J4" s="154"/>
      <c r="K4" s="239"/>
      <c r="L4" s="239"/>
      <c r="M4" s="325"/>
      <c r="N4" s="154"/>
      <c r="O4" s="239"/>
      <c r="P4" s="239"/>
      <c r="Q4" s="325"/>
      <c r="R4" s="154"/>
      <c r="S4" s="239"/>
      <c r="T4" s="239"/>
      <c r="U4" s="325"/>
      <c r="Z4" s="154"/>
      <c r="AA4" s="239"/>
      <c r="AB4" s="239"/>
      <c r="AC4" s="325"/>
    </row>
    <row r="5" customFormat="false" ht="14.1" hidden="false" customHeight="true" outlineLevel="0" collapsed="false">
      <c r="A5" s="18" t="n">
        <v>1</v>
      </c>
      <c r="B5" s="130" t="n">
        <v>-48871</v>
      </c>
      <c r="C5" s="130" t="n">
        <v>-49601</v>
      </c>
      <c r="D5" s="130" t="n">
        <f aca="false">+C5-B5</f>
        <v>-730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-49187</v>
      </c>
      <c r="C6" s="130" t="n">
        <v>-48829</v>
      </c>
      <c r="D6" s="130" t="n">
        <f aca="false">+C6-B6</f>
        <v>358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-103126</v>
      </c>
      <c r="C7" s="130" t="n">
        <v>-102275</v>
      </c>
      <c r="D7" s="130" t="n">
        <f aca="false">+C7-B7</f>
        <v>851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 t="n">
        <v>-123391</v>
      </c>
      <c r="C8" s="130" t="n">
        <v>-123241</v>
      </c>
      <c r="D8" s="130" t="n">
        <f aca="false">+C8-B8</f>
        <v>150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-36313</v>
      </c>
      <c r="C9" s="130" t="n">
        <v>-35878</v>
      </c>
      <c r="D9" s="130" t="n">
        <f aca="false">+C9-B9</f>
        <v>435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 t="n">
        <v>-49883</v>
      </c>
      <c r="C10" s="130" t="n">
        <v>-49878</v>
      </c>
      <c r="D10" s="130" t="n">
        <f aca="false">+C10-B10</f>
        <v>5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 t="n">
        <v>-66975</v>
      </c>
      <c r="C11" s="130" t="n">
        <v>-66878</v>
      </c>
      <c r="D11" s="130" t="n">
        <f aca="false">+C11-B11</f>
        <v>97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 t="n">
        <v>-71064</v>
      </c>
      <c r="C12" s="130" t="n">
        <v>-70456</v>
      </c>
      <c r="D12" s="130" t="n">
        <f aca="false">+C12-B12</f>
        <v>608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 t="n">
        <v>-40759</v>
      </c>
      <c r="C13" s="130" t="n">
        <v>-40774</v>
      </c>
      <c r="D13" s="130" t="n">
        <f aca="false">+C13-B13</f>
        <v>-15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 t="n">
        <v>-6061</v>
      </c>
      <c r="C14" s="130" t="n">
        <v>-6000</v>
      </c>
      <c r="D14" s="130" t="n">
        <f aca="false">+C14-B14</f>
        <v>61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 t="n">
        <v>-34067</v>
      </c>
      <c r="C16" s="130" t="n">
        <v>-35000</v>
      </c>
      <c r="D16" s="130" t="n">
        <f aca="false">+C16-B16</f>
        <v>-933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 t="n">
        <v>-34846</v>
      </c>
      <c r="C17" s="130" t="n">
        <v>-35000</v>
      </c>
      <c r="D17" s="130" t="n">
        <f aca="false">+C17-B17</f>
        <v>-154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 t="n">
        <v>-34680</v>
      </c>
      <c r="C18" s="130" t="n">
        <v>-35000</v>
      </c>
      <c r="D18" s="130" t="n">
        <f aca="false">+C18-B18</f>
        <v>-320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 t="n">
        <v>-20312</v>
      </c>
      <c r="C19" s="130" t="n">
        <v>-20000</v>
      </c>
      <c r="D19" s="130" t="n">
        <f aca="false">+C19-B19</f>
        <v>312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 t="n">
        <v>-29600</v>
      </c>
      <c r="C20" s="130" t="n">
        <v>-29500</v>
      </c>
      <c r="D20" s="130" t="n">
        <f aca="false">+C20-B20</f>
        <v>100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 t="n">
        <v>-31985</v>
      </c>
      <c r="C21" s="130" t="n">
        <v>-32131</v>
      </c>
      <c r="D21" s="130" t="n">
        <f aca="false">+C21-B21</f>
        <v>-146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 t="n">
        <v>-34610</v>
      </c>
      <c r="C22" s="130" t="n">
        <v>-34530</v>
      </c>
      <c r="D22" s="130" t="n">
        <f aca="false">+C22-B22</f>
        <v>80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 t="n">
        <v>-26722</v>
      </c>
      <c r="C23" s="130" t="n">
        <v>-20727</v>
      </c>
      <c r="D23" s="130" t="n">
        <f aca="false">+C23-B23</f>
        <v>5995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 t="n">
        <v>-26189</v>
      </c>
      <c r="C24" s="130" t="n">
        <v>-21181</v>
      </c>
      <c r="D24" s="130" t="n">
        <f aca="false">+C24-B24</f>
        <v>5008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 t="n">
        <v>-23247</v>
      </c>
      <c r="C25" s="130" t="n">
        <v>-21383</v>
      </c>
      <c r="D25" s="130" t="n">
        <f aca="false">+C25-B25</f>
        <v>1864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 t="n">
        <v>-1383</v>
      </c>
      <c r="D26" s="130" t="n">
        <f aca="false">+C26-B26</f>
        <v>-1383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/>
      <c r="D27" s="130" t="n">
        <f aca="false">+C27-B27</f>
        <v>0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/>
      <c r="C28" s="130"/>
      <c r="D28" s="130" t="n">
        <f aca="false">+C28-B28</f>
        <v>0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/>
      <c r="C29" s="130"/>
      <c r="D29" s="130" t="n">
        <f aca="false">+C29-B29</f>
        <v>0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-891888</v>
      </c>
      <c r="C36" s="130" t="n">
        <f aca="false">SUM(C5:C35)</f>
        <v>-879645</v>
      </c>
      <c r="D36" s="130" t="n">
        <f aca="false">+C36-B36</f>
        <v>12243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6" t="n">
        <f aca="false">+summary!G5</f>
        <v>2.14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26200.02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37256</v>
      </c>
      <c r="B39" s="0"/>
      <c r="C39" s="91"/>
      <c r="D39" s="327" t="n">
        <v>-33241.41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37278</v>
      </c>
      <c r="B40" s="0"/>
      <c r="C40" s="178"/>
      <c r="D40" s="158" t="n">
        <f aca="false">+D39+D38</f>
        <v>-7041.39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192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8" t="n">
        <v>-18079</v>
      </c>
    </row>
    <row r="46" customFormat="false" ht="12.75" hidden="false" customHeight="false" outlineLevel="0" collapsed="false">
      <c r="A46" s="150" t="n">
        <f aca="false">+A40</f>
        <v>37278</v>
      </c>
      <c r="B46" s="9"/>
      <c r="C46" s="9"/>
      <c r="D46" s="41" t="n">
        <f aca="false">+D36</f>
        <v>12243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-5836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230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56339</v>
      </c>
      <c r="B5" s="330" t="n">
        <v>732608</v>
      </c>
      <c r="C5" s="330" t="n">
        <v>723788</v>
      </c>
      <c r="D5" s="330" t="n">
        <f aca="false">+C5-B5</f>
        <v>-8820</v>
      </c>
      <c r="E5" s="28"/>
      <c r="F5" s="93"/>
    </row>
    <row r="6" customFormat="false" ht="12.75" hidden="false" customHeight="false" outlineLevel="0" collapsed="false">
      <c r="A6" s="332" t="n">
        <v>78311</v>
      </c>
      <c r="B6" s="330" t="n">
        <v>281157</v>
      </c>
      <c r="C6" s="330" t="n">
        <v>261852</v>
      </c>
      <c r="D6" s="330" t="n">
        <f aca="false">+C6-B6</f>
        <v>-19305</v>
      </c>
      <c r="E6" s="28"/>
      <c r="F6" s="93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500238</v>
      </c>
      <c r="B7" s="330" t="n">
        <v>625888</v>
      </c>
      <c r="C7" s="330" t="n">
        <v>667074</v>
      </c>
      <c r="D7" s="330" t="n">
        <f aca="false">+C7-B7</f>
        <v>41186</v>
      </c>
      <c r="E7" s="28"/>
      <c r="F7" s="93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500239</v>
      </c>
      <c r="B8" s="330" t="n">
        <v>702929</v>
      </c>
      <c r="C8" s="330" t="n">
        <v>613939</v>
      </c>
      <c r="D8" s="330" t="n">
        <f aca="false">+C8-B8</f>
        <v>-88990</v>
      </c>
      <c r="E8" s="336"/>
      <c r="F8" s="93"/>
    </row>
    <row r="9" customFormat="false" ht="12.75" hidden="false" customHeight="false" outlineLevel="0" collapsed="false">
      <c r="A9" s="332" t="n">
        <v>500293</v>
      </c>
      <c r="B9" s="330" t="n">
        <v>417685</v>
      </c>
      <c r="C9" s="330" t="n">
        <v>459196</v>
      </c>
      <c r="D9" s="330" t="n">
        <f aca="false">+C9-B9</f>
        <v>41511</v>
      </c>
      <c r="E9" s="28"/>
      <c r="F9" s="93"/>
    </row>
    <row r="10" customFormat="false" ht="12.75" hidden="false" customHeight="false" outlineLevel="0" collapsed="false">
      <c r="A10" s="332" t="n">
        <v>500302</v>
      </c>
      <c r="B10" s="330"/>
      <c r="C10" s="330" t="n">
        <v>6807</v>
      </c>
      <c r="D10" s="330" t="n">
        <f aca="false">+C10-B10</f>
        <v>6807</v>
      </c>
      <c r="E10" s="28"/>
      <c r="F10" s="93"/>
    </row>
    <row r="11" customFormat="false" ht="12.75" hidden="false" customHeight="false" outlineLevel="0" collapsed="false">
      <c r="A11" s="332" t="n">
        <v>500303</v>
      </c>
      <c r="B11" s="330"/>
      <c r="C11" s="330" t="n">
        <v>234573</v>
      </c>
      <c r="D11" s="330" t="n">
        <f aca="false">+C11-B11</f>
        <v>234573</v>
      </c>
      <c r="E11" s="28"/>
      <c r="F11" s="93"/>
    </row>
    <row r="12" customFormat="false" ht="12.75" hidden="false" customHeight="false" outlineLevel="0" collapsed="false">
      <c r="A12" s="337" t="n">
        <v>500305</v>
      </c>
      <c r="B12" s="330" t="n">
        <v>1184556</v>
      </c>
      <c r="C12" s="330" t="n">
        <v>1112214</v>
      </c>
      <c r="D12" s="330" t="n">
        <f aca="false">+C12-B12</f>
        <v>-72342</v>
      </c>
      <c r="E12" s="338"/>
      <c r="F12" s="141"/>
      <c r="G12" s="330"/>
    </row>
    <row r="13" customFormat="false" ht="12.75" hidden="false" customHeight="false" outlineLevel="0" collapsed="false">
      <c r="A13" s="332" t="n">
        <v>500307</v>
      </c>
      <c r="B13" s="330" t="n">
        <v>69848</v>
      </c>
      <c r="C13" s="330" t="n">
        <v>31920</v>
      </c>
      <c r="D13" s="330" t="n">
        <f aca="false">+C13-B13</f>
        <v>-37928</v>
      </c>
      <c r="E13" s="28"/>
      <c r="F13" s="93"/>
    </row>
    <row r="14" customFormat="false" ht="12.75" hidden="false" customHeight="false" outlineLevel="0" collapsed="false">
      <c r="A14" s="332" t="n">
        <v>500313</v>
      </c>
      <c r="B14" s="330"/>
      <c r="C14" s="330" t="n">
        <v>1515</v>
      </c>
      <c r="D14" s="330" t="n">
        <f aca="false">+C14-B14</f>
        <v>1515</v>
      </c>
      <c r="E14" s="28"/>
      <c r="F14" s="93"/>
    </row>
    <row r="15" customFormat="false" ht="12.75" hidden="false" customHeight="false" outlineLevel="0" collapsed="false">
      <c r="A15" s="332" t="n">
        <v>500314</v>
      </c>
      <c r="B15" s="330"/>
      <c r="C15" s="330"/>
      <c r="D15" s="330" t="n">
        <f aca="false">+C15-B15</f>
        <v>0</v>
      </c>
      <c r="E15" s="28"/>
      <c r="F15" s="93"/>
    </row>
    <row r="16" customFormat="false" ht="12.75" hidden="false" customHeight="false" outlineLevel="0" collapsed="false">
      <c r="A16" s="332" t="n">
        <v>500655</v>
      </c>
      <c r="B16" s="330" t="n">
        <v>171707</v>
      </c>
      <c r="C16" s="330"/>
      <c r="D16" s="330" t="n">
        <f aca="false">+C16-B16</f>
        <v>-171707</v>
      </c>
      <c r="E16" s="28"/>
      <c r="F16" s="93"/>
    </row>
    <row r="17" customFormat="false" ht="12.75" hidden="false" customHeight="false" outlineLevel="0" collapsed="false">
      <c r="A17" s="332" t="n">
        <v>500657</v>
      </c>
      <c r="B17" s="330" t="n">
        <v>126874</v>
      </c>
      <c r="C17" s="330" t="n">
        <v>160988</v>
      </c>
      <c r="D17" s="339" t="n">
        <f aca="false">+C17-B17</f>
        <v>34114</v>
      </c>
      <c r="E17" s="28"/>
      <c r="F17" s="93"/>
      <c r="G17" s="330"/>
    </row>
    <row r="18" customFormat="false" ht="12.75" hidden="false" customHeight="false" outlineLevel="0" collapsed="false">
      <c r="A18" s="332"/>
      <c r="B18" s="330"/>
      <c r="C18" s="330"/>
      <c r="D18" s="330" t="n">
        <f aca="false">SUM(D5:D17)</f>
        <v>-39386</v>
      </c>
      <c r="E18" s="28"/>
      <c r="F18" s="93"/>
    </row>
    <row r="19" customFormat="false" ht="12.75" hidden="false" customHeight="false" outlineLevel="0" collapsed="false">
      <c r="A19" s="332" t="s">
        <v>233</v>
      </c>
      <c r="B19" s="330"/>
      <c r="C19" s="330"/>
      <c r="D19" s="340" t="n">
        <f aca="false">+summary!G5</f>
        <v>2.14</v>
      </c>
      <c r="E19" s="341"/>
      <c r="F19" s="93"/>
    </row>
    <row r="20" customFormat="false" ht="12.75" hidden="false" customHeight="false" outlineLevel="0" collapsed="false">
      <c r="A20" s="332"/>
      <c r="B20" s="330"/>
      <c r="C20" s="330"/>
      <c r="D20" s="342" t="n">
        <f aca="false">+D19*D18</f>
        <v>-84286.04</v>
      </c>
      <c r="E20" s="108"/>
      <c r="F20" s="343"/>
    </row>
    <row r="21" customFormat="false" ht="12.75" hidden="false" customHeight="false" outlineLevel="0" collapsed="false">
      <c r="A21" s="332"/>
      <c r="B21" s="330"/>
      <c r="C21" s="330"/>
      <c r="D21" s="342"/>
      <c r="E21" s="108"/>
      <c r="F21" s="343"/>
    </row>
    <row r="22" customFormat="false" ht="12.75" hidden="false" customHeight="false" outlineLevel="0" collapsed="false">
      <c r="A22" s="344" t="n">
        <v>37256</v>
      </c>
      <c r="B22" s="330"/>
      <c r="C22" s="330"/>
      <c r="D22" s="345" t="n">
        <v>40609.26</v>
      </c>
      <c r="E22" s="108"/>
      <c r="F22" s="346"/>
    </row>
    <row r="23" customFormat="false" ht="12.75" hidden="false" customHeight="false" outlineLevel="0" collapsed="false">
      <c r="A23" s="332"/>
      <c r="B23" s="330"/>
      <c r="C23" s="330"/>
      <c r="D23" s="342"/>
      <c r="E23" s="108"/>
      <c r="F23" s="346"/>
    </row>
    <row r="24" customFormat="false" ht="13.5" hidden="false" customHeight="false" outlineLevel="0" collapsed="false">
      <c r="A24" s="344" t="n">
        <v>37279</v>
      </c>
      <c r="B24" s="330"/>
      <c r="C24" s="330"/>
      <c r="D24" s="347" t="n">
        <f aca="false">+D22+D20</f>
        <v>-43676.78</v>
      </c>
      <c r="E24" s="108"/>
      <c r="F24" s="346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192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37256</v>
      </c>
      <c r="B29" s="9"/>
      <c r="C29" s="9"/>
      <c r="D29" s="328" t="n">
        <v>31706</v>
      </c>
    </row>
    <row r="30" customFormat="false" ht="12.75" hidden="false" customHeight="false" outlineLevel="0" collapsed="false">
      <c r="A30" s="150" t="n">
        <f aca="false">+A24</f>
        <v>37279</v>
      </c>
      <c r="B30" s="9"/>
      <c r="C30" s="9"/>
      <c r="D30" s="41" t="n">
        <f aca="false">+D18</f>
        <v>-39386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-7680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3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3"/>
      <c r="G50" s="9"/>
    </row>
    <row r="51" customFormat="false" ht="12.75" hidden="false" customHeight="false" outlineLevel="0" collapsed="false">
      <c r="E51" s="3"/>
      <c r="F51" s="346"/>
    </row>
    <row r="52" customFormat="false" ht="12.75" hidden="false" customHeight="false" outlineLevel="0" collapsed="false">
      <c r="A52" s="9"/>
      <c r="D52" s="350"/>
      <c r="E52" s="350"/>
      <c r="F52" s="346"/>
    </row>
    <row r="53" customFormat="false" ht="12.75" hidden="false" customHeight="false" outlineLevel="0" collapsed="false">
      <c r="A53" s="9"/>
      <c r="E53" s="3"/>
      <c r="F53" s="346"/>
    </row>
    <row r="54" customFormat="false" ht="12.75" hidden="false" customHeight="false" outlineLevel="0" collapsed="false">
      <c r="A54" s="9"/>
      <c r="E54" s="3"/>
      <c r="F54" s="346"/>
    </row>
    <row r="55" customFormat="false" ht="13.5" hidden="false" customHeight="false" outlineLevel="0" collapsed="false">
      <c r="A55" s="9"/>
      <c r="D55" s="351"/>
      <c r="E55" s="351"/>
      <c r="F55" s="346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3"/>
    </row>
    <row r="100" customFormat="false" ht="12.75" hidden="false" customHeight="false" outlineLevel="0" collapsed="false">
      <c r="B100" s="28"/>
      <c r="C100" s="28"/>
      <c r="D100" s="28"/>
      <c r="E100" s="28"/>
      <c r="F100" s="343"/>
    </row>
    <row r="101" customFormat="false" ht="12.75" hidden="false" customHeight="false" outlineLevel="0" collapsed="false">
      <c r="A101" s="9"/>
      <c r="D101" s="350"/>
      <c r="E101" s="350"/>
      <c r="F101" s="346"/>
    </row>
    <row r="102" customFormat="false" ht="12.75" hidden="false" customHeight="false" outlineLevel="0" collapsed="false">
      <c r="A102" s="9"/>
      <c r="E102" s="3"/>
      <c r="F102" s="346"/>
    </row>
    <row r="103" customFormat="false" ht="13.5" hidden="false" customHeight="false" outlineLevel="0" collapsed="false">
      <c r="A103" s="9"/>
      <c r="D103" s="351"/>
      <c r="E103" s="351"/>
      <c r="F103" s="346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8"/>
      <c r="E125" s="108"/>
      <c r="F125" s="343"/>
    </row>
    <row r="126" customFormat="false" ht="12.75" hidden="false" customHeight="false" outlineLevel="0" collapsed="false">
      <c r="B126" s="28"/>
      <c r="C126" s="28"/>
      <c r="D126" s="108"/>
      <c r="E126" s="108"/>
      <c r="F126" s="343"/>
    </row>
    <row r="127" customFormat="false" ht="12.75" hidden="false" customHeight="false" outlineLevel="0" collapsed="false">
      <c r="A127" s="9"/>
      <c r="D127" s="188"/>
      <c r="E127" s="188"/>
      <c r="F127" s="346"/>
    </row>
    <row r="128" customFormat="false" ht="12.75" hidden="false" customHeight="false" outlineLevel="0" collapsed="false">
      <c r="A128" s="9"/>
      <c r="D128" s="108"/>
      <c r="E128" s="108"/>
      <c r="F128" s="346"/>
    </row>
    <row r="129" customFormat="false" ht="13.5" hidden="false" customHeight="false" outlineLevel="0" collapsed="false">
      <c r="A129" s="9"/>
      <c r="D129" s="352"/>
      <c r="E129" s="352"/>
      <c r="F129" s="346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8"/>
      <c r="E150" s="108"/>
      <c r="F150" s="343"/>
    </row>
    <row r="151" customFormat="false" ht="12.75" hidden="false" customHeight="false" outlineLevel="0" collapsed="false">
      <c r="B151" s="28"/>
      <c r="C151" s="28"/>
      <c r="D151" s="108"/>
      <c r="E151" s="108"/>
      <c r="F151" s="343"/>
    </row>
    <row r="152" customFormat="false" ht="12.75" hidden="false" customHeight="false" outlineLevel="0" collapsed="false">
      <c r="A152" s="9"/>
      <c r="D152" s="188"/>
      <c r="E152" s="188"/>
      <c r="F152" s="346"/>
    </row>
    <row r="153" customFormat="false" ht="12.75" hidden="false" customHeight="false" outlineLevel="0" collapsed="false">
      <c r="A153" s="9"/>
      <c r="D153" s="108"/>
      <c r="E153" s="108"/>
      <c r="F153" s="346"/>
    </row>
    <row r="154" customFormat="false" ht="13.5" hidden="false" customHeight="false" outlineLevel="0" collapsed="false">
      <c r="A154" s="9"/>
      <c r="D154" s="352"/>
      <c r="E154" s="352"/>
      <c r="F154" s="346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3"/>
      <c r="C170" s="28"/>
      <c r="D170" s="28"/>
      <c r="E170" s="28"/>
      <c r="F170" s="33"/>
    </row>
    <row r="171" customFormat="false" ht="12.75" hidden="false" customHeight="false" outlineLevel="0" collapsed="false">
      <c r="B171" s="353"/>
      <c r="C171" s="28"/>
      <c r="D171" s="28"/>
      <c r="E171" s="28"/>
      <c r="F171" s="33"/>
    </row>
    <row r="172" customFormat="false" ht="12.75" hidden="false" customHeight="false" outlineLevel="0" collapsed="false">
      <c r="B172" s="353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8"/>
      <c r="E175" s="108"/>
      <c r="F175" s="343"/>
    </row>
    <row r="176" customFormat="false" ht="12.75" hidden="false" customHeight="false" outlineLevel="0" collapsed="false">
      <c r="B176" s="28"/>
      <c r="C176" s="28"/>
      <c r="D176" s="108"/>
      <c r="E176" s="108"/>
      <c r="F176" s="343"/>
    </row>
    <row r="177" customFormat="false" ht="12.75" hidden="false" customHeight="false" outlineLevel="0" collapsed="false">
      <c r="A177" s="9"/>
      <c r="D177" s="188"/>
      <c r="E177" s="188"/>
      <c r="F177" s="346"/>
    </row>
    <row r="178" customFormat="false" ht="12.75" hidden="false" customHeight="false" outlineLevel="0" collapsed="false">
      <c r="A178" s="9"/>
      <c r="D178" s="108"/>
      <c r="E178" s="108"/>
      <c r="F178" s="346"/>
    </row>
    <row r="179" customFormat="false" ht="13.5" hidden="false" customHeight="false" outlineLevel="0" collapsed="false">
      <c r="A179" s="9"/>
      <c r="D179" s="352"/>
      <c r="E179" s="352"/>
      <c r="F179" s="346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4"/>
      <c r="B191" s="355"/>
      <c r="C191" s="355"/>
      <c r="D191" s="355"/>
      <c r="E191" s="35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3"/>
      <c r="C194" s="28"/>
      <c r="D194" s="28"/>
      <c r="E194" s="28"/>
      <c r="F194" s="33"/>
    </row>
    <row r="195" customFormat="false" ht="12.75" hidden="false" customHeight="false" outlineLevel="0" collapsed="false">
      <c r="B195" s="353"/>
      <c r="C195" s="28"/>
      <c r="D195" s="28"/>
      <c r="E195" s="28"/>
      <c r="F195" s="33"/>
    </row>
    <row r="196" customFormat="false" ht="12.75" hidden="false" customHeight="false" outlineLevel="0" collapsed="false">
      <c r="B196" s="353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8"/>
      <c r="E199" s="108"/>
      <c r="F199" s="343"/>
    </row>
    <row r="200" customFormat="false" ht="12.75" hidden="false" customHeight="false" outlineLevel="0" collapsed="false">
      <c r="B200" s="28"/>
      <c r="C200" s="28"/>
      <c r="D200" s="108"/>
      <c r="E200" s="108"/>
      <c r="F200" s="343"/>
    </row>
    <row r="201" customFormat="false" ht="12.75" hidden="false" customHeight="false" outlineLevel="0" collapsed="false">
      <c r="A201" s="9"/>
      <c r="D201" s="188"/>
      <c r="E201" s="188"/>
      <c r="F201" s="346"/>
    </row>
    <row r="202" customFormat="false" ht="12.75" hidden="false" customHeight="false" outlineLevel="0" collapsed="false">
      <c r="A202" s="9"/>
      <c r="D202" s="108"/>
      <c r="E202" s="108"/>
      <c r="F202" s="346"/>
    </row>
    <row r="203" customFormat="false" ht="13.5" hidden="false" customHeight="false" outlineLevel="0" collapsed="false">
      <c r="A203" s="9"/>
      <c r="D203" s="356"/>
      <c r="E203" s="352"/>
      <c r="F203" s="346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4"/>
      <c r="B217" s="355"/>
      <c r="C217" s="355"/>
      <c r="D217" s="355"/>
      <c r="E217" s="35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3"/>
      <c r="C220" s="28"/>
      <c r="D220" s="28"/>
      <c r="E220" s="28"/>
      <c r="F220" s="33"/>
    </row>
    <row r="221" customFormat="false" ht="12.75" hidden="false" customHeight="false" outlineLevel="0" collapsed="false">
      <c r="B221" s="353"/>
      <c r="C221" s="28"/>
      <c r="D221" s="28"/>
      <c r="E221" s="28"/>
      <c r="F221" s="33"/>
    </row>
    <row r="222" customFormat="false" ht="12.75" hidden="false" customHeight="false" outlineLevel="0" collapsed="false">
      <c r="B222" s="353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8"/>
      <c r="E225" s="108"/>
      <c r="F225" s="343"/>
    </row>
    <row r="226" customFormat="false" ht="12.75" hidden="false" customHeight="false" outlineLevel="0" collapsed="false">
      <c r="B226" s="28"/>
      <c r="C226" s="28"/>
      <c r="D226" s="108"/>
      <c r="E226" s="108"/>
      <c r="F226" s="343"/>
    </row>
    <row r="227" customFormat="false" ht="12.75" hidden="false" customHeight="false" outlineLevel="0" collapsed="false">
      <c r="A227" s="9"/>
      <c r="D227" s="188"/>
      <c r="E227" s="188"/>
      <c r="F227" s="346"/>
    </row>
    <row r="228" customFormat="false" ht="12.75" hidden="false" customHeight="false" outlineLevel="0" collapsed="false">
      <c r="A228" s="9"/>
      <c r="D228" s="108"/>
      <c r="E228" s="108"/>
      <c r="F228" s="346"/>
    </row>
    <row r="229" customFormat="false" ht="13.5" hidden="false" customHeight="false" outlineLevel="0" collapsed="false">
      <c r="A229" s="9"/>
      <c r="D229" s="356"/>
      <c r="E229" s="352"/>
      <c r="F229" s="346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7"/>
      <c r="B241" s="338"/>
      <c r="C241" s="338"/>
      <c r="D241" s="338"/>
      <c r="E241" s="338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3"/>
      <c r="C244" s="28"/>
      <c r="D244" s="28"/>
      <c r="E244" s="28"/>
      <c r="F244" s="33"/>
    </row>
    <row r="245" customFormat="false" ht="12.75" hidden="false" customHeight="false" outlineLevel="0" collapsed="false">
      <c r="B245" s="353"/>
      <c r="C245" s="28"/>
      <c r="D245" s="28"/>
      <c r="E245" s="28"/>
      <c r="F245" s="33"/>
    </row>
    <row r="246" customFormat="false" ht="12.75" hidden="false" customHeight="false" outlineLevel="0" collapsed="false">
      <c r="B246" s="353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8"/>
      <c r="E249" s="108"/>
      <c r="F249" s="343"/>
    </row>
    <row r="250" customFormat="false" ht="12.75" hidden="false" customHeight="false" outlineLevel="0" collapsed="false">
      <c r="B250" s="28"/>
      <c r="C250" s="28"/>
      <c r="D250" s="108"/>
      <c r="E250" s="108"/>
      <c r="F250" s="343"/>
    </row>
    <row r="251" customFormat="false" ht="12.75" hidden="false" customHeight="false" outlineLevel="0" collapsed="false">
      <c r="A251" s="9"/>
      <c r="D251" s="188"/>
      <c r="E251" s="188"/>
      <c r="F251" s="346"/>
    </row>
    <row r="252" customFormat="false" ht="12.75" hidden="false" customHeight="false" outlineLevel="0" collapsed="false">
      <c r="A252" s="9"/>
      <c r="D252" s="108"/>
      <c r="E252" s="108"/>
      <c r="F252" s="346"/>
    </row>
    <row r="253" customFormat="false" ht="13.5" hidden="false" customHeight="false" outlineLevel="0" collapsed="false">
      <c r="A253" s="9"/>
      <c r="D253" s="358"/>
      <c r="E253" s="352"/>
      <c r="F253" s="346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30"/>
      <c r="C257" s="330"/>
      <c r="D257" s="330"/>
    </row>
    <row r="258" customFormat="false" ht="12.75" hidden="false" customHeight="false" outlineLevel="0" collapsed="false">
      <c r="A258" s="332"/>
      <c r="B258" s="359"/>
      <c r="C258" s="330"/>
      <c r="D258" s="330"/>
      <c r="E258" s="28"/>
      <c r="F258" s="33"/>
    </row>
    <row r="259" customFormat="false" ht="12.75" hidden="false" customHeight="false" outlineLevel="0" collapsed="false">
      <c r="A259" s="332"/>
      <c r="B259" s="330"/>
      <c r="C259" s="330"/>
      <c r="D259" s="330"/>
      <c r="E259" s="28"/>
      <c r="F259" s="33"/>
    </row>
    <row r="260" customFormat="false" ht="12.75" hidden="false" customHeight="false" outlineLevel="0" collapsed="false">
      <c r="A260" s="332"/>
      <c r="B260" s="359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30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30"/>
      <c r="C264" s="330"/>
      <c r="D264" s="330"/>
      <c r="E264" s="28"/>
      <c r="F264" s="33"/>
    </row>
    <row r="265" customFormat="false" ht="12.75" hidden="false" customHeight="false" outlineLevel="0" collapsed="false">
      <c r="A265" s="337"/>
      <c r="B265" s="360"/>
      <c r="C265" s="360"/>
      <c r="D265" s="360"/>
      <c r="E265" s="338"/>
      <c r="F265" s="33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33"/>
    </row>
    <row r="267" customFormat="false" ht="12.75" hidden="false" customHeight="false" outlineLevel="0" collapsed="false">
      <c r="A267" s="332"/>
      <c r="B267" s="330"/>
      <c r="C267" s="330"/>
      <c r="D267" s="330"/>
      <c r="E267" s="28"/>
      <c r="F267" s="33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33"/>
    </row>
    <row r="269" customFormat="false" ht="12.75" hidden="false" customHeight="false" outlineLevel="0" collapsed="false">
      <c r="A269" s="332"/>
      <c r="B269" s="359"/>
      <c r="C269" s="330"/>
      <c r="D269" s="330"/>
      <c r="E269" s="28"/>
      <c r="F269" s="33"/>
    </row>
    <row r="270" customFormat="false" ht="12.75" hidden="false" customHeight="false" outlineLevel="0" collapsed="false">
      <c r="A270" s="332"/>
      <c r="B270" s="359"/>
      <c r="C270" s="330"/>
      <c r="D270" s="339"/>
      <c r="E270" s="52"/>
      <c r="F270" s="42"/>
    </row>
    <row r="271" customFormat="false" ht="12.75" hidden="false" customHeight="false" outlineLevel="0" collapsed="false">
      <c r="A271" s="332"/>
      <c r="B271" s="330"/>
      <c r="C271" s="330"/>
      <c r="D271" s="330"/>
      <c r="E271" s="28"/>
      <c r="F271" s="33"/>
    </row>
    <row r="272" customFormat="false" ht="12.75" hidden="false" customHeight="false" outlineLevel="0" collapsed="false">
      <c r="A272" s="332"/>
      <c r="B272" s="330"/>
      <c r="C272" s="330"/>
      <c r="D272" s="340"/>
      <c r="E272" s="349"/>
      <c r="F272" s="33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343"/>
    </row>
    <row r="274" customFormat="false" ht="12.75" hidden="false" customHeight="false" outlineLevel="0" collapsed="false">
      <c r="A274" s="332"/>
      <c r="B274" s="330"/>
      <c r="C274" s="330"/>
      <c r="D274" s="342"/>
      <c r="E274" s="108"/>
      <c r="F274" s="343"/>
    </row>
    <row r="275" customFormat="false" ht="12.75" hidden="false" customHeight="false" outlineLevel="0" collapsed="false">
      <c r="A275" s="332"/>
      <c r="B275" s="330"/>
      <c r="C275" s="330"/>
      <c r="D275" s="361"/>
      <c r="E275" s="188"/>
      <c r="F275" s="346"/>
    </row>
    <row r="276" customFormat="false" ht="12.75" hidden="false" customHeight="false" outlineLevel="0" collapsed="false">
      <c r="A276" s="332"/>
      <c r="B276" s="330"/>
      <c r="C276" s="330"/>
      <c r="D276" s="342"/>
      <c r="E276" s="108"/>
      <c r="F276" s="346"/>
    </row>
    <row r="277" customFormat="false" ht="13.5" hidden="false" customHeight="false" outlineLevel="0" collapsed="false">
      <c r="A277" s="332"/>
      <c r="B277" s="330"/>
      <c r="C277" s="330"/>
      <c r="D277" s="362"/>
      <c r="E277" s="352"/>
      <c r="F277" s="346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30"/>
      <c r="C282" s="330"/>
      <c r="D282" s="330"/>
    </row>
    <row r="283" customFormat="false" ht="12.75" hidden="false" customHeight="false" outlineLevel="0" collapsed="false">
      <c r="A283" s="332"/>
      <c r="B283" s="359"/>
      <c r="C283" s="330"/>
      <c r="D283" s="330"/>
      <c r="E283" s="28"/>
      <c r="F283" s="33"/>
    </row>
    <row r="284" customFormat="false" ht="12.75" hidden="false" customHeight="false" outlineLevel="0" collapsed="false">
      <c r="A284" s="332"/>
      <c r="B284" s="330"/>
      <c r="C284" s="330"/>
      <c r="D284" s="330"/>
      <c r="E284" s="28"/>
      <c r="F284" s="33"/>
    </row>
    <row r="285" customFormat="false" ht="12.75" hidden="false" customHeight="false" outlineLevel="0" collapsed="false">
      <c r="A285" s="332"/>
      <c r="B285" s="359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30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30"/>
      <c r="C289" s="330"/>
      <c r="D289" s="330"/>
      <c r="E289" s="28"/>
      <c r="F289" s="33"/>
    </row>
    <row r="290" customFormat="false" ht="12.75" hidden="false" customHeight="false" outlineLevel="0" collapsed="false">
      <c r="A290" s="337"/>
      <c r="B290" s="360"/>
      <c r="C290" s="360"/>
      <c r="D290" s="360"/>
      <c r="E290" s="338"/>
      <c r="F290" s="33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33"/>
    </row>
    <row r="292" customFormat="false" ht="12.75" hidden="false" customHeight="false" outlineLevel="0" collapsed="false">
      <c r="A292" s="332"/>
      <c r="B292" s="330"/>
      <c r="C292" s="330"/>
      <c r="D292" s="330"/>
      <c r="E292" s="28"/>
      <c r="F292" s="33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33"/>
    </row>
    <row r="294" customFormat="false" ht="12.75" hidden="false" customHeight="false" outlineLevel="0" collapsed="false">
      <c r="A294" s="332"/>
      <c r="B294" s="359"/>
      <c r="C294" s="330"/>
      <c r="D294" s="330"/>
      <c r="E294" s="28"/>
      <c r="F294" s="33"/>
    </row>
    <row r="295" customFormat="false" ht="12.75" hidden="false" customHeight="false" outlineLevel="0" collapsed="false">
      <c r="A295" s="332"/>
      <c r="B295" s="359"/>
      <c r="C295" s="330"/>
      <c r="D295" s="339"/>
      <c r="E295" s="52"/>
      <c r="F295" s="42"/>
    </row>
    <row r="296" customFormat="false" ht="12.75" hidden="false" customHeight="false" outlineLevel="0" collapsed="false">
      <c r="A296" s="332"/>
      <c r="B296" s="330"/>
      <c r="C296" s="330"/>
      <c r="D296" s="330"/>
      <c r="E296" s="28"/>
      <c r="F296" s="33"/>
    </row>
    <row r="297" customFormat="false" ht="12.75" hidden="false" customHeight="false" outlineLevel="0" collapsed="false">
      <c r="A297" s="332"/>
      <c r="B297" s="330"/>
      <c r="C297" s="330"/>
      <c r="D297" s="340"/>
      <c r="E297" s="349"/>
      <c r="F297" s="33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343"/>
    </row>
    <row r="299" customFormat="false" ht="12.75" hidden="false" customHeight="false" outlineLevel="0" collapsed="false">
      <c r="A299" s="332"/>
      <c r="B299" s="330"/>
      <c r="C299" s="330"/>
      <c r="D299" s="342"/>
      <c r="E299" s="108"/>
      <c r="F299" s="343"/>
    </row>
    <row r="300" customFormat="false" ht="12.75" hidden="false" customHeight="false" outlineLevel="0" collapsed="false">
      <c r="A300" s="344"/>
      <c r="B300" s="330"/>
      <c r="C300" s="330"/>
      <c r="D300" s="361"/>
      <c r="E300" s="188"/>
      <c r="F300" s="346"/>
    </row>
    <row r="301" customFormat="false" ht="12.75" hidden="false" customHeight="false" outlineLevel="0" collapsed="false">
      <c r="A301" s="332"/>
      <c r="B301" s="330"/>
      <c r="C301" s="330"/>
      <c r="D301" s="342"/>
      <c r="E301" s="108"/>
      <c r="F301" s="346"/>
    </row>
    <row r="302" customFormat="false" ht="13.5" hidden="false" customHeight="false" outlineLevel="0" collapsed="false">
      <c r="A302" s="332"/>
      <c r="B302" s="330"/>
      <c r="C302" s="330"/>
      <c r="D302" s="362"/>
      <c r="E302" s="352"/>
      <c r="F302" s="346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30"/>
      <c r="C309" s="330"/>
      <c r="D309" s="330"/>
    </row>
    <row r="310" customFormat="false" ht="12.75" hidden="false" customHeight="false" outlineLevel="0" collapsed="false">
      <c r="A310" s="332"/>
      <c r="B310" s="359"/>
      <c r="C310" s="330"/>
      <c r="D310" s="330"/>
      <c r="E310" s="28"/>
      <c r="F310" s="33"/>
    </row>
    <row r="311" customFormat="false" ht="12.75" hidden="false" customHeight="false" outlineLevel="0" collapsed="false">
      <c r="A311" s="332"/>
      <c r="B311" s="330"/>
      <c r="C311" s="330"/>
      <c r="D311" s="330"/>
      <c r="E311" s="28"/>
      <c r="F311" s="33"/>
    </row>
    <row r="312" customFormat="false" ht="12.75" hidden="false" customHeight="false" outlineLevel="0" collapsed="false">
      <c r="A312" s="332"/>
      <c r="B312" s="359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30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30"/>
      <c r="C316" s="330"/>
      <c r="D316" s="330"/>
      <c r="E316" s="28"/>
      <c r="F316" s="33"/>
    </row>
    <row r="317" customFormat="false" ht="12.75" hidden="false" customHeight="false" outlineLevel="0" collapsed="false">
      <c r="A317" s="337"/>
      <c r="B317" s="360"/>
      <c r="C317" s="360"/>
      <c r="D317" s="360"/>
      <c r="E317" s="338"/>
      <c r="F317" s="33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33"/>
    </row>
    <row r="319" customFormat="false" ht="12.75" hidden="false" customHeight="false" outlineLevel="0" collapsed="false">
      <c r="A319" s="332"/>
      <c r="B319" s="330"/>
      <c r="C319" s="330"/>
      <c r="D319" s="330"/>
      <c r="E319" s="28"/>
      <c r="F319" s="33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33"/>
    </row>
    <row r="321" customFormat="false" ht="12.75" hidden="false" customHeight="false" outlineLevel="0" collapsed="false">
      <c r="A321" s="332"/>
      <c r="B321" s="359"/>
      <c r="C321" s="330"/>
      <c r="D321" s="330"/>
      <c r="E321" s="28"/>
      <c r="F321" s="33"/>
    </row>
    <row r="322" customFormat="false" ht="12.75" hidden="false" customHeight="false" outlineLevel="0" collapsed="false">
      <c r="A322" s="332"/>
      <c r="B322" s="359"/>
      <c r="C322" s="330"/>
      <c r="D322" s="339"/>
      <c r="E322" s="52"/>
      <c r="F322" s="42"/>
    </row>
    <row r="323" customFormat="false" ht="12.75" hidden="false" customHeight="false" outlineLevel="0" collapsed="false">
      <c r="A323" s="332"/>
      <c r="B323" s="330"/>
      <c r="C323" s="330"/>
      <c r="D323" s="330"/>
      <c r="E323" s="28"/>
      <c r="F323" s="33"/>
    </row>
    <row r="324" customFormat="false" ht="12.75" hidden="false" customHeight="false" outlineLevel="0" collapsed="false">
      <c r="A324" s="332"/>
      <c r="B324" s="330"/>
      <c r="C324" s="330"/>
      <c r="D324" s="340"/>
      <c r="E324" s="349"/>
      <c r="F324" s="33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343"/>
    </row>
    <row r="326" customFormat="false" ht="12.75" hidden="false" customHeight="false" outlineLevel="0" collapsed="false">
      <c r="A326" s="332"/>
      <c r="B326" s="330"/>
      <c r="C326" s="330"/>
      <c r="D326" s="342"/>
      <c r="E326" s="108"/>
      <c r="F326" s="343"/>
    </row>
    <row r="327" customFormat="false" ht="12.75" hidden="false" customHeight="false" outlineLevel="0" collapsed="false">
      <c r="A327" s="344"/>
      <c r="B327" s="330"/>
      <c r="C327" s="330"/>
      <c r="D327" s="361"/>
      <c r="E327" s="188"/>
      <c r="F327" s="346"/>
    </row>
    <row r="328" customFormat="false" ht="12.75" hidden="false" customHeight="false" outlineLevel="0" collapsed="false">
      <c r="A328" s="332"/>
      <c r="B328" s="330"/>
      <c r="C328" s="330"/>
      <c r="D328" s="342"/>
      <c r="E328" s="108"/>
      <c r="F328" s="346"/>
    </row>
    <row r="329" customFormat="false" ht="13.5" hidden="false" customHeight="false" outlineLevel="0" collapsed="false">
      <c r="A329" s="332"/>
      <c r="B329" s="330"/>
      <c r="C329" s="330"/>
      <c r="D329" s="362"/>
      <c r="E329" s="352"/>
      <c r="F329" s="346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6" activeCellId="0" sqref="C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234</v>
      </c>
      <c r="C2" s="35"/>
      <c r="D2" s="18" t="s">
        <v>235</v>
      </c>
      <c r="E2" s="18"/>
      <c r="F2" s="122"/>
      <c r="I2" s="124"/>
      <c r="J2" s="19"/>
      <c r="K2" s="19"/>
      <c r="L2" s="125"/>
      <c r="M2" s="126" t="s">
        <v>236</v>
      </c>
      <c r="N2" s="125"/>
    </row>
    <row r="3" customFormat="false" ht="11.25" hidden="false" customHeight="false" outlineLevel="0" collapsed="false">
      <c r="A3" s="24" t="s">
        <v>179</v>
      </c>
      <c r="B3" s="24" t="s">
        <v>180</v>
      </c>
      <c r="C3" s="24" t="s">
        <v>181</v>
      </c>
      <c r="D3" s="24" t="s">
        <v>180</v>
      </c>
      <c r="E3" s="24" t="s">
        <v>181</v>
      </c>
      <c r="F3" s="123"/>
      <c r="G3" s="146"/>
      <c r="H3" s="124" t="s">
        <v>182</v>
      </c>
      <c r="I3" s="122" t="s">
        <v>180</v>
      </c>
      <c r="J3" s="122" t="s">
        <v>181</v>
      </c>
      <c r="K3" s="132" t="s">
        <v>183</v>
      </c>
      <c r="L3" s="126" t="s">
        <v>184</v>
      </c>
      <c r="M3" s="125" t="s">
        <v>185</v>
      </c>
    </row>
    <row r="4" customFormat="false" ht="11.25" hidden="false" customHeight="false" outlineLevel="0" collapsed="false">
      <c r="A4" s="171" t="n">
        <v>1</v>
      </c>
      <c r="B4" s="130" t="n">
        <v>41789</v>
      </c>
      <c r="C4" s="130" t="n">
        <v>35858</v>
      </c>
      <c r="D4" s="130" t="n">
        <v>30108</v>
      </c>
      <c r="E4" s="130" t="n">
        <v>32000</v>
      </c>
      <c r="F4" s="146" t="n">
        <f aca="false">+E4+C4-D4-B4</f>
        <v>-4039</v>
      </c>
      <c r="G4" s="146"/>
      <c r="H4" s="124"/>
      <c r="I4" s="32"/>
      <c r="J4" s="32"/>
      <c r="K4" s="32" t="n">
        <f aca="false">+J4-I4</f>
        <v>0</v>
      </c>
      <c r="L4" s="112"/>
      <c r="M4" s="108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37927</v>
      </c>
      <c r="C5" s="130" t="n">
        <v>35858</v>
      </c>
      <c r="D5" s="130" t="n">
        <v>30887</v>
      </c>
      <c r="E5" s="130" t="n">
        <v>32000</v>
      </c>
      <c r="F5" s="146" t="n">
        <f aca="false">+E5+C5-D5-B5</f>
        <v>-956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12" t="n">
        <v>4.98</v>
      </c>
      <c r="M5" s="10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32549</v>
      </c>
      <c r="C6" s="130" t="n">
        <v>35858</v>
      </c>
      <c r="D6" s="130" t="n">
        <v>32901</v>
      </c>
      <c r="E6" s="130" t="n">
        <v>32000</v>
      </c>
      <c r="F6" s="146" t="n">
        <f aca="false">+E6+C6-D6-B6</f>
        <v>2408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12" t="n">
        <v>4.87</v>
      </c>
      <c r="M6" s="10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 t="n">
        <v>30654</v>
      </c>
      <c r="C7" s="130" t="n">
        <v>35620</v>
      </c>
      <c r="D7" s="130" t="n">
        <v>34690</v>
      </c>
      <c r="E7" s="130" t="n">
        <v>31782</v>
      </c>
      <c r="F7" s="146" t="n">
        <f aca="false">+E7+C7-D7-B7</f>
        <v>2058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12" t="n">
        <v>3.82</v>
      </c>
      <c r="M7" s="10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 t="n">
        <v>33190</v>
      </c>
      <c r="C8" s="130" t="n">
        <v>33700</v>
      </c>
      <c r="D8" s="130" t="n">
        <v>30637</v>
      </c>
      <c r="E8" s="130" t="n">
        <v>30158</v>
      </c>
      <c r="F8" s="146" t="n">
        <f aca="false">+E8+C8-D8-B8</f>
        <v>31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12" t="n">
        <v>3.2</v>
      </c>
      <c r="M8" s="10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 t="n">
        <v>31722</v>
      </c>
      <c r="C9" s="130" t="n">
        <v>33700</v>
      </c>
      <c r="D9" s="130" t="n">
        <v>34293</v>
      </c>
      <c r="E9" s="130" t="n">
        <v>30158</v>
      </c>
      <c r="F9" s="146" t="n">
        <f aca="false">+E9+C9-D9-B9</f>
        <v>-2157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12" t="n">
        <v>2.77</v>
      </c>
      <c r="M9" s="108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 t="n">
        <v>31843</v>
      </c>
      <c r="C10" s="130" t="n">
        <v>33700</v>
      </c>
      <c r="D10" s="130" t="n">
        <v>34597</v>
      </c>
      <c r="E10" s="130" t="n">
        <v>30158</v>
      </c>
      <c r="F10" s="146" t="n">
        <f aca="false">+E10+C10-D10-B10</f>
        <v>-2582</v>
      </c>
      <c r="G10" s="146"/>
      <c r="H10" s="124"/>
      <c r="I10" s="32"/>
      <c r="J10" s="32"/>
      <c r="K10" s="32"/>
      <c r="L10" s="11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 t="n">
        <v>29795</v>
      </c>
      <c r="C11" s="130" t="n">
        <v>32700</v>
      </c>
      <c r="D11" s="130" t="n">
        <v>32940</v>
      </c>
      <c r="E11" s="130" t="n">
        <v>34158</v>
      </c>
      <c r="F11" s="146" t="n">
        <f aca="false">+E11+C11-D11-B11</f>
        <v>4123</v>
      </c>
      <c r="G11" s="146"/>
      <c r="H11" s="124"/>
      <c r="I11" s="32"/>
      <c r="J11" s="32"/>
      <c r="K11" s="91"/>
      <c r="L11" s="11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 t="n">
        <v>30149</v>
      </c>
      <c r="C12" s="130" t="n">
        <v>32000</v>
      </c>
      <c r="D12" s="130" t="n">
        <v>32215</v>
      </c>
      <c r="E12" s="130" t="n">
        <v>33158</v>
      </c>
      <c r="F12" s="146" t="n">
        <f aca="false">+E12+C12-D12-B12</f>
        <v>2794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 t="n">
        <v>32222</v>
      </c>
      <c r="C13" s="130" t="n">
        <v>32067</v>
      </c>
      <c r="D13" s="130" t="n">
        <v>32379</v>
      </c>
      <c r="E13" s="130" t="n">
        <v>34000</v>
      </c>
      <c r="F13" s="146" t="n">
        <f aca="false">+E13+C13-D13-B13</f>
        <v>1466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 t="n">
        <v>30694</v>
      </c>
      <c r="C14" s="130" t="n">
        <v>32067</v>
      </c>
      <c r="D14" s="130" t="n">
        <v>32638</v>
      </c>
      <c r="E14" s="130" t="n">
        <v>34000</v>
      </c>
      <c r="F14" s="146" t="n">
        <f aca="false">+E14+C14-D14-B14</f>
        <v>2735</v>
      </c>
      <c r="G14" s="146"/>
    </row>
    <row r="15" customFormat="false" ht="11.25" hidden="false" customHeight="false" outlineLevel="0" collapsed="false">
      <c r="A15" s="171" t="n">
        <v>12</v>
      </c>
      <c r="B15" s="130" t="n">
        <v>31245</v>
      </c>
      <c r="C15" s="130" t="n">
        <v>27834</v>
      </c>
      <c r="D15" s="130" t="n">
        <v>29946</v>
      </c>
      <c r="E15" s="130" t="n">
        <v>31791</v>
      </c>
      <c r="F15" s="146" t="n">
        <f aca="false">+E15+C15-D15-B15</f>
        <v>-1566</v>
      </c>
      <c r="G15" s="146"/>
    </row>
    <row r="16" customFormat="false" ht="11.25" hidden="false" customHeight="false" outlineLevel="0" collapsed="false">
      <c r="A16" s="171" t="n">
        <v>13</v>
      </c>
      <c r="B16" s="130" t="n">
        <v>31719</v>
      </c>
      <c r="C16" s="130" t="n">
        <v>32067</v>
      </c>
      <c r="D16" s="130" t="n">
        <v>28145</v>
      </c>
      <c r="E16" s="130" t="n">
        <v>32000</v>
      </c>
      <c r="F16" s="146" t="n">
        <f aca="false">+E16+C16-D16-B16</f>
        <v>4203</v>
      </c>
      <c r="G16" s="146"/>
    </row>
    <row r="17" customFormat="false" ht="11.25" hidden="false" customHeight="false" outlineLevel="0" collapsed="false">
      <c r="A17" s="171" t="n">
        <v>14</v>
      </c>
      <c r="B17" s="130" t="n">
        <v>28127</v>
      </c>
      <c r="C17" s="130" t="n">
        <v>27999</v>
      </c>
      <c r="D17" s="130" t="n">
        <v>30808</v>
      </c>
      <c r="E17" s="130" t="n">
        <v>28999</v>
      </c>
      <c r="F17" s="146" t="n">
        <f aca="false">+E17+C17-D17-B17</f>
        <v>-1937</v>
      </c>
      <c r="G17" s="146"/>
    </row>
    <row r="18" customFormat="false" ht="11.25" hidden="false" customHeight="false" outlineLevel="0" collapsed="false">
      <c r="A18" s="171" t="n">
        <v>15</v>
      </c>
      <c r="B18" s="130" t="n">
        <v>30588</v>
      </c>
      <c r="C18" s="130" t="n">
        <v>32067</v>
      </c>
      <c r="D18" s="130" t="n">
        <v>30690</v>
      </c>
      <c r="E18" s="130" t="n">
        <v>32000</v>
      </c>
      <c r="F18" s="146" t="n">
        <f aca="false">+E18+C18-D18-B18</f>
        <v>2789</v>
      </c>
      <c r="G18" s="146"/>
    </row>
    <row r="19" customFormat="false" ht="11.25" hidden="false" customHeight="false" outlineLevel="0" collapsed="false">
      <c r="A19" s="171" t="n">
        <v>16</v>
      </c>
      <c r="B19" s="130" t="n">
        <v>30738</v>
      </c>
      <c r="C19" s="130" t="n">
        <v>31567</v>
      </c>
      <c r="D19" s="130" t="n">
        <v>32451</v>
      </c>
      <c r="E19" s="130" t="n">
        <v>31000</v>
      </c>
      <c r="F19" s="146" t="n">
        <f aca="false">+E19+C19-D19-B19</f>
        <v>-622</v>
      </c>
      <c r="G19" s="146"/>
    </row>
    <row r="20" customFormat="false" ht="11.25" hidden="false" customHeight="false" outlineLevel="0" collapsed="false">
      <c r="A20" s="171" t="n">
        <v>17</v>
      </c>
      <c r="B20" s="130" t="n">
        <v>30149</v>
      </c>
      <c r="C20" s="130" t="n">
        <v>31567</v>
      </c>
      <c r="D20" s="130" t="n">
        <v>33775</v>
      </c>
      <c r="E20" s="130" t="n">
        <v>31000</v>
      </c>
      <c r="F20" s="146" t="n">
        <f aca="false">+E20+C20-D20-B20</f>
        <v>-1357</v>
      </c>
      <c r="G20" s="146"/>
    </row>
    <row r="21" customFormat="false" ht="11.25" hidden="false" customHeight="false" outlineLevel="0" collapsed="false">
      <c r="A21" s="171" t="n">
        <v>18</v>
      </c>
      <c r="B21" s="130" t="n">
        <v>31912</v>
      </c>
      <c r="C21" s="130" t="n">
        <v>30832</v>
      </c>
      <c r="D21" s="130" t="n">
        <v>35106</v>
      </c>
      <c r="E21" s="130" t="n">
        <v>30262</v>
      </c>
      <c r="F21" s="146" t="n">
        <f aca="false">+E21+C21-D21-B21</f>
        <v>-5924</v>
      </c>
      <c r="G21" s="146"/>
    </row>
    <row r="22" customFormat="false" ht="11.25" hidden="false" customHeight="false" outlineLevel="0" collapsed="false">
      <c r="A22" s="171" t="n">
        <v>19</v>
      </c>
      <c r="B22" s="130" t="n">
        <v>31669</v>
      </c>
      <c r="C22" s="130" t="n">
        <v>31567</v>
      </c>
      <c r="D22" s="130" t="n">
        <v>34216</v>
      </c>
      <c r="E22" s="130" t="n">
        <v>31000</v>
      </c>
      <c r="F22" s="146" t="n">
        <f aca="false">+E22+C22-D22-B22</f>
        <v>-3318</v>
      </c>
      <c r="G22" s="146"/>
    </row>
    <row r="23" customFormat="false" ht="11.25" hidden="false" customHeight="false" outlineLevel="0" collapsed="false">
      <c r="A23" s="171" t="n">
        <v>20</v>
      </c>
      <c r="B23" s="130" t="n">
        <v>30840</v>
      </c>
      <c r="C23" s="130" t="n">
        <v>31566</v>
      </c>
      <c r="D23" s="130" t="n">
        <v>34939</v>
      </c>
      <c r="E23" s="130" t="n">
        <v>30998</v>
      </c>
      <c r="F23" s="146" t="n">
        <f aca="false">+E23+C23-D23-B23</f>
        <v>-3215</v>
      </c>
      <c r="G23" s="146"/>
    </row>
    <row r="24" customFormat="false" ht="11.25" hidden="false" customHeight="false" outlineLevel="0" collapsed="false">
      <c r="A24" s="171" t="n">
        <v>21</v>
      </c>
      <c r="B24" s="130" t="n">
        <v>28062</v>
      </c>
      <c r="C24" s="130" t="n">
        <v>31567</v>
      </c>
      <c r="D24" s="130" t="n">
        <v>34728</v>
      </c>
      <c r="E24" s="130" t="n">
        <v>31000</v>
      </c>
      <c r="F24" s="146" t="n">
        <f aca="false">+E24+C24-D24-B24</f>
        <v>-223</v>
      </c>
      <c r="G24" s="146"/>
    </row>
    <row r="25" customFormat="false" ht="11.25" hidden="false" customHeight="false" outlineLevel="0" collapsed="false">
      <c r="A25" s="171" t="n">
        <v>22</v>
      </c>
      <c r="B25" s="130" t="n">
        <v>29987</v>
      </c>
      <c r="C25" s="130" t="n">
        <v>31567</v>
      </c>
      <c r="D25" s="130" t="n">
        <v>32775</v>
      </c>
      <c r="E25" s="130" t="n">
        <v>34500</v>
      </c>
      <c r="F25" s="146" t="n">
        <f aca="false">+E25+C25-D25-B25</f>
        <v>3305</v>
      </c>
      <c r="G25" s="146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697570</v>
      </c>
      <c r="C35" s="130" t="n">
        <f aca="false">SUM(C4:C34)</f>
        <v>713328</v>
      </c>
      <c r="D35" s="130" t="n">
        <f aca="false">SUM(D4:D34)</f>
        <v>715864</v>
      </c>
      <c r="E35" s="130" t="n">
        <f aca="false">SUM(E4:E34)</f>
        <v>698122</v>
      </c>
      <c r="F35" s="130" t="n">
        <f aca="false">+E35-D35+C35-B35</f>
        <v>-1984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2.12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-4206.08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37256</v>
      </c>
      <c r="C40" s="182"/>
      <c r="D40" s="183"/>
      <c r="E40" s="182"/>
      <c r="F40" s="363" t="n">
        <v>460426.69</v>
      </c>
      <c r="G40" s="146"/>
    </row>
    <row r="41" customFormat="false" ht="11.25" hidden="false" customHeight="false" outlineLevel="0" collapsed="false">
      <c r="A41" s="181" t="n">
        <v>37278</v>
      </c>
      <c r="C41" s="183"/>
      <c r="D41" s="183"/>
      <c r="E41" s="183"/>
      <c r="F41" s="183" t="n">
        <f aca="false">+F38+F40</f>
        <v>456220.61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192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37256</v>
      </c>
      <c r="D46" s="198" t="n">
        <v>17967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37278</v>
      </c>
      <c r="D47" s="41" t="n">
        <f aca="false">+F35</f>
        <v>-1984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15983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2"/>
      <c r="E81" s="122"/>
      <c r="F81" s="122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4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105"/>
      <c r="E120" s="105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2"/>
      <c r="E123" s="122"/>
      <c r="F123" s="122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105"/>
      <c r="E162" s="105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2"/>
      <c r="E168" s="122"/>
      <c r="F168" s="122"/>
      <c r="H168" s="19"/>
      <c r="J168" s="122"/>
      <c r="K168" s="122"/>
      <c r="L168" s="122"/>
      <c r="M168" s="19"/>
      <c r="N168" s="19"/>
      <c r="P168" s="122"/>
      <c r="Q168" s="122"/>
      <c r="R168" s="122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105"/>
      <c r="E207" s="105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2"/>
      <c r="M212" s="19"/>
      <c r="N212" s="19"/>
      <c r="P212" s="122"/>
      <c r="Q212" s="122"/>
      <c r="R212" s="122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2"/>
      <c r="Q254" s="122"/>
      <c r="R254" s="122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2"/>
      <c r="Q296" s="122"/>
      <c r="R296" s="122"/>
      <c r="S296" s="19"/>
      <c r="T296" s="19"/>
      <c r="V296" s="122"/>
      <c r="W296" s="122"/>
      <c r="X296" s="122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20"/>
      <c r="K1" s="120"/>
    </row>
    <row r="2" customFormat="false" ht="12.75" hidden="false" customHeight="false" outlineLevel="0" collapsed="false">
      <c r="B2" s="120" t="s">
        <v>237</v>
      </c>
      <c r="D2" s="120" t="s">
        <v>238</v>
      </c>
      <c r="G2" s="122"/>
      <c r="H2" s="162"/>
      <c r="I2" s="122"/>
      <c r="J2" s="122"/>
      <c r="K2" s="122"/>
      <c r="L2" s="122"/>
      <c r="M2" s="122"/>
    </row>
    <row r="3" customFormat="false" ht="12.75" hidden="false" customHeight="false" outlineLevel="0" collapsed="false">
      <c r="A3" s="162"/>
      <c r="B3" s="122"/>
      <c r="C3" s="122"/>
      <c r="D3" s="122"/>
      <c r="E3" s="239"/>
      <c r="F3" s="122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216</v>
      </c>
      <c r="AF3" s="128" t="s">
        <v>216</v>
      </c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24" t="s">
        <v>180</v>
      </c>
      <c r="E4" s="24" t="s">
        <v>181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2"/>
      <c r="Q4" s="122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207</v>
      </c>
      <c r="AE4" s="18" t="s">
        <v>184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178998</v>
      </c>
      <c r="C5" s="130" t="n">
        <v>177703</v>
      </c>
      <c r="D5" s="130"/>
      <c r="E5" s="130"/>
      <c r="F5" s="130" t="n">
        <f aca="false">+C5+E5-B5-D5</f>
        <v>-1295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179049</v>
      </c>
      <c r="C6" s="130" t="n">
        <v>178823</v>
      </c>
      <c r="D6" s="130"/>
      <c r="E6" s="130" t="n">
        <v>-643</v>
      </c>
      <c r="F6" s="130" t="n">
        <f aca="false">+C6+E6-B6-D6</f>
        <v>-869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200325</v>
      </c>
      <c r="C7" s="130" t="n">
        <v>201502</v>
      </c>
      <c r="D7" s="130"/>
      <c r="E7" s="130" t="n">
        <v>-1041</v>
      </c>
      <c r="F7" s="130" t="n">
        <f aca="false">+C7+E7-B7-D7</f>
        <v>136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198276</v>
      </c>
      <c r="C8" s="130" t="n">
        <v>198103</v>
      </c>
      <c r="D8" s="130"/>
      <c r="E8" s="130" t="n">
        <v>-1127</v>
      </c>
      <c r="F8" s="130" t="n">
        <f aca="false">+C8+E8-B8-D8</f>
        <v>-1300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182664</v>
      </c>
      <c r="C9" s="130" t="n">
        <v>181182</v>
      </c>
      <c r="D9" s="130"/>
      <c r="E9" s="130"/>
      <c r="F9" s="130" t="n">
        <f aca="false">+C9+E9-B9-D9</f>
        <v>-1482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 t="n">
        <v>185625</v>
      </c>
      <c r="C10" s="130" t="n">
        <v>184935</v>
      </c>
      <c r="D10" s="130"/>
      <c r="E10" s="130" t="n">
        <v>-64</v>
      </c>
      <c r="F10" s="130" t="n">
        <f aca="false">+C10+E10-B10-D10</f>
        <v>-754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 t="n">
        <v>180945</v>
      </c>
      <c r="C11" s="130" t="n">
        <v>182612</v>
      </c>
      <c r="D11" s="130"/>
      <c r="E11" s="130" t="n">
        <v>-413</v>
      </c>
      <c r="F11" s="130" t="n">
        <f aca="false">+C11+E11-B11-D11</f>
        <v>1254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 t="n">
        <v>171448</v>
      </c>
      <c r="C12" s="130" t="n">
        <v>170921</v>
      </c>
      <c r="D12" s="130"/>
      <c r="E12" s="130" t="n">
        <v>-766</v>
      </c>
      <c r="F12" s="130" t="n">
        <f aca="false">+C12+E12-B12-D12</f>
        <v>-1293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 t="n">
        <v>167085</v>
      </c>
      <c r="C13" s="130" t="n">
        <v>165766</v>
      </c>
      <c r="D13" s="130"/>
      <c r="E13" s="130"/>
      <c r="F13" s="130" t="n">
        <f aca="false">+C13+E13-B13-D13</f>
        <v>-1319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 t="n">
        <v>180242</v>
      </c>
      <c r="C14" s="130" t="n">
        <v>185290</v>
      </c>
      <c r="D14" s="130"/>
      <c r="E14" s="130" t="n">
        <v>-5992</v>
      </c>
      <c r="F14" s="130" t="n">
        <f aca="false">+C14+E14-B14-D14</f>
        <v>-944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 t="n">
        <v>156730</v>
      </c>
      <c r="C15" s="130" t="n">
        <v>168069</v>
      </c>
      <c r="D15" s="130"/>
      <c r="E15" s="130" t="n">
        <v>-2752</v>
      </c>
      <c r="F15" s="130" t="n">
        <f aca="false">+C15+E15-B15-D15</f>
        <v>8587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 t="n">
        <v>161920</v>
      </c>
      <c r="C16" s="130" t="n">
        <v>162390</v>
      </c>
      <c r="D16" s="130"/>
      <c r="E16" s="130" t="n">
        <v>-1246</v>
      </c>
      <c r="F16" s="130" t="n">
        <f aca="false">+C16+E16-B16-D16</f>
        <v>-776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 t="n">
        <v>168860</v>
      </c>
      <c r="C17" s="130" t="n">
        <v>168387</v>
      </c>
      <c r="D17" s="130"/>
      <c r="E17" s="130" t="n">
        <v>-785</v>
      </c>
      <c r="F17" s="130" t="n">
        <f aca="false">+C17+E17-B17-D17</f>
        <v>-1258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 t="n">
        <v>176296</v>
      </c>
      <c r="C18" s="130" t="n">
        <v>175896</v>
      </c>
      <c r="D18" s="130"/>
      <c r="E18" s="130" t="n">
        <v>-227</v>
      </c>
      <c r="F18" s="130" t="n">
        <f aca="false">+C18+E18-B18-D18</f>
        <v>-627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 t="n">
        <v>178640</v>
      </c>
      <c r="C19" s="130" t="n">
        <v>178477</v>
      </c>
      <c r="D19" s="130"/>
      <c r="E19" s="130"/>
      <c r="F19" s="130" t="n">
        <f aca="false">+C19+E19-B19-D19</f>
        <v>-163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 t="n">
        <v>174560</v>
      </c>
      <c r="C20" s="130" t="n">
        <v>173631</v>
      </c>
      <c r="D20" s="130"/>
      <c r="E20" s="130" t="n">
        <v>-412</v>
      </c>
      <c r="F20" s="130" t="n">
        <f aca="false">+C20+E20-B20-D20</f>
        <v>-1341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 t="n">
        <v>168943</v>
      </c>
      <c r="C21" s="130" t="n">
        <v>168259</v>
      </c>
      <c r="D21" s="130"/>
      <c r="E21" s="130" t="n">
        <v>-181</v>
      </c>
      <c r="F21" s="130" t="n">
        <f aca="false">+C21+E21-B21-D21</f>
        <v>-865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 t="n">
        <v>165038</v>
      </c>
      <c r="C22" s="130" t="n">
        <v>165930</v>
      </c>
      <c r="D22" s="130"/>
      <c r="E22" s="130" t="n">
        <v>-329</v>
      </c>
      <c r="F22" s="130" t="n">
        <f aca="false">+C22+E22-B22-D22</f>
        <v>563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 t="n">
        <v>165527</v>
      </c>
      <c r="C23" s="130" t="n">
        <v>164522</v>
      </c>
      <c r="D23" s="130"/>
      <c r="E23" s="130"/>
      <c r="F23" s="130" t="n">
        <f aca="false">+C23+E23-B23-D23</f>
        <v>-1005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 t="n">
        <v>167474</v>
      </c>
      <c r="C24" s="130" t="n">
        <v>167124</v>
      </c>
      <c r="D24" s="130"/>
      <c r="E24" s="130"/>
      <c r="F24" s="130" t="n">
        <f aca="false">+C24+E24-B24-D24</f>
        <v>-350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 t="n">
        <v>160585</v>
      </c>
      <c r="C25" s="130" t="n">
        <v>164122</v>
      </c>
      <c r="D25" s="130"/>
      <c r="E25" s="130" t="n">
        <v>-1400</v>
      </c>
      <c r="F25" s="130" t="n">
        <f aca="false">+C25+E25-B25-D25</f>
        <v>2137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 t="n">
        <v>166759</v>
      </c>
      <c r="C26" s="130" t="n">
        <v>171220</v>
      </c>
      <c r="D26" s="130"/>
      <c r="E26" s="130"/>
      <c r="F26" s="130" t="n">
        <f aca="false">+C26+E26-B26-D26</f>
        <v>4461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 t="n">
        <f aca="false">+C27+E27-B27-D27</f>
        <v>0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 t="n">
        <f aca="false">+C28+E28-B28-D28</f>
        <v>0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 t="n">
        <f aca="false">+C29+E29-B29-D29</f>
        <v>0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 t="n">
        <f aca="false">+C30+E30-B30-D30</f>
        <v>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3835989</v>
      </c>
      <c r="C36" s="130" t="n">
        <f aca="false">SUM(C5:C35)</f>
        <v>3854864</v>
      </c>
      <c r="D36" s="130" t="n">
        <f aca="false">SUM(D5:D35)</f>
        <v>0</v>
      </c>
      <c r="E36" s="130" t="n">
        <f aca="false">SUM(E5:E35)</f>
        <v>-17378</v>
      </c>
      <c r="F36" s="130" t="n">
        <f aca="false">SUM(F5:F35)</f>
        <v>1497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37256</v>
      </c>
      <c r="F39" s="365" t="n">
        <v>-22389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37278</v>
      </c>
      <c r="F41" s="366" t="n">
        <f aca="false">+F39+F36</f>
        <v>-20892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187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37256</v>
      </c>
      <c r="C47" s="9"/>
      <c r="D47" s="9"/>
      <c r="E47" s="151" t="n">
        <v>-507608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37278</v>
      </c>
      <c r="C48" s="9"/>
      <c r="D48" s="9"/>
      <c r="E48" s="152" t="n">
        <f aca="false">+F36*'by type_area'!G3</f>
        <v>3143.7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-504464.3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20"/>
      <c r="D85" s="120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2"/>
      <c r="C86" s="122"/>
      <c r="D86" s="122"/>
      <c r="E86" s="239"/>
      <c r="F86" s="122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20"/>
      <c r="D129" s="120"/>
    </row>
    <row r="130" customFormat="false" ht="12.75" hidden="false" customHeight="false" outlineLevel="0" collapsed="false">
      <c r="A130" s="162"/>
      <c r="B130" s="122"/>
      <c r="C130" s="122"/>
      <c r="D130" s="122"/>
      <c r="E130" s="239"/>
      <c r="F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20"/>
      <c r="D171" s="120"/>
    </row>
    <row r="172" customFormat="false" ht="12.75" hidden="false" customHeight="false" outlineLevel="0" collapsed="false">
      <c r="A172" s="162"/>
      <c r="B172" s="122"/>
      <c r="C172" s="122"/>
      <c r="D172" s="122"/>
      <c r="E172" s="239"/>
      <c r="F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20"/>
      <c r="D215" s="120"/>
    </row>
    <row r="216" customFormat="false" ht="12.75" hidden="false" customHeight="false" outlineLevel="0" collapsed="false">
      <c r="A216" s="162"/>
      <c r="B216" s="122"/>
      <c r="C216" s="122"/>
      <c r="D216" s="122"/>
      <c r="E216" s="239"/>
      <c r="F216" s="122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7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20"/>
      <c r="D259" s="120"/>
    </row>
    <row r="260" customFormat="false" ht="12.75" hidden="false" customHeight="false" outlineLevel="0" collapsed="false">
      <c r="A260" s="162"/>
      <c r="B260" s="122"/>
      <c r="C260" s="122"/>
      <c r="D260" s="122"/>
      <c r="E260" s="239"/>
      <c r="F260" s="122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6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20"/>
      <c r="D302" s="120"/>
    </row>
    <row r="303" customFormat="false" ht="12.75" hidden="false" customHeight="false" outlineLevel="0" collapsed="false">
      <c r="A303" s="162"/>
      <c r="B303" s="122"/>
      <c r="C303" s="122"/>
      <c r="D303" s="122"/>
      <c r="E303" s="239"/>
      <c r="F303" s="122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69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6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20"/>
      <c r="D346" s="120"/>
      <c r="H346" s="120"/>
      <c r="J346" s="120"/>
      <c r="K346" s="185"/>
      <c r="N346" s="120"/>
      <c r="P346" s="120"/>
      <c r="Q346" s="185"/>
    </row>
    <row r="347" customFormat="false" ht="12.75" hidden="false" customHeight="false" outlineLevel="0" collapsed="false">
      <c r="A347" s="162"/>
      <c r="B347" s="122"/>
      <c r="C347" s="122"/>
      <c r="D347" s="122"/>
      <c r="E347" s="239"/>
      <c r="F347" s="122"/>
      <c r="G347" s="162"/>
      <c r="H347" s="122"/>
      <c r="I347" s="122"/>
      <c r="J347" s="122"/>
      <c r="K347" s="239"/>
      <c r="L347" s="122"/>
      <c r="M347" s="162"/>
      <c r="N347" s="122"/>
      <c r="O347" s="122"/>
      <c r="P347" s="122"/>
      <c r="Q347" s="239"/>
      <c r="R347" s="122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69"/>
      <c r="G383" s="160"/>
      <c r="H383" s="145"/>
      <c r="K383" s="185"/>
      <c r="L383" s="369"/>
      <c r="M383" s="160"/>
      <c r="N383" s="145"/>
      <c r="Q383" s="185"/>
      <c r="R383" s="369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68"/>
      <c r="G385" s="160"/>
      <c r="H385" s="5"/>
      <c r="K385" s="185"/>
      <c r="L385" s="368"/>
      <c r="M385" s="160"/>
      <c r="N385" s="5"/>
      <c r="Q385" s="185"/>
      <c r="R385" s="36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20" t="n">
        <v>500632</v>
      </c>
      <c r="D6" s="120"/>
      <c r="E6" s="162"/>
      <c r="F6" s="120"/>
      <c r="H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106165</v>
      </c>
      <c r="C8" s="130" t="n">
        <v>117417</v>
      </c>
      <c r="D8" s="130" t="n">
        <f aca="false">+C8-B8</f>
        <v>11252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117972</v>
      </c>
      <c r="C9" s="130" t="n">
        <v>117437</v>
      </c>
      <c r="D9" s="130" t="n">
        <f aca="false">+C9-B9</f>
        <v>-535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124002</v>
      </c>
      <c r="C10" s="130" t="n">
        <v>124207</v>
      </c>
      <c r="D10" s="130" t="n">
        <f aca="false">+C10-B10</f>
        <v>205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 t="n">
        <v>100788</v>
      </c>
      <c r="C11" s="130" t="n">
        <v>100788</v>
      </c>
      <c r="D11" s="130" t="n">
        <f aca="false">+C11-B11</f>
        <v>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 t="n">
        <v>104942</v>
      </c>
      <c r="C12" s="130" t="n">
        <v>104207</v>
      </c>
      <c r="D12" s="130" t="n">
        <f aca="false">+C12-B12</f>
        <v>-735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 t="n">
        <v>104211</v>
      </c>
      <c r="C13" s="130" t="n">
        <v>104207</v>
      </c>
      <c r="D13" s="130" t="n">
        <f aca="false">+C13-B13</f>
        <v>-4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 t="n">
        <v>84424</v>
      </c>
      <c r="C14" s="130" t="n">
        <v>83518</v>
      </c>
      <c r="D14" s="130" t="n">
        <f aca="false">+C14-B14</f>
        <v>-906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 t="n">
        <v>77456</v>
      </c>
      <c r="C15" s="130" t="n">
        <v>77234</v>
      </c>
      <c r="D15" s="130" t="n">
        <f aca="false">+C15-B15</f>
        <v>-222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 t="n">
        <v>89763</v>
      </c>
      <c r="C16" s="130" t="n">
        <v>89032</v>
      </c>
      <c r="D16" s="130" t="n">
        <f aca="false">+C16-B16</f>
        <v>-731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 t="n">
        <v>93179</v>
      </c>
      <c r="C17" s="130" t="n">
        <v>92822</v>
      </c>
      <c r="D17" s="130" t="n">
        <f aca="false">+C17-B17</f>
        <v>-357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 t="n">
        <v>100949</v>
      </c>
      <c r="C18" s="130" t="n">
        <v>100822</v>
      </c>
      <c r="D18" s="130" t="n">
        <f aca="false">+C18-B18</f>
        <v>-127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 t="n">
        <v>93077</v>
      </c>
      <c r="C19" s="130" t="n">
        <v>92822</v>
      </c>
      <c r="D19" s="130" t="n">
        <f aca="false">+C19-B19</f>
        <v>-255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 t="n">
        <v>93000</v>
      </c>
      <c r="C20" s="130" t="n">
        <v>92822</v>
      </c>
      <c r="D20" s="130" t="n">
        <f aca="false">+C20-B20</f>
        <v>-178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 t="n">
        <v>92998</v>
      </c>
      <c r="C21" s="130" t="n">
        <v>92822</v>
      </c>
      <c r="D21" s="130" t="n">
        <f aca="false">+C21-B21</f>
        <v>-176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 t="n">
        <v>93044</v>
      </c>
      <c r="C22" s="130" t="n">
        <v>92822</v>
      </c>
      <c r="D22" s="130" t="n">
        <f aca="false">+C22-B22</f>
        <v>-222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 t="n">
        <v>85485</v>
      </c>
      <c r="C23" s="130" t="n">
        <v>85001</v>
      </c>
      <c r="D23" s="130" t="n">
        <f aca="false">+C23-B23</f>
        <v>-484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 t="n">
        <v>94982</v>
      </c>
      <c r="C24" s="130" t="n">
        <v>93956</v>
      </c>
      <c r="D24" s="130" t="n">
        <f aca="false">+C24-B24</f>
        <v>-1026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 t="n">
        <v>83049</v>
      </c>
      <c r="C25" s="130" t="n">
        <v>82542</v>
      </c>
      <c r="D25" s="130" t="n">
        <f aca="false">+C25-B25</f>
        <v>-507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 t="n">
        <v>84312</v>
      </c>
      <c r="C26" s="130" t="n">
        <v>82822</v>
      </c>
      <c r="D26" s="130" t="n">
        <f aca="false">+C26-B26</f>
        <v>-1490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 t="n">
        <v>85022</v>
      </c>
      <c r="C27" s="130" t="n">
        <v>82822</v>
      </c>
      <c r="D27" s="130" t="n">
        <f aca="false">+C27-B27</f>
        <v>-2200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 t="n">
        <v>82993</v>
      </c>
      <c r="C28" s="130" t="n">
        <v>82822</v>
      </c>
      <c r="D28" s="130" t="n">
        <f aca="false">+C28-B28</f>
        <v>-171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 t="n">
        <v>82989</v>
      </c>
      <c r="C29" s="130" t="n">
        <v>82822</v>
      </c>
      <c r="D29" s="130" t="n">
        <f aca="false">+C29-B29</f>
        <v>-167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f aca="false">+C30-B30</f>
        <v>0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f aca="false">+C31-B31</f>
        <v>0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f aca="false">+C32-B32</f>
        <v>0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f aca="false">+C33-B33</f>
        <v>0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2074802</v>
      </c>
      <c r="C39" s="130" t="n">
        <f aca="false">SUM(C8:C38)</f>
        <v>2075766</v>
      </c>
      <c r="D39" s="130" t="n">
        <f aca="false">SUM(D8:D38)</f>
        <v>964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8" t="n">
        <f aca="false">+summary!G4</f>
        <v>2.12</v>
      </c>
      <c r="E40" s="160"/>
      <c r="H40" s="108"/>
    </row>
    <row r="41" customFormat="false" ht="12.75" hidden="false" customHeight="false" outlineLevel="0" collapsed="false">
      <c r="D41" s="370" t="n">
        <f aca="false">+D40*D39</f>
        <v>2043.68</v>
      </c>
      <c r="F41" s="2"/>
      <c r="H41" s="370"/>
    </row>
    <row r="42" customFormat="false" ht="12.75" hidden="false" customHeight="false" outlineLevel="0" collapsed="false">
      <c r="A42" s="181" t="n">
        <v>37256</v>
      </c>
      <c r="D42" s="371" t="n">
        <v>12821</v>
      </c>
      <c r="E42" s="181"/>
      <c r="H42" s="370"/>
    </row>
    <row r="43" customFormat="false" ht="12.75" hidden="false" customHeight="false" outlineLevel="0" collapsed="false">
      <c r="A43" s="181" t="n">
        <v>37278</v>
      </c>
      <c r="D43" s="372" t="n">
        <f aca="false">+D42+D41</f>
        <v>14864.68</v>
      </c>
      <c r="E43" s="181"/>
      <c r="H43" s="372"/>
    </row>
    <row r="44" customFormat="false" ht="12.75" hidden="false" customHeight="false" outlineLevel="0" collapsed="false">
      <c r="D44" s="373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328" t="n">
        <v>-49782</v>
      </c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+D39</f>
        <v>964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-48818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239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240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4" t="n">
        <v>37256</v>
      </c>
      <c r="C5" s="375" t="n">
        <v>1531269.56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241</v>
      </c>
      <c r="J6" s="91"/>
    </row>
    <row r="7" customFormat="false" ht="12.75" hidden="false" customHeight="false" outlineLevel="0" collapsed="false">
      <c r="A7" s="181" t="n">
        <v>37278</v>
      </c>
      <c r="I7" s="162" t="s">
        <v>242</v>
      </c>
      <c r="J7" s="91"/>
    </row>
    <row r="8" customFormat="false" ht="12.75" hidden="false" customHeight="false" outlineLevel="0" collapsed="false">
      <c r="A8" s="37" t="n">
        <v>50895</v>
      </c>
      <c r="B8" s="376" t="n">
        <f aca="false">5060-4681</f>
        <v>379</v>
      </c>
      <c r="J8" s="91"/>
    </row>
    <row r="9" customFormat="false" ht="12.75" hidden="false" customHeight="false" outlineLevel="0" collapsed="false">
      <c r="A9" s="37" t="n">
        <v>60874</v>
      </c>
      <c r="B9" s="376" t="n">
        <v>2633</v>
      </c>
      <c r="J9" s="91"/>
    </row>
    <row r="10" customFormat="false" ht="12.75" hidden="false" customHeight="false" outlineLevel="0" collapsed="false">
      <c r="A10" s="37" t="n">
        <v>78169</v>
      </c>
      <c r="B10" s="376" t="n">
        <f aca="false">333760-322053-16676</f>
        <v>-4969</v>
      </c>
      <c r="I10" s="332" t="s">
        <v>243</v>
      </c>
      <c r="J10" s="377" t="s">
        <v>185</v>
      </c>
      <c r="K10" s="332" t="s">
        <v>244</v>
      </c>
      <c r="L10" s="332"/>
      <c r="M10" s="332"/>
      <c r="N10" s="332"/>
    </row>
    <row r="11" customFormat="false" ht="20.1" hidden="false" customHeight="true" outlineLevel="0" collapsed="false">
      <c r="A11" s="9" t="n">
        <v>500235</v>
      </c>
      <c r="B11" s="32"/>
      <c r="H11" s="329"/>
      <c r="I11" s="332" t="n">
        <v>24361</v>
      </c>
      <c r="J11" s="377" t="n">
        <f aca="false">+C40</f>
        <v>842376.79</v>
      </c>
      <c r="K11" s="332" t="s">
        <v>245</v>
      </c>
      <c r="L11" s="332"/>
      <c r="M11" s="332"/>
      <c r="N11" s="332"/>
    </row>
    <row r="12" customFormat="false" ht="20.1" hidden="false" customHeight="true" outlineLevel="0" collapsed="false">
      <c r="A12" s="37" t="n">
        <v>500248</v>
      </c>
      <c r="B12" s="376"/>
      <c r="I12" s="332" t="n">
        <v>24693</v>
      </c>
      <c r="J12" s="378" t="n">
        <v>275313.72</v>
      </c>
      <c r="K12" s="332" t="s">
        <v>246</v>
      </c>
      <c r="L12" s="332"/>
      <c r="M12" s="332"/>
      <c r="N12" s="332"/>
    </row>
    <row r="13" customFormat="false" ht="20.1" hidden="false" customHeight="true" outlineLevel="0" collapsed="false">
      <c r="A13" s="37" t="n">
        <v>500251</v>
      </c>
      <c r="B13" s="379" t="n">
        <f aca="false">8000-10202</f>
        <v>-2202</v>
      </c>
      <c r="I13" s="332" t="n">
        <v>21665</v>
      </c>
      <c r="J13" s="378" t="n">
        <v>73449.16</v>
      </c>
      <c r="K13" s="332" t="s">
        <v>247</v>
      </c>
      <c r="L13" s="332"/>
      <c r="M13" s="332"/>
      <c r="N13" s="332"/>
    </row>
    <row r="14" customFormat="false" ht="20.1" hidden="false" customHeight="true" outlineLevel="0" collapsed="false">
      <c r="A14" s="37" t="n">
        <v>500254</v>
      </c>
      <c r="B14" s="379" t="n">
        <f aca="false">3960-2611</f>
        <v>1349</v>
      </c>
      <c r="I14" s="332" t="n">
        <v>22664</v>
      </c>
      <c r="J14" s="380" t="n">
        <v>23612.35</v>
      </c>
      <c r="K14" s="332" t="s">
        <v>248</v>
      </c>
      <c r="L14" s="332"/>
      <c r="M14" s="332"/>
      <c r="N14" s="332"/>
    </row>
    <row r="15" customFormat="false" ht="20.1" hidden="false" customHeight="true" outlineLevel="0" collapsed="false">
      <c r="A15" s="9" t="n">
        <v>500255</v>
      </c>
      <c r="B15" s="379" t="n">
        <f aca="false">8800-1904</f>
        <v>6896</v>
      </c>
      <c r="I15" s="332"/>
      <c r="J15" s="378" t="n">
        <f aca="false">SUM(J11:J14)</f>
        <v>1214752.02</v>
      </c>
      <c r="K15" s="332"/>
      <c r="L15" s="332"/>
      <c r="M15" s="332"/>
      <c r="N15" s="332"/>
    </row>
    <row r="16" customFormat="false" ht="20.1" hidden="false" customHeight="true" outlineLevel="0" collapsed="false">
      <c r="A16" s="9" t="n">
        <v>500262</v>
      </c>
      <c r="B16" s="379" t="n">
        <v>-127</v>
      </c>
      <c r="I16" s="332"/>
      <c r="J16" s="378"/>
      <c r="K16" s="332"/>
      <c r="L16" s="332"/>
      <c r="M16" s="332"/>
      <c r="N16" s="332"/>
    </row>
    <row r="17" customFormat="false" ht="12.75" hidden="false" customHeight="false" outlineLevel="0" collapsed="false">
      <c r="A17" s="381" t="n">
        <v>500267</v>
      </c>
      <c r="B17" s="382" t="n">
        <f aca="false">1235027-1241199</f>
        <v>-6172</v>
      </c>
      <c r="I17" s="332"/>
      <c r="J17" s="378"/>
      <c r="K17" s="332"/>
      <c r="L17" s="332"/>
      <c r="M17" s="332"/>
      <c r="N17" s="332"/>
    </row>
    <row r="18" customFormat="false" ht="12.75" hidden="false" customHeight="false" outlineLevel="0" collapsed="false">
      <c r="B18" s="32" t="n">
        <f aca="false">SUM(B8:B17)</f>
        <v>-2213</v>
      </c>
      <c r="I18" s="332"/>
      <c r="J18" s="378"/>
      <c r="K18" s="332"/>
      <c r="L18" s="332"/>
      <c r="M18" s="332"/>
      <c r="N18" s="332"/>
    </row>
    <row r="19" customFormat="false" ht="12.75" hidden="false" customHeight="false" outlineLevel="0" collapsed="false">
      <c r="B19" s="91" t="n">
        <f aca="false">+summary!G5</f>
        <v>2.14</v>
      </c>
      <c r="C19" s="383" t="n">
        <f aca="false">+B19*B18</f>
        <v>-4735.82</v>
      </c>
      <c r="G19" s="9"/>
      <c r="H19" s="90"/>
      <c r="I19" s="384"/>
      <c r="J19" s="378"/>
      <c r="K19" s="332"/>
      <c r="L19" s="332"/>
      <c r="M19" s="332"/>
      <c r="N19" s="332"/>
    </row>
    <row r="20" customFormat="false" ht="12.75" hidden="false" customHeight="false" outlineLevel="0" collapsed="false">
      <c r="C20" s="385" t="n">
        <f aca="false">+C19+C5</f>
        <v>1526533.74</v>
      </c>
      <c r="E20" s="91"/>
      <c r="G20" s="9"/>
      <c r="H20" s="90"/>
      <c r="I20" s="384"/>
      <c r="J20" s="378"/>
      <c r="K20" s="332"/>
      <c r="L20" s="332"/>
      <c r="M20" s="332"/>
      <c r="N20" s="332"/>
    </row>
    <row r="21" customFormat="false" ht="12.75" hidden="false" customHeight="false" outlineLevel="0" collapsed="false">
      <c r="E21" s="91"/>
      <c r="G21" s="9"/>
      <c r="H21" s="90"/>
      <c r="I21" s="384"/>
      <c r="J21" s="378"/>
      <c r="K21" s="332"/>
      <c r="L21" s="332"/>
      <c r="M21" s="332"/>
      <c r="N21" s="332"/>
    </row>
    <row r="22" customFormat="false" ht="12.75" hidden="false" customHeight="false" outlineLevel="0" collapsed="false">
      <c r="A22" s="9" t="s">
        <v>249</v>
      </c>
      <c r="G22" s="9"/>
      <c r="H22" s="90"/>
      <c r="I22" s="384"/>
      <c r="J22" s="378"/>
      <c r="K22" s="332"/>
      <c r="L22" s="332"/>
      <c r="M22" s="332"/>
      <c r="N22" s="332"/>
    </row>
    <row r="23" customFormat="false" ht="12.75" hidden="false" customHeight="false" outlineLevel="0" collapsed="false">
      <c r="A23" s="19" t="s">
        <v>250</v>
      </c>
      <c r="G23" s="9"/>
      <c r="H23" s="90"/>
      <c r="I23" s="384"/>
      <c r="J23" s="378"/>
      <c r="K23" s="332"/>
      <c r="L23" s="332"/>
      <c r="M23" s="332"/>
      <c r="N23" s="332"/>
    </row>
    <row r="24" customFormat="false" ht="12.75" hidden="false" customHeight="false" outlineLevel="0" collapsed="false">
      <c r="G24" s="9"/>
      <c r="H24" s="90"/>
      <c r="I24" s="384"/>
      <c r="J24" s="378"/>
      <c r="K24" s="332"/>
      <c r="L24" s="332"/>
      <c r="M24" s="332"/>
      <c r="N24" s="332"/>
    </row>
    <row r="25" customFormat="false" ht="12.75" hidden="false" customHeight="false" outlineLevel="0" collapsed="false">
      <c r="G25" s="9"/>
      <c r="H25" s="90"/>
      <c r="I25" s="384"/>
      <c r="J25" s="378"/>
      <c r="K25" s="332"/>
      <c r="L25" s="332"/>
      <c r="M25" s="332"/>
      <c r="N25" s="332"/>
    </row>
    <row r="26" customFormat="false" ht="12.75" hidden="false" customHeight="false" outlineLevel="0" collapsed="false">
      <c r="A26" s="386" t="n">
        <v>37256</v>
      </c>
      <c r="C26" s="375" t="n">
        <v>275313.72</v>
      </c>
      <c r="G26" s="9"/>
      <c r="H26" s="91"/>
      <c r="I26" s="384"/>
      <c r="J26" s="378"/>
      <c r="K26" s="332"/>
      <c r="L26" s="332"/>
      <c r="M26" s="332"/>
      <c r="N26" s="332"/>
    </row>
    <row r="27" customFormat="false" ht="12.75" hidden="false" customHeight="false" outlineLevel="0" collapsed="false">
      <c r="F27" s="44"/>
      <c r="G27" s="9"/>
      <c r="H27" s="91"/>
      <c r="I27" s="332"/>
      <c r="J27" s="378"/>
      <c r="K27" s="332"/>
      <c r="L27" s="332"/>
      <c r="M27" s="332"/>
      <c r="N27" s="332"/>
    </row>
    <row r="28" customFormat="false" ht="12.75" hidden="false" customHeight="false" outlineLevel="0" collapsed="false">
      <c r="A28" s="181" t="n">
        <v>37276</v>
      </c>
      <c r="G28" s="9"/>
      <c r="H28" s="91"/>
      <c r="I28" s="332"/>
      <c r="J28" s="378"/>
      <c r="K28" s="332"/>
      <c r="L28" s="332"/>
      <c r="M28" s="332"/>
      <c r="N28" s="332"/>
    </row>
    <row r="29" customFormat="false" ht="12.75" hidden="false" customHeight="false" outlineLevel="0" collapsed="false">
      <c r="A29" s="9" t="n">
        <v>9164</v>
      </c>
      <c r="B29" s="387"/>
      <c r="G29" s="9"/>
      <c r="H29" s="91"/>
      <c r="I29" s="332"/>
      <c r="J29" s="378"/>
      <c r="K29" s="332"/>
      <c r="L29" s="332"/>
      <c r="M29" s="332"/>
      <c r="N29" s="332"/>
    </row>
    <row r="30" customFormat="false" ht="12.75" hidden="false" customHeight="false" outlineLevel="0" collapsed="false">
      <c r="A30" s="9" t="n">
        <v>9167</v>
      </c>
      <c r="B30" s="387"/>
      <c r="I30" s="332"/>
      <c r="J30" s="378"/>
      <c r="K30" s="332"/>
      <c r="L30" s="332"/>
      <c r="M30" s="332"/>
      <c r="N30" s="332"/>
    </row>
    <row r="31" customFormat="false" ht="12.75" hidden="false" customHeight="false" outlineLevel="0" collapsed="false">
      <c r="B31" s="32" t="n">
        <f aca="false">+B30+B29</f>
        <v>0</v>
      </c>
      <c r="I31" s="332"/>
      <c r="J31" s="378"/>
      <c r="K31" s="332"/>
      <c r="L31" s="332"/>
      <c r="M31" s="332"/>
      <c r="N31" s="332"/>
    </row>
    <row r="32" customFormat="false" ht="12.75" hidden="false" customHeight="false" outlineLevel="0" collapsed="false">
      <c r="B32" s="91" t="n">
        <f aca="false">+summary!G4</f>
        <v>2.12</v>
      </c>
      <c r="C32" s="383" t="n">
        <f aca="false">+B32*B31</f>
        <v>0</v>
      </c>
    </row>
    <row r="33" customFormat="false" ht="12.75" hidden="false" customHeight="false" outlineLevel="0" collapsed="false">
      <c r="C33" s="385" t="n">
        <f aca="false">+C32+C26</f>
        <v>275313.72</v>
      </c>
      <c r="E33" s="91"/>
    </row>
    <row r="35" customFormat="false" ht="12.75" hidden="false" customHeight="false" outlineLevel="0" collapsed="false">
      <c r="E35" s="320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249</v>
      </c>
      <c r="E37" s="9" t="s">
        <v>192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251</v>
      </c>
      <c r="E38" s="150" t="n">
        <f aca="false">+A5</f>
        <v>37256</v>
      </c>
      <c r="F38" s="328" t="n">
        <v>378562</v>
      </c>
      <c r="G38" s="388" t="n">
        <v>117857</v>
      </c>
      <c r="H38" s="328" t="n">
        <v>186976</v>
      </c>
      <c r="I38" s="32"/>
    </row>
    <row r="39" customFormat="false" ht="12.75" hidden="false" customHeight="false" outlineLevel="0" collapsed="false">
      <c r="E39" s="150" t="n">
        <f aca="false">+A7</f>
        <v>37278</v>
      </c>
      <c r="F39" s="41" t="n">
        <f aca="false">+B18</f>
        <v>-2213</v>
      </c>
      <c r="G39" s="41" t="n">
        <f aca="false">+B31</f>
        <v>0</v>
      </c>
      <c r="H39" s="41" t="n">
        <f aca="false">+B46</f>
        <v>4649</v>
      </c>
      <c r="I39" s="32"/>
    </row>
    <row r="40" customFormat="false" ht="12.75" hidden="false" customHeight="false" outlineLevel="0" collapsed="false">
      <c r="A40" s="150" t="n">
        <v>37256</v>
      </c>
      <c r="C40" s="375" t="n">
        <v>842376.79</v>
      </c>
      <c r="F40" s="32" t="n">
        <f aca="false">+F39+F38</f>
        <v>376349</v>
      </c>
      <c r="G40" s="32" t="n">
        <f aca="false">+G39+G38</f>
        <v>117857</v>
      </c>
      <c r="H40" s="32" t="n">
        <f aca="false">+H39+H38</f>
        <v>191625</v>
      </c>
      <c r="I40" s="32" t="n">
        <f aca="false">+H40+G40+F40</f>
        <v>685831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37278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7" t="n">
        <v>2584</v>
      </c>
      <c r="G44" s="9"/>
      <c r="H44" s="389"/>
      <c r="I44" s="32"/>
    </row>
    <row r="45" customFormat="false" ht="12.75" hidden="false" customHeight="false" outlineLevel="0" collapsed="false">
      <c r="A45" s="9" t="n">
        <v>500392</v>
      </c>
      <c r="B45" s="390" t="n">
        <v>2065</v>
      </c>
      <c r="G45" s="9"/>
      <c r="H45" s="389"/>
      <c r="I45" s="32"/>
    </row>
    <row r="46" customFormat="false" ht="12.75" hidden="false" customHeight="false" outlineLevel="0" collapsed="false">
      <c r="B46" s="32" t="n">
        <f aca="false">SUM(B43:B45)</f>
        <v>4649</v>
      </c>
      <c r="G46" s="9"/>
      <c r="H46" s="389"/>
      <c r="I46" s="32"/>
    </row>
    <row r="47" customFormat="false" ht="12.75" hidden="false" customHeight="false" outlineLevel="0" collapsed="false">
      <c r="B47" s="383" t="n">
        <f aca="false">+summary!G5</f>
        <v>2.14</v>
      </c>
      <c r="C47" s="383" t="n">
        <f aca="false">+B47*B46</f>
        <v>9948.86</v>
      </c>
      <c r="H47" s="389"/>
      <c r="I47" s="32"/>
    </row>
    <row r="48" customFormat="false" ht="12.75" hidden="false" customHeight="false" outlineLevel="0" collapsed="false">
      <c r="C48" s="385" t="n">
        <f aca="false">+C47+C40</f>
        <v>852325.65</v>
      </c>
      <c r="E48" s="29"/>
      <c r="H48" s="389"/>
      <c r="I48" s="32"/>
    </row>
    <row r="49" customFormat="false" ht="12.75" hidden="false" customHeight="false" outlineLevel="0" collapsed="false">
      <c r="E49" s="176"/>
      <c r="H49" s="389"/>
      <c r="I49" s="32"/>
    </row>
    <row r="50" customFormat="false" ht="12.75" hidden="false" customHeight="false" outlineLevel="0" collapsed="false">
      <c r="E50" s="29"/>
      <c r="H50" s="389"/>
      <c r="I50" s="32"/>
    </row>
    <row r="51" customFormat="false" ht="12.75" hidden="false" customHeight="false" outlineLevel="0" collapsed="false">
      <c r="C51" s="391"/>
      <c r="E51" s="176"/>
    </row>
    <row r="52" customFormat="false" ht="12.75" hidden="false" customHeight="false" outlineLevel="0" collapsed="false">
      <c r="A52" s="9" t="s">
        <v>249</v>
      </c>
      <c r="C52" s="98"/>
    </row>
    <row r="53" customFormat="false" ht="12.75" hidden="false" customHeight="false" outlineLevel="0" collapsed="false">
      <c r="A53" s="9" t="n">
        <v>21665</v>
      </c>
      <c r="B53" s="91" t="s">
        <v>252</v>
      </c>
      <c r="C53" s="392" t="n">
        <v>73445.08</v>
      </c>
      <c r="D53" s="9" t="s">
        <v>253</v>
      </c>
      <c r="E53" s="180"/>
      <c r="H53" s="389" t="n">
        <v>21665</v>
      </c>
      <c r="I53" s="388" t="n">
        <v>36401</v>
      </c>
    </row>
    <row r="54" customFormat="false" ht="12.75" hidden="false" customHeight="false" outlineLevel="0" collapsed="false">
      <c r="A54" s="9" t="n">
        <v>22664</v>
      </c>
      <c r="B54" s="91" t="s">
        <v>252</v>
      </c>
      <c r="C54" s="393" t="n">
        <v>23612.35</v>
      </c>
      <c r="D54" s="9" t="s">
        <v>254</v>
      </c>
      <c r="H54" s="389" t="n">
        <v>22664</v>
      </c>
      <c r="I54" s="388" t="n">
        <v>18932</v>
      </c>
    </row>
    <row r="55" customFormat="false" ht="12.75" hidden="false" customHeight="false" outlineLevel="0" collapsed="false">
      <c r="H55" s="394"/>
      <c r="I55" s="69"/>
    </row>
    <row r="56" customFormat="false" ht="12.75" hidden="false" customHeight="false" outlineLevel="0" collapsed="false">
      <c r="C56" s="395"/>
    </row>
    <row r="57" customFormat="false" ht="12.75" hidden="false" customHeight="false" outlineLevel="0" collapsed="false">
      <c r="C57" s="396" t="n">
        <f aca="false">+C54+C53+C48+C33+C20</f>
        <v>2751230.54</v>
      </c>
      <c r="I57" s="32" t="n">
        <f aca="false">SUM(I40:I54)</f>
        <v>741164</v>
      </c>
    </row>
    <row r="61" customFormat="false" ht="12.75" hidden="false" customHeight="false" outlineLevel="0" collapsed="false">
      <c r="C61" s="91" t="n">
        <f aca="false">+DEFS!F49</f>
        <v>-2800636.26</v>
      </c>
    </row>
    <row r="62" customFormat="false" ht="12.75" hidden="false" customHeight="false" outlineLevel="0" collapsed="false">
      <c r="C62" s="91" t="n">
        <f aca="false">+C61+C57</f>
        <v>-49405.7199999997</v>
      </c>
      <c r="I62" s="131" t="n">
        <f aca="false">+I57+DEFS!K49</f>
        <v>305426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7" t="n">
        <v>23995</v>
      </c>
      <c r="C1" s="398"/>
      <c r="D1" s="399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2"/>
      <c r="F2" s="18"/>
      <c r="G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255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23592</v>
      </c>
      <c r="E4" s="130" t="n">
        <v>24000</v>
      </c>
      <c r="F4" s="130" t="n">
        <f aca="false">+E4+C4-D4-B4</f>
        <v>408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24358</v>
      </c>
      <c r="E5" s="130" t="n">
        <v>24000</v>
      </c>
      <c r="F5" s="130" t="n">
        <f aca="false">+E5+C5-D5-B5</f>
        <v>-358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24506</v>
      </c>
      <c r="E6" s="130" t="n">
        <v>24000</v>
      </c>
      <c r="F6" s="130" t="n">
        <f aca="false">+E6+C6-D6-B6</f>
        <v>-506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 t="n">
        <v>24638</v>
      </c>
      <c r="E7" s="130" t="n">
        <v>24000</v>
      </c>
      <c r="F7" s="130" t="n">
        <f aca="false">+E7+C7-D7-B7</f>
        <v>-638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 t="n">
        <v>24617</v>
      </c>
      <c r="E8" s="130" t="n">
        <v>24000</v>
      </c>
      <c r="F8" s="130" t="n">
        <f aca="false">+E8+C8-D8-B8</f>
        <v>-617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 t="n">
        <v>24627</v>
      </c>
      <c r="E9" s="130" t="n">
        <v>24000</v>
      </c>
      <c r="F9" s="130" t="n">
        <f aca="false">+E9+C9-D9-B9</f>
        <v>-627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 t="n">
        <v>24565</v>
      </c>
      <c r="E10" s="130" t="n">
        <v>24000</v>
      </c>
      <c r="F10" s="130" t="n">
        <f aca="false">+E10+C10-D10-B10</f>
        <v>-565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 t="n">
        <v>24616</v>
      </c>
      <c r="E11" s="130" t="n">
        <v>24000</v>
      </c>
      <c r="F11" s="130" t="n">
        <f aca="false">+E11+C11-D11-B11</f>
        <v>-616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 t="n">
        <v>24626</v>
      </c>
      <c r="E12" s="130" t="n">
        <v>24000</v>
      </c>
      <c r="F12" s="130" t="n">
        <f aca="false">+E12+C12-D12-B12</f>
        <v>-626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 t="n">
        <v>24629</v>
      </c>
      <c r="E13" s="130" t="n">
        <v>24000</v>
      </c>
      <c r="F13" s="130" t="n">
        <f aca="false">+E13+C13-D13-B13</f>
        <v>-629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 t="n">
        <v>24633</v>
      </c>
      <c r="E14" s="130" t="n">
        <v>24000</v>
      </c>
      <c r="F14" s="130" t="n">
        <f aca="false">+E14+C14-D14-B14</f>
        <v>-633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 t="n">
        <v>23308</v>
      </c>
      <c r="E15" s="130" t="n">
        <v>24000</v>
      </c>
      <c r="F15" s="130" t="n">
        <f aca="false">+E15+C15-D15-B15</f>
        <v>692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 t="n">
        <v>24655</v>
      </c>
      <c r="E16" s="130" t="n">
        <v>24000</v>
      </c>
      <c r="F16" s="130" t="n">
        <f aca="false">+E16+C16-D16-B16</f>
        <v>-655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 t="n">
        <v>25210</v>
      </c>
      <c r="E17" s="130" t="n">
        <v>24000</v>
      </c>
      <c r="F17" s="130" t="n">
        <f aca="false">+E17+C17-D17-B17</f>
        <v>-1210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 t="n">
        <v>24932</v>
      </c>
      <c r="E18" s="130" t="n">
        <v>24000</v>
      </c>
      <c r="F18" s="130" t="n">
        <f aca="false">+E18+C18-D18-B18</f>
        <v>-932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 t="n">
        <v>24697</v>
      </c>
      <c r="E19" s="130" t="n">
        <v>24000</v>
      </c>
      <c r="F19" s="130" t="n">
        <f aca="false">+E19+C19-D19-B19</f>
        <v>-697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 t="n">
        <v>24663</v>
      </c>
      <c r="E20" s="130" t="n">
        <v>24000</v>
      </c>
      <c r="F20" s="130" t="n">
        <f aca="false">+E20+C20-D20-B20</f>
        <v>-663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 t="n">
        <v>24599</v>
      </c>
      <c r="E21" s="130" t="n">
        <v>24000</v>
      </c>
      <c r="F21" s="130" t="n">
        <f aca="false">+E21+C21-D21-B21</f>
        <v>-599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 t="n">
        <v>24683</v>
      </c>
      <c r="E22" s="130" t="n">
        <v>24000</v>
      </c>
      <c r="F22" s="130" t="n">
        <f aca="false">+E22+C22-D22-B22</f>
        <v>-683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 t="n">
        <v>24690</v>
      </c>
      <c r="E23" s="130" t="n">
        <v>23812</v>
      </c>
      <c r="F23" s="130" t="n">
        <f aca="false">+E23+C23-D23-B23</f>
        <v>-878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 t="n">
        <v>24674</v>
      </c>
      <c r="E24" s="130" t="n">
        <v>24000</v>
      </c>
      <c r="F24" s="130" t="n">
        <f aca="false">+E24+C24-D24-B24</f>
        <v>-674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 t="n">
        <v>24691</v>
      </c>
      <c r="E25" s="130" t="n">
        <v>24000</v>
      </c>
      <c r="F25" s="130" t="n">
        <f aca="false">+E25+C25-D25-B25</f>
        <v>-691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 t="n">
        <f aca="false">+E26+C26-D26-B26</f>
        <v>0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 t="n">
        <f aca="false">+E27+C27-D27-B27</f>
        <v>0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 t="n">
        <f aca="false">+E28+C28-D28-B28</f>
        <v>0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 t="n">
        <f aca="false">+E29+C29-D29-B29</f>
        <v>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192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37256</v>
      </c>
      <c r="I34" s="328" t="n">
        <v>-183022</v>
      </c>
      <c r="J34" s="328" t="n">
        <v>-128597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540209</v>
      </c>
      <c r="E35" s="130" t="n">
        <f aca="false">SUM(E4:E34)</f>
        <v>527812</v>
      </c>
      <c r="F35" s="130" t="n">
        <f aca="false">SUM(F4:F34)</f>
        <v>-12397</v>
      </c>
      <c r="G35" s="130"/>
      <c r="H35" s="150" t="n">
        <f aca="false">+A40</f>
        <v>37278</v>
      </c>
      <c r="I35" s="41" t="n">
        <f aca="false">+C36</f>
        <v>0</v>
      </c>
      <c r="J35" s="41" t="n">
        <f aca="false">+E36</f>
        <v>-12397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-12397</v>
      </c>
      <c r="F36" s="146" t="n">
        <f aca="false">+E36+C36</f>
        <v>-12397</v>
      </c>
      <c r="H36" s="9"/>
      <c r="I36" s="32" t="n">
        <f aca="false">+I35+I34</f>
        <v>-183022</v>
      </c>
      <c r="J36" s="32" t="n">
        <f aca="false">+J35+J34</f>
        <v>-140994</v>
      </c>
      <c r="K36" s="32" t="n">
        <f aca="false">+J36+I36</f>
        <v>-324016</v>
      </c>
      <c r="L36" s="32"/>
    </row>
    <row r="37" customFormat="false" ht="12.75" hidden="false" customHeight="false" outlineLevel="0" collapsed="false">
      <c r="C37" s="400" t="n">
        <f aca="false">+summary!G5</f>
        <v>2.14</v>
      </c>
      <c r="E37" s="125" t="n">
        <f aca="false">+C37</f>
        <v>2.14</v>
      </c>
      <c r="F37" s="158" t="n">
        <f aca="false">+F36*E37</f>
        <v>-26529.58</v>
      </c>
    </row>
    <row r="38" customFormat="false" ht="12.75" hidden="false" customHeight="false" outlineLevel="0" collapsed="false">
      <c r="C38" s="158" t="n">
        <f aca="false">+C37*C36</f>
        <v>0</v>
      </c>
      <c r="E38" s="105" t="n">
        <f aca="false">+E37*E36</f>
        <v>-26529.58</v>
      </c>
      <c r="F38" s="158" t="n">
        <f aca="false">+E38+C38</f>
        <v>-26529.58</v>
      </c>
    </row>
    <row r="39" customFormat="false" ht="12.75" hidden="false" customHeight="false" outlineLevel="0" collapsed="false">
      <c r="A39" s="181" t="n">
        <v>37256</v>
      </c>
      <c r="B39" s="19" t="s">
        <v>205</v>
      </c>
      <c r="C39" s="401" t="n">
        <v>-1033420.01</v>
      </c>
      <c r="D39" s="244"/>
      <c r="E39" s="251" t="n">
        <v>-571850.34</v>
      </c>
      <c r="F39" s="142" t="n">
        <f aca="false">+E39+C39</f>
        <v>-1605270.35</v>
      </c>
    </row>
    <row r="40" customFormat="false" ht="12.75" hidden="false" customHeight="false" outlineLevel="0" collapsed="false">
      <c r="A40" s="181" t="n">
        <v>37278</v>
      </c>
      <c r="B40" s="19" t="s">
        <v>205</v>
      </c>
      <c r="C40" s="200" t="n">
        <f aca="false">+C39+C38</f>
        <v>-1033420.01</v>
      </c>
      <c r="D40" s="246"/>
      <c r="E40" s="200" t="n">
        <f aca="false">+E39+E38</f>
        <v>-598379.92</v>
      </c>
      <c r="F40" s="200" t="n">
        <f aca="false">+E40+C40</f>
        <v>-1631799.93</v>
      </c>
      <c r="H40" s="205"/>
    </row>
    <row r="41" customFormat="false" ht="12.75" hidden="false" customHeight="false" outlineLevel="0" collapsed="false">
      <c r="C41" s="402"/>
      <c r="D41" s="193"/>
      <c r="E41" s="193"/>
      <c r="H41" s="131" t="n">
        <f aca="false">+C39+E39+F45+F46+F47+F48</f>
        <v>-2774106.68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256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3" t="n">
        <v>0</v>
      </c>
      <c r="G44" s="98" t="s">
        <v>235</v>
      </c>
      <c r="J44" s="18" t="n">
        <v>22864</v>
      </c>
      <c r="K44" s="404"/>
    </row>
    <row r="45" customFormat="false" ht="12.75" hidden="false" customHeight="false" outlineLevel="0" collapsed="false">
      <c r="C45" s="193"/>
      <c r="D45" s="193"/>
      <c r="E45" s="18" t="n">
        <v>20379</v>
      </c>
      <c r="F45" s="375" t="n">
        <v>-51695.87</v>
      </c>
      <c r="G45" s="98" t="s">
        <v>257</v>
      </c>
      <c r="J45" s="18" t="n">
        <v>20379</v>
      </c>
      <c r="K45" s="388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5" t="n">
        <f aca="false">44144.84-58339.66</f>
        <v>-14194.82</v>
      </c>
      <c r="G46" s="98" t="s">
        <v>258</v>
      </c>
      <c r="J46" s="18" t="n">
        <v>26357</v>
      </c>
      <c r="K46" s="388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5" t="n">
        <v>61340.16</v>
      </c>
      <c r="G47" s="98" t="s">
        <v>259</v>
      </c>
      <c r="J47" s="18" t="n">
        <v>21544</v>
      </c>
      <c r="K47" s="388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6" t="n">
        <v>-1164285.8</v>
      </c>
      <c r="G48" s="98" t="s">
        <v>260</v>
      </c>
      <c r="J48" s="18" t="n">
        <v>24532</v>
      </c>
      <c r="K48" s="328" t="n">
        <v>-152764</v>
      </c>
    </row>
    <row r="49" customFormat="false" ht="12.75" hidden="false" customHeight="false" outlineLevel="0" collapsed="false">
      <c r="C49" s="193"/>
      <c r="D49" s="193"/>
      <c r="F49" s="407" t="n">
        <f aca="false">SUM(F40:F48)</f>
        <v>-2800636.26</v>
      </c>
      <c r="G49" s="193"/>
      <c r="K49" s="32" t="n">
        <f aca="false">SUM(K36:K48)</f>
        <v>-435738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261</v>
      </c>
      <c r="F51" s="158" t="n">
        <f aca="false">+Duke!C57</f>
        <v>2751230.54</v>
      </c>
      <c r="M51" s="32" t="n">
        <f aca="false">+Duke!I57</f>
        <v>741164</v>
      </c>
    </row>
    <row r="53" customFormat="false" ht="12.75" hidden="false" customHeight="false" outlineLevel="0" collapsed="false">
      <c r="F53" s="125" t="n">
        <f aca="false">+F51+F49</f>
        <v>-49405.7199999997</v>
      </c>
      <c r="M53" s="69" t="n">
        <f aca="false">+M51+K49</f>
        <v>305426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-140994</v>
      </c>
      <c r="C74" s="2" t="n">
        <f aca="false">+E40</f>
        <v>-598379.92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191625</v>
      </c>
      <c r="C77" s="44" t="n">
        <f aca="false">+Duke!C48</f>
        <v>852325.65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376349</v>
      </c>
      <c r="C79" s="44" t="n">
        <f aca="false">+Duke!C20</f>
        <v>1526533.74</v>
      </c>
    </row>
    <row r="81" customFormat="false" ht="12.75" hidden="false" customHeight="false" outlineLevel="0" collapsed="false">
      <c r="B81" s="131" t="n">
        <f aca="false">SUM(B68:B80)</f>
        <v>305426</v>
      </c>
      <c r="C81" s="44" t="n">
        <f aca="false">SUM(C68:C80)</f>
        <v>-49405.72</v>
      </c>
    </row>
    <row r="82" customFormat="false" ht="12.75" hidden="false" customHeight="false" outlineLevel="0" collapsed="false">
      <c r="C82" s="0" t="n">
        <f aca="false">+C81/B81</f>
        <v>-0.161760033526943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8"/>
    </row>
    <row r="2" customFormat="false" ht="12.75" hidden="false" customHeight="false" outlineLevel="0" collapsed="false">
      <c r="L2" s="408"/>
    </row>
    <row r="3" customFormat="false" ht="12.75" hidden="false" customHeight="false" outlineLevel="0" collapsed="false">
      <c r="L3" s="408"/>
    </row>
    <row r="4" customFormat="false" ht="12.75" hidden="false" customHeight="false" outlineLevel="0" collapsed="false">
      <c r="L4" s="408"/>
    </row>
    <row r="5" customFormat="false" ht="15" hidden="false" customHeight="false" outlineLevel="0" collapsed="false">
      <c r="A5" s="311"/>
      <c r="B5" s="5" t="s">
        <v>262</v>
      </c>
      <c r="G5" s="311"/>
      <c r="L5" s="408"/>
      <c r="M5" s="311"/>
      <c r="S5" s="311"/>
    </row>
    <row r="6" customFormat="false" ht="12.75" hidden="false" customHeight="false" outlineLevel="0" collapsed="false">
      <c r="A6" s="162"/>
      <c r="B6" s="120" t="n">
        <v>500174</v>
      </c>
      <c r="D6" s="120" t="n">
        <v>53888</v>
      </c>
      <c r="F6" s="409" t="n">
        <v>78060</v>
      </c>
      <c r="H6" s="120" t="n">
        <v>78062</v>
      </c>
      <c r="J6" s="120"/>
      <c r="L6" s="408"/>
      <c r="M6" s="162"/>
      <c r="N6" s="120"/>
      <c r="P6" s="120"/>
      <c r="S6" s="162"/>
      <c r="T6" s="120"/>
      <c r="V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  <c r="F7" s="410" t="s">
        <v>180</v>
      </c>
      <c r="G7" s="123" t="s">
        <v>181</v>
      </c>
      <c r="H7" s="123" t="s">
        <v>180</v>
      </c>
      <c r="I7" s="123" t="s">
        <v>181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5471</v>
      </c>
      <c r="C8" s="130" t="n">
        <v>5741</v>
      </c>
      <c r="D8" s="130" t="n">
        <v>1041</v>
      </c>
      <c r="E8" s="130" t="n">
        <v>1125</v>
      </c>
      <c r="F8" s="130" t="n">
        <v>1062</v>
      </c>
      <c r="G8" s="130" t="n">
        <v>872</v>
      </c>
      <c r="H8" s="130" t="n">
        <v>1490</v>
      </c>
      <c r="I8" s="130" t="n">
        <v>1123</v>
      </c>
      <c r="J8" s="146" t="n">
        <f aca="false">+C8-B8+E8-D8+G8-F8+I8-H8</f>
        <v>-203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5369</v>
      </c>
      <c r="C9" s="130" t="n">
        <v>5741</v>
      </c>
      <c r="D9" s="130" t="n">
        <v>815</v>
      </c>
      <c r="E9" s="130" t="n">
        <v>1125</v>
      </c>
      <c r="F9" s="130" t="n">
        <v>1031</v>
      </c>
      <c r="G9" s="130" t="n">
        <v>872</v>
      </c>
      <c r="H9" s="130" t="n">
        <v>1504</v>
      </c>
      <c r="I9" s="130" t="n">
        <v>1123</v>
      </c>
      <c r="J9" s="146" t="n">
        <f aca="false">+C9-B9+E9-D9+G9-F9+I9-H9</f>
        <v>142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5302</v>
      </c>
      <c r="C10" s="130" t="n">
        <v>5741</v>
      </c>
      <c r="D10" s="130" t="n">
        <v>762</v>
      </c>
      <c r="E10" s="130" t="n">
        <v>1125</v>
      </c>
      <c r="F10" s="130" t="n">
        <v>986</v>
      </c>
      <c r="G10" s="130" t="n">
        <v>872</v>
      </c>
      <c r="H10" s="130" t="n">
        <v>1644</v>
      </c>
      <c r="I10" s="130" t="n">
        <v>1123</v>
      </c>
      <c r="J10" s="146" t="n">
        <f aca="false">+C10-B10+E10-D10+G10-F10+I10-H10</f>
        <v>167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3429</v>
      </c>
      <c r="C11" s="130" t="n">
        <v>5741</v>
      </c>
      <c r="D11" s="130" t="n">
        <v>400</v>
      </c>
      <c r="E11" s="130" t="n">
        <v>1125</v>
      </c>
      <c r="F11" s="130" t="n">
        <v>953</v>
      </c>
      <c r="G11" s="130" t="n">
        <v>872</v>
      </c>
      <c r="H11" s="130" t="n">
        <v>1516</v>
      </c>
      <c r="I11" s="130" t="n">
        <v>1123</v>
      </c>
      <c r="J11" s="146" t="n">
        <f aca="false">+C11-B11+E11-D11+G11-F11+I11-H11</f>
        <v>2563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5207</v>
      </c>
      <c r="C12" s="130" t="n">
        <v>5741</v>
      </c>
      <c r="D12" s="130"/>
      <c r="E12" s="130" t="n">
        <v>1125</v>
      </c>
      <c r="F12" s="130" t="n">
        <v>927</v>
      </c>
      <c r="G12" s="130" t="n">
        <v>872</v>
      </c>
      <c r="H12" s="130" t="n">
        <v>1465</v>
      </c>
      <c r="I12" s="130" t="n">
        <v>1123</v>
      </c>
      <c r="J12" s="146" t="n">
        <f aca="false">+C12-B12+E12-D12+G12-F12+I12-H12</f>
        <v>1262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 t="n">
        <v>5669</v>
      </c>
      <c r="C13" s="130" t="n">
        <v>5741</v>
      </c>
      <c r="D13" s="130" t="n">
        <v>358</v>
      </c>
      <c r="E13" s="130" t="n">
        <v>1125</v>
      </c>
      <c r="F13" s="130" t="n">
        <v>921</v>
      </c>
      <c r="G13" s="130" t="n">
        <v>872</v>
      </c>
      <c r="H13" s="130" t="n">
        <v>1438</v>
      </c>
      <c r="I13" s="130" t="n">
        <v>1123</v>
      </c>
      <c r="J13" s="146" t="n">
        <f aca="false">+C13-B13+E13-D13+G13-F13+I13-H13</f>
        <v>475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 t="n">
        <v>6151</v>
      </c>
      <c r="C14" s="130" t="n">
        <v>5741</v>
      </c>
      <c r="D14" s="130"/>
      <c r="E14" s="130" t="n">
        <v>1125</v>
      </c>
      <c r="F14" s="130" t="n">
        <v>821</v>
      </c>
      <c r="G14" s="130" t="n">
        <v>872</v>
      </c>
      <c r="H14" s="130" t="n">
        <v>1413</v>
      </c>
      <c r="I14" s="130" t="n">
        <v>1123</v>
      </c>
      <c r="J14" s="146" t="n">
        <f aca="false">+C14-B14+E14-D14+G14-F14+I14-H14</f>
        <v>476</v>
      </c>
      <c r="K14" s="129"/>
      <c r="L14" s="130"/>
      <c r="M14" s="130"/>
      <c r="N14" s="130"/>
      <c r="O14" s="130"/>
      <c r="P14" s="130"/>
      <c r="Q14" s="130"/>
      <c r="R14" s="238"/>
      <c r="S14" s="411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 t="n">
        <v>6148</v>
      </c>
      <c r="C15" s="130" t="n">
        <v>5741</v>
      </c>
      <c r="D15" s="130" t="n">
        <v>678</v>
      </c>
      <c r="E15" s="130" t="n">
        <v>1125</v>
      </c>
      <c r="F15" s="130" t="n">
        <v>1002</v>
      </c>
      <c r="G15" s="130" t="n">
        <v>872</v>
      </c>
      <c r="H15" s="130" t="n">
        <v>1398</v>
      </c>
      <c r="I15" s="130" t="n">
        <v>1123</v>
      </c>
      <c r="J15" s="146" t="n">
        <f aca="false">+C15-B15+E15-D15+G15-F15+I15-H15</f>
        <v>-365</v>
      </c>
      <c r="K15" s="129"/>
      <c r="L15" s="130"/>
      <c r="M15" s="130"/>
      <c r="N15" s="130"/>
      <c r="O15" s="130"/>
      <c r="P15" s="130"/>
      <c r="Q15" s="130"/>
      <c r="R15" s="238"/>
      <c r="S15" s="411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 t="n">
        <v>5873</v>
      </c>
      <c r="C16" s="130" t="n">
        <v>5741</v>
      </c>
      <c r="D16" s="130" t="n">
        <v>803</v>
      </c>
      <c r="E16" s="130" t="n">
        <v>1125</v>
      </c>
      <c r="F16" s="130" t="n">
        <v>979</v>
      </c>
      <c r="G16" s="130" t="n">
        <v>872</v>
      </c>
      <c r="H16" s="130" t="n">
        <v>1695</v>
      </c>
      <c r="I16" s="130" t="n">
        <v>1123</v>
      </c>
      <c r="J16" s="146" t="n">
        <f aca="false">+C16-B16+E16-D16+G16-F16+I16-H16</f>
        <v>-489</v>
      </c>
      <c r="K16" s="129"/>
      <c r="L16" s="130"/>
      <c r="M16" s="130"/>
      <c r="N16" s="130"/>
      <c r="O16" s="130"/>
      <c r="P16" s="130"/>
      <c r="Q16" s="130"/>
      <c r="R16" s="238"/>
      <c r="S16" s="411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 t="n">
        <v>5548</v>
      </c>
      <c r="C17" s="130" t="n">
        <v>5741</v>
      </c>
      <c r="D17" s="130" t="n">
        <v>1069</v>
      </c>
      <c r="E17" s="130" t="n">
        <v>1124</v>
      </c>
      <c r="F17" s="130" t="n">
        <v>985</v>
      </c>
      <c r="G17" s="130" t="n">
        <v>872</v>
      </c>
      <c r="H17" s="130" t="n">
        <v>1531</v>
      </c>
      <c r="I17" s="130" t="n">
        <v>1123</v>
      </c>
      <c r="J17" s="146" t="n">
        <f aca="false">+C17-B17+E17-D17+G17-F17+I17-H17</f>
        <v>-273</v>
      </c>
      <c r="K17" s="129"/>
      <c r="L17" s="130"/>
      <c r="M17" s="130"/>
      <c r="N17" s="130"/>
      <c r="O17" s="130"/>
      <c r="P17" s="130"/>
      <c r="Q17" s="130"/>
      <c r="R17" s="238"/>
      <c r="S17" s="411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 t="n">
        <v>5525</v>
      </c>
      <c r="C18" s="130" t="n">
        <v>5741</v>
      </c>
      <c r="D18" s="130" t="n">
        <v>1322</v>
      </c>
      <c r="E18" s="130" t="n">
        <v>125</v>
      </c>
      <c r="F18" s="130" t="n">
        <v>994</v>
      </c>
      <c r="G18" s="130" t="n">
        <v>872</v>
      </c>
      <c r="H18" s="130" t="n">
        <v>1481</v>
      </c>
      <c r="I18" s="130" t="n">
        <v>1123</v>
      </c>
      <c r="J18" s="146" t="n">
        <f aca="false">+C18-B18+E18-D18+G18-F18+I18-H18</f>
        <v>-1461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 t="n">
        <v>5676</v>
      </c>
      <c r="C19" s="130" t="n">
        <v>5741</v>
      </c>
      <c r="D19" s="130" t="n">
        <v>1071</v>
      </c>
      <c r="E19" s="130" t="n">
        <v>125</v>
      </c>
      <c r="F19" s="130" t="n">
        <v>969</v>
      </c>
      <c r="G19" s="130" t="n">
        <v>872</v>
      </c>
      <c r="H19" s="130" t="n">
        <v>1439</v>
      </c>
      <c r="I19" s="130" t="n">
        <v>1123</v>
      </c>
      <c r="J19" s="146" t="n">
        <f aca="false">+C19-B19+E19-D19+G19-F19+I19-H19</f>
        <v>-1294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 t="n">
        <v>5786</v>
      </c>
      <c r="C20" s="130" t="n">
        <v>5741</v>
      </c>
      <c r="D20" s="130" t="n">
        <v>746</v>
      </c>
      <c r="E20" s="130" t="n">
        <v>125</v>
      </c>
      <c r="F20" s="130" t="n">
        <v>983</v>
      </c>
      <c r="G20" s="130" t="n">
        <v>872</v>
      </c>
      <c r="H20" s="130" t="n">
        <v>1427</v>
      </c>
      <c r="I20" s="130" t="n">
        <v>1123</v>
      </c>
      <c r="J20" s="146" t="n">
        <f aca="false">+C20-B20+E20-D20+G20-F20+I20-H20</f>
        <v>-1081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 t="n">
        <v>6107</v>
      </c>
      <c r="C21" s="130" t="n">
        <v>5741</v>
      </c>
      <c r="D21" s="130" t="n">
        <v>962</v>
      </c>
      <c r="E21" s="130" t="n">
        <v>125</v>
      </c>
      <c r="F21" s="130" t="n">
        <v>617</v>
      </c>
      <c r="G21" s="130" t="n">
        <v>872</v>
      </c>
      <c r="H21" s="130" t="n">
        <v>1418</v>
      </c>
      <c r="I21" s="130" t="n">
        <v>1123</v>
      </c>
      <c r="J21" s="146" t="n">
        <f aca="false">+C21-B21+E21-D21+G21-F21+I21-H21</f>
        <v>-1243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 t="n">
        <v>6068</v>
      </c>
      <c r="C22" s="130" t="n">
        <v>5741</v>
      </c>
      <c r="D22" s="130" t="n">
        <v>777</v>
      </c>
      <c r="E22" s="130" t="n">
        <v>125</v>
      </c>
      <c r="F22" s="130" t="n">
        <v>811</v>
      </c>
      <c r="G22" s="130" t="n">
        <v>872</v>
      </c>
      <c r="H22" s="130" t="n">
        <v>1663</v>
      </c>
      <c r="I22" s="130" t="n">
        <v>1123</v>
      </c>
      <c r="J22" s="146" t="n">
        <f aca="false">+C22-B22+E22-D22+G22-F22+I22-H22</f>
        <v>-1458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 t="n">
        <v>6099</v>
      </c>
      <c r="C23" s="130" t="n">
        <v>5741</v>
      </c>
      <c r="D23" s="130" t="n">
        <v>484</v>
      </c>
      <c r="E23" s="130" t="n">
        <v>95</v>
      </c>
      <c r="F23" s="130" t="n">
        <v>1066</v>
      </c>
      <c r="G23" s="130" t="n">
        <v>662</v>
      </c>
      <c r="H23" s="130" t="n">
        <v>1472</v>
      </c>
      <c r="I23" s="130" t="n">
        <v>1123</v>
      </c>
      <c r="J23" s="146" t="n">
        <f aca="false">+C23-B23+E23-D23+G23-F23+I23-H23</f>
        <v>-1500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 t="n">
        <v>5842</v>
      </c>
      <c r="C24" s="130" t="n">
        <v>4241</v>
      </c>
      <c r="D24" s="130" t="n">
        <v>584</v>
      </c>
      <c r="E24" s="130" t="n">
        <v>125</v>
      </c>
      <c r="F24" s="130" t="n">
        <v>1015</v>
      </c>
      <c r="G24" s="130" t="n">
        <v>872</v>
      </c>
      <c r="H24" s="130" t="n">
        <v>1444</v>
      </c>
      <c r="I24" s="130" t="n">
        <v>1123</v>
      </c>
      <c r="J24" s="146" t="n">
        <f aca="false">+C24-B24+E24-D24+G24-F24+I24-H24</f>
        <v>-2524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 t="n">
        <v>5631</v>
      </c>
      <c r="C25" s="130" t="n">
        <v>4241</v>
      </c>
      <c r="D25" s="130" t="n">
        <v>401</v>
      </c>
      <c r="E25" s="130" t="n">
        <v>125</v>
      </c>
      <c r="F25" s="130" t="n">
        <v>1000</v>
      </c>
      <c r="G25" s="130" t="n">
        <v>872</v>
      </c>
      <c r="H25" s="130" t="n">
        <v>1409</v>
      </c>
      <c r="I25" s="130" t="n">
        <v>1123</v>
      </c>
      <c r="J25" s="146" t="n">
        <f aca="false">+C25-B25+E25-D25+G25-F25+I25-H25</f>
        <v>-2080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 t="n">
        <v>5880</v>
      </c>
      <c r="C26" s="130" t="n">
        <v>4241</v>
      </c>
      <c r="D26" s="130" t="n">
        <v>494</v>
      </c>
      <c r="E26" s="130" t="n">
        <v>125</v>
      </c>
      <c r="F26" s="130" t="n">
        <v>985</v>
      </c>
      <c r="G26" s="130" t="n">
        <v>872</v>
      </c>
      <c r="H26" s="130" t="n">
        <v>1397</v>
      </c>
      <c r="I26" s="130" t="n">
        <v>1123</v>
      </c>
      <c r="J26" s="146" t="n">
        <f aca="false">+C26-B26+E26-D26+G26-F26+I26-H26</f>
        <v>-2395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 t="n">
        <v>5162</v>
      </c>
      <c r="C27" s="130" t="n">
        <v>4241</v>
      </c>
      <c r="D27" s="130" t="n">
        <v>540</v>
      </c>
      <c r="E27" s="130" t="n">
        <v>125</v>
      </c>
      <c r="F27" s="130" t="n">
        <v>986</v>
      </c>
      <c r="G27" s="130" t="n">
        <v>872</v>
      </c>
      <c r="H27" s="130" t="n">
        <v>1373</v>
      </c>
      <c r="I27" s="130" t="n">
        <v>1123</v>
      </c>
      <c r="J27" s="146" t="n">
        <f aca="false">+C27-B27+E27-D27+G27-F27+I27-H27</f>
        <v>-1700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 t="n">
        <v>3353</v>
      </c>
      <c r="C28" s="130" t="n">
        <v>4241</v>
      </c>
      <c r="D28" s="130" t="n">
        <v>424</v>
      </c>
      <c r="E28" s="130" t="n">
        <v>125</v>
      </c>
      <c r="F28" s="130" t="n">
        <v>946</v>
      </c>
      <c r="G28" s="130" t="n">
        <v>872</v>
      </c>
      <c r="H28" s="130" t="n">
        <v>1650</v>
      </c>
      <c r="I28" s="130" t="n">
        <v>1123</v>
      </c>
      <c r="J28" s="146" t="n">
        <f aca="false">+C28-B28+E28-D28+G28-F28+I28-H28</f>
        <v>-12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 t="n">
        <v>6538</v>
      </c>
      <c r="C29" s="130" t="n">
        <v>4241</v>
      </c>
      <c r="D29" s="130" t="n">
        <v>331</v>
      </c>
      <c r="E29" s="130" t="n">
        <v>125</v>
      </c>
      <c r="F29" s="130" t="n">
        <v>900</v>
      </c>
      <c r="G29" s="130" t="n">
        <v>872</v>
      </c>
      <c r="H29" s="130" t="n">
        <v>1503</v>
      </c>
      <c r="I29" s="130" t="n">
        <v>1123</v>
      </c>
      <c r="J29" s="146" t="n">
        <f aca="false">+C29-B29+E29-D29+G29-F29+I29-H29</f>
        <v>-2911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 t="n">
        <v>3249</v>
      </c>
      <c r="C30" s="130" t="n">
        <v>4238</v>
      </c>
      <c r="D30" s="130" t="n">
        <v>225</v>
      </c>
      <c r="E30" s="130" t="n">
        <v>125</v>
      </c>
      <c r="F30" s="130" t="n">
        <v>995</v>
      </c>
      <c r="G30" s="130" t="n">
        <v>872</v>
      </c>
      <c r="H30" s="130" t="n">
        <v>1352</v>
      </c>
      <c r="I30" s="130" t="n">
        <v>1123</v>
      </c>
      <c r="J30" s="146" t="n">
        <f aca="false">+C30-B30+E30-D30+G30-F30+I30-H30</f>
        <v>537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30"/>
      <c r="G31" s="130"/>
      <c r="H31" s="130"/>
      <c r="I31" s="130"/>
      <c r="J31" s="146" t="n">
        <f aca="false">+C31-B31+E31-D31+G31-F31+I31-H31</f>
        <v>0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30"/>
      <c r="G32" s="130"/>
      <c r="H32" s="130"/>
      <c r="I32" s="130"/>
      <c r="J32" s="146" t="n">
        <f aca="false">+C32-B32+E32-D32+G32-F32+I32-H32</f>
        <v>0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30"/>
      <c r="G33" s="130"/>
      <c r="H33" s="130"/>
      <c r="I33" s="130"/>
      <c r="J33" s="146" t="n">
        <f aca="false">+C33-B33+E33-D33+G33-F33+I33-H33</f>
        <v>0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125083</v>
      </c>
      <c r="C39" s="130" t="n">
        <f aca="false">SUM(C8:C38)</f>
        <v>121540</v>
      </c>
      <c r="D39" s="130" t="n">
        <f aca="false">SUM(D8:D38)</f>
        <v>14287</v>
      </c>
      <c r="E39" s="130" t="n">
        <f aca="false">SUM(E8:E38)</f>
        <v>12844</v>
      </c>
      <c r="F39" s="130" t="n">
        <f aca="false">SUM(F8:F38)</f>
        <v>21934</v>
      </c>
      <c r="G39" s="130" t="n">
        <f aca="false">SUM(G8:G38)</f>
        <v>19846</v>
      </c>
      <c r="H39" s="130" t="n">
        <f aca="false">SUM(H8:H38)</f>
        <v>34122</v>
      </c>
      <c r="I39" s="130" t="n">
        <f aca="false">SUM(I8:I38)</f>
        <v>25829</v>
      </c>
      <c r="J39" s="146" t="n">
        <f aca="false">SUM(J8:J38)</f>
        <v>-15367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2" t="n">
        <f aca="false">+summary!G4</f>
        <v>2.12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-32578.04</v>
      </c>
      <c r="L41" s="0"/>
      <c r="R41" s="158"/>
      <c r="X41" s="158"/>
    </row>
    <row r="42" customFormat="false" ht="12.75" hidden="false" customHeight="false" outlineLevel="0" collapsed="false">
      <c r="A42" s="181" t="n">
        <v>37256</v>
      </c>
      <c r="C42" s="91"/>
      <c r="J42" s="327" t="n">
        <v>406899.92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37279</v>
      </c>
      <c r="C43" s="178"/>
      <c r="J43" s="158" t="n">
        <f aca="false">+J42+J41</f>
        <v>374321.88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166968</v>
      </c>
      <c r="L47" s="0"/>
    </row>
    <row r="48" customFormat="false" ht="12.75" hidden="false" customHeight="false" outlineLevel="0" collapsed="false">
      <c r="A48" s="150" t="n">
        <f aca="false">+A43</f>
        <v>37279</v>
      </c>
      <c r="B48" s="9"/>
      <c r="C48" s="9"/>
      <c r="D48" s="41" t="n">
        <f aca="false">+J39</f>
        <v>-15367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151601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263</v>
      </c>
      <c r="C6" s="1"/>
      <c r="D6" s="5" t="s">
        <v>264</v>
      </c>
      <c r="E6" s="1"/>
      <c r="F6" s="1"/>
      <c r="G6" s="162"/>
      <c r="H6" s="120"/>
      <c r="K6" s="162"/>
      <c r="L6" s="120"/>
      <c r="O6" s="162"/>
      <c r="P6" s="120"/>
      <c r="S6" s="162"/>
      <c r="T6" s="120"/>
      <c r="W6" s="162"/>
      <c r="X6" s="120"/>
    </row>
    <row r="7" customFormat="false" ht="12.75" hidden="false" customHeight="false" outlineLevel="0" collapsed="false">
      <c r="A7" s="97" t="s">
        <v>179</v>
      </c>
      <c r="B7" s="312" t="s">
        <v>180</v>
      </c>
      <c r="C7" s="312" t="s">
        <v>181</v>
      </c>
      <c r="D7" s="312" t="s">
        <v>180</v>
      </c>
      <c r="E7" s="312" t="s">
        <v>181</v>
      </c>
      <c r="F7" s="312" t="s">
        <v>200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 t="n">
        <v>13305</v>
      </c>
      <c r="C8" s="155" t="n">
        <v>1998</v>
      </c>
      <c r="D8" s="155" t="n">
        <v>-4206</v>
      </c>
      <c r="E8" s="155"/>
      <c r="F8" s="302" t="n">
        <f aca="false">+C8-B8+E8-D8</f>
        <v>-7101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 t="n">
        <v>1426</v>
      </c>
      <c r="C9" s="155" t="n">
        <v>1998</v>
      </c>
      <c r="D9" s="155" t="n">
        <v>-1924</v>
      </c>
      <c r="E9" s="155"/>
      <c r="F9" s="302" t="n">
        <f aca="false">+C9-B9+E9-D9</f>
        <v>2496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 t="n">
        <v>2</v>
      </c>
      <c r="C10" s="155" t="n">
        <v>1333</v>
      </c>
      <c r="D10" s="155"/>
      <c r="E10" s="155"/>
      <c r="F10" s="302" t="n">
        <f aca="false">+C10-B10+E10-D10</f>
        <v>1331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 t="n">
        <v>585</v>
      </c>
      <c r="C11" s="155"/>
      <c r="D11" s="155" t="n">
        <v>-861</v>
      </c>
      <c r="E11" s="155"/>
      <c r="F11" s="302" t="n">
        <f aca="false">+C11-B11+E11-D11</f>
        <v>276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 t="n">
        <v>801</v>
      </c>
      <c r="C15" s="155"/>
      <c r="D15" s="155"/>
      <c r="E15" s="155"/>
      <c r="F15" s="302" t="n">
        <f aca="false">+C15-B15+E15-D15</f>
        <v>-801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 t="n">
        <v>1092</v>
      </c>
      <c r="C25" s="155"/>
      <c r="D25" s="155"/>
      <c r="E25" s="155"/>
      <c r="F25" s="302" t="n">
        <f aca="false">+C25-B25+E25-D25</f>
        <v>-1092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/>
      <c r="C34" s="155"/>
      <c r="D34" s="155"/>
      <c r="E34" s="155"/>
      <c r="F34" s="302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/>
      <c r="C35" s="155"/>
      <c r="D35" s="155"/>
      <c r="E35" s="155"/>
      <c r="F35" s="302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17211</v>
      </c>
      <c r="C39" s="155" t="n">
        <f aca="false">SUM(C8:C38)</f>
        <v>5329</v>
      </c>
      <c r="D39" s="155" t="n">
        <f aca="false">SUM(D8:D38)</f>
        <v>-6991</v>
      </c>
      <c r="E39" s="155" t="n">
        <f aca="false">SUM(E8:E38)</f>
        <v>0</v>
      </c>
      <c r="F39" s="155" t="n">
        <f aca="false">SUM(F8:F38)</f>
        <v>-4891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3" t="n">
        <f aca="false">+summary!G4</f>
        <v>2.12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4" t="n">
        <f aca="false">+F40*F39</f>
        <v>-10368.92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37256</v>
      </c>
      <c r="B42" s="1"/>
      <c r="C42" s="117"/>
      <c r="D42" s="117"/>
      <c r="E42" s="117"/>
      <c r="F42" s="415" t="n">
        <v>180189.83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37276</v>
      </c>
      <c r="B43" s="1"/>
      <c r="C43" s="321"/>
      <c r="D43" s="321"/>
      <c r="E43" s="321"/>
      <c r="F43" s="416" t="n">
        <f aca="false">+F42+F41</f>
        <v>169820.91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-354919</v>
      </c>
      <c r="E47" s="130"/>
    </row>
    <row r="48" customFormat="false" ht="12.75" hidden="false" customHeight="false" outlineLevel="0" collapsed="false">
      <c r="A48" s="150" t="n">
        <f aca="false">+A43</f>
        <v>37276</v>
      </c>
      <c r="B48" s="9"/>
      <c r="C48" s="9"/>
      <c r="D48" s="41" t="n">
        <f aca="false">+F39</f>
        <v>-4891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-359810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7"/>
  <sheetViews>
    <sheetView showFormulas="false" showGridLines="true" showRowColHeaders="true" showZeros="true" rightToLeft="false" tabSelected="true" showOutlineSymbols="true" defaultGridColor="true" view="normal" topLeftCell="A36" colorId="64" zoomScale="100" zoomScaleNormal="100" zoomScalePageLayoutView="100" workbookViewId="0">
      <selection pane="topLeft" activeCell="G15" activeCellId="0" sqref="G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2.1</v>
      </c>
      <c r="J3" s="80" t="n">
        <f aca="true">NOW()</f>
        <v>45926.9752543865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2.12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+'[1]1001'!$E$39</f>
        <v>2.14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1526533.74</v>
      </c>
      <c r="C8" s="32" t="n">
        <f aca="false">+B8/$G$5</f>
        <v>713333.523364486</v>
      </c>
      <c r="D8" s="34" t="n">
        <f aca="false">+Duke!A7</f>
        <v>37278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1224696.8</v>
      </c>
      <c r="C9" s="32" t="n">
        <f aca="false">+B9/$G$5</f>
        <v>572288.224299065</v>
      </c>
      <c r="D9" s="34" t="n">
        <f aca="false">+DEFS!A40</f>
        <v>37278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715709.96</v>
      </c>
      <c r="C10" s="28" t="n">
        <f aca="false">+B10/$G$4</f>
        <v>337599.037735849</v>
      </c>
      <c r="D10" s="39" t="n">
        <f aca="false">+PNM!A23</f>
        <v>37279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456220.61</v>
      </c>
      <c r="C11" s="28" t="n">
        <f aca="false">+B11/$G$4</f>
        <v>215198.400943396</v>
      </c>
      <c r="D11" s="34" t="n">
        <f aca="false">+Conoco!A41</f>
        <v>37278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416726.28</v>
      </c>
      <c r="C12" s="28" t="n">
        <f aca="false">+Mojave!D40</f>
        <v>196569</v>
      </c>
      <c r="D12" s="39" t="n">
        <f aca="false">+Mojave!A40</f>
        <v>37279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374321.88</v>
      </c>
      <c r="C13" s="28" t="n">
        <f aca="false">+B13/$G$4</f>
        <v>176566.924528302</v>
      </c>
      <c r="D13" s="39" t="n">
        <f aca="false">+mewborne!A43</f>
        <v>37279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302827.95</v>
      </c>
      <c r="C14" s="28" t="n">
        <f aca="false">+B14/$G$4</f>
        <v>142843.372641509</v>
      </c>
      <c r="D14" s="39" t="n">
        <f aca="false">+KN_Westar!A41</f>
        <v>37277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289535.58</v>
      </c>
      <c r="C15" s="28" t="n">
        <f aca="false">+NGPL!F38</f>
        <v>135297</v>
      </c>
      <c r="D15" s="39" t="n">
        <f aca="false">+NGPL!A38</f>
        <v>37278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+B8+B9+B42</f>
        <v>-49405.7200000002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68</v>
      </c>
      <c r="B16" s="31" t="n">
        <f aca="false">+Dominion!D41</f>
        <v>176004.38</v>
      </c>
      <c r="C16" s="28" t="n">
        <f aca="false">+B16/$G$5</f>
        <v>82245.0373831776</v>
      </c>
      <c r="D16" s="39" t="n">
        <f aca="false">+Dominion!A41</f>
        <v>37278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50</v>
      </c>
      <c r="B17" s="31" t="n">
        <f aca="false">+'Amoco Abo'!$F$43</f>
        <v>169820.91</v>
      </c>
      <c r="C17" s="28" t="n">
        <f aca="false">+B17/$G$4</f>
        <v>80104.2028301887</v>
      </c>
      <c r="D17" s="39" t="n">
        <f aca="false">+'Amoco Abo'!A43</f>
        <v>37276</v>
      </c>
      <c r="E17" s="9" t="s">
        <v>113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29" t="s">
        <v>91</v>
      </c>
      <c r="B18" s="31" t="n">
        <f aca="false">+C18*$G$4</f>
        <v>155883.6</v>
      </c>
      <c r="C18" s="32" t="n">
        <f aca="false">+SoCal!F40</f>
        <v>73530</v>
      </c>
      <c r="D18" s="34" t="n">
        <f aca="false">+SoCal!A40</f>
        <v>37279</v>
      </c>
      <c r="E18" s="29" t="s">
        <v>117</v>
      </c>
      <c r="F18" s="29" t="s">
        <v>24</v>
      </c>
      <c r="G18" s="29" t="s">
        <v>60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118</v>
      </c>
      <c r="B19" s="31" t="n">
        <f aca="false">+Devon!D41</f>
        <v>153220.41</v>
      </c>
      <c r="C19" s="28" t="n">
        <f aca="false">+B19/$G$5</f>
        <v>71598.3224299065</v>
      </c>
      <c r="D19" s="39" t="n">
        <f aca="false">+Devon!A41</f>
        <v>37278</v>
      </c>
      <c r="E19" s="9" t="s">
        <v>113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29" t="s">
        <v>75</v>
      </c>
      <c r="B20" s="31" t="n">
        <f aca="false">+Plains!$N$43</f>
        <v>107948.28</v>
      </c>
      <c r="C20" s="32" t="n">
        <f aca="false">+B20/$G$4</f>
        <v>50919</v>
      </c>
      <c r="D20" s="34" t="n">
        <f aca="false">+Plains!A43</f>
        <v>37256</v>
      </c>
      <c r="E20" s="29" t="s">
        <v>113</v>
      </c>
      <c r="F20" s="29"/>
      <c r="G20" s="29" t="s">
        <v>31</v>
      </c>
      <c r="H20" s="29" t="s">
        <v>119</v>
      </c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" t="s">
        <v>73</v>
      </c>
      <c r="B21" s="31" t="n">
        <f aca="false">+Amarillo!P41</f>
        <v>92070.8</v>
      </c>
      <c r="C21" s="28" t="n">
        <f aca="false">+B21/$G$4</f>
        <v>43429.6226415094</v>
      </c>
      <c r="D21" s="39" t="n">
        <f aca="false">+Amarillo!A41</f>
        <v>37278</v>
      </c>
      <c r="E21" s="9" t="s">
        <v>113</v>
      </c>
      <c r="F21" s="9" t="s">
        <v>27</v>
      </c>
      <c r="G21" s="9" t="s">
        <v>42</v>
      </c>
      <c r="H21" s="9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77</v>
      </c>
      <c r="B22" s="31" t="n">
        <f aca="false">+EPFS!D41</f>
        <v>75964.71</v>
      </c>
      <c r="C22" s="32" t="n">
        <f aca="false">+B22/$G$5</f>
        <v>35497.5280373832</v>
      </c>
      <c r="D22" s="34" t="n">
        <f aca="false">+EPFS!A41</f>
        <v>37278</v>
      </c>
      <c r="E22" s="9" t="s">
        <v>113</v>
      </c>
      <c r="F22" s="9" t="s">
        <v>30</v>
      </c>
      <c r="G22" s="9" t="s">
        <v>60</v>
      </c>
      <c r="H22" s="9"/>
      <c r="I22" s="9"/>
      <c r="J22" s="9"/>
      <c r="K22" s="9"/>
      <c r="L22" s="9"/>
      <c r="M22" s="9" t="s">
        <v>120</v>
      </c>
      <c r="N22" s="90" t="n">
        <v>23995</v>
      </c>
      <c r="O22" s="33" t="n">
        <v>-1023166</v>
      </c>
      <c r="P22" s="9" t="s">
        <v>121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122</v>
      </c>
      <c r="B23" s="31" t="n">
        <f aca="false">+C23*$G$3</f>
        <v>70639.8</v>
      </c>
      <c r="C23" s="28" t="n">
        <f aca="false">+williams!J40</f>
        <v>33638</v>
      </c>
      <c r="D23" s="34" t="n">
        <f aca="false">+williams!A40</f>
        <v>37279</v>
      </c>
      <c r="E23" s="29" t="s">
        <v>113</v>
      </c>
      <c r="F23" s="29" t="s">
        <v>30</v>
      </c>
      <c r="G23" s="29" t="s">
        <v>40</v>
      </c>
      <c r="H23" s="19"/>
      <c r="I23" s="9"/>
      <c r="J23" s="9"/>
      <c r="K23" s="9"/>
      <c r="L23" s="9"/>
      <c r="M23" s="9" t="s">
        <v>120</v>
      </c>
      <c r="N23" s="90" t="n">
        <v>22864</v>
      </c>
      <c r="O23" s="33" t="n">
        <v>-58339.66</v>
      </c>
      <c r="P23" s="9" t="s">
        <v>123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29" t="s">
        <v>76</v>
      </c>
      <c r="B24" s="31" t="n">
        <f aca="false">+Continental!F43</f>
        <v>68413.08</v>
      </c>
      <c r="C24" s="32" t="n">
        <f aca="false">+B24/$G$4</f>
        <v>32270.320754717</v>
      </c>
      <c r="D24" s="34" t="n">
        <f aca="false">+Continental!A43</f>
        <v>37279</v>
      </c>
      <c r="E24" s="29" t="s">
        <v>113</v>
      </c>
      <c r="F24" s="29" t="s">
        <v>30</v>
      </c>
      <c r="G24" s="29" t="s">
        <v>38</v>
      </c>
      <c r="H24" s="29"/>
      <c r="I24" s="91"/>
      <c r="J24" s="9"/>
      <c r="K24" s="9"/>
      <c r="L24" s="9"/>
      <c r="M24" s="9" t="s">
        <v>120</v>
      </c>
      <c r="N24" s="90" t="n">
        <v>20379</v>
      </c>
      <c r="O24" s="33" t="n">
        <v>-51695.87</v>
      </c>
      <c r="P24" s="9" t="s">
        <v>123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9" t="s">
        <v>105</v>
      </c>
      <c r="B25" s="31" t="n">
        <f aca="false">+C25*$G$5</f>
        <v>67716.234</v>
      </c>
      <c r="C25" s="28" t="n">
        <f aca="false">+Lonestar!F43</f>
        <v>31643.1</v>
      </c>
      <c r="D25" s="34" t="n">
        <f aca="false">+Lonestar!A43</f>
        <v>37278</v>
      </c>
      <c r="E25" s="9" t="s">
        <v>117</v>
      </c>
      <c r="F25" s="9" t="s">
        <v>27</v>
      </c>
      <c r="G25" s="9" t="s">
        <v>60</v>
      </c>
      <c r="H25" s="9" t="s">
        <v>124</v>
      </c>
      <c r="I25" s="29"/>
      <c r="J25" s="9"/>
      <c r="K25" s="9"/>
      <c r="L25" s="9"/>
      <c r="M25" s="9" t="s">
        <v>120</v>
      </c>
      <c r="N25" s="90" t="n">
        <v>26357</v>
      </c>
      <c r="O25" s="33" t="n">
        <v>44144.84</v>
      </c>
      <c r="P25" s="9" t="s">
        <v>123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52353.4</v>
      </c>
      <c r="C26" s="32" t="n">
        <f aca="false">+'PG&amp;E'!D40</f>
        <v>24695</v>
      </c>
      <c r="D26" s="39" t="n">
        <f aca="false">+'PG&amp;E'!A40</f>
        <v>37279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120</v>
      </c>
      <c r="N26" s="90" t="n">
        <v>21544</v>
      </c>
      <c r="O26" s="33" t="n">
        <v>61340.16</v>
      </c>
      <c r="P26" s="9" t="s">
        <v>123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9" t="s">
        <v>63</v>
      </c>
      <c r="B27" s="31" t="n">
        <f aca="false">+EOG!$J$41</f>
        <v>48820.89</v>
      </c>
      <c r="C27" s="28" t="n">
        <f aca="false">+B27/$G$4</f>
        <v>23028.7216981132</v>
      </c>
      <c r="D27" s="34" t="n">
        <f aca="false">+EOG!A41</f>
        <v>37278</v>
      </c>
      <c r="E27" s="9" t="s">
        <v>113</v>
      </c>
      <c r="F27" s="9" t="s">
        <v>47</v>
      </c>
      <c r="G27" s="9" t="s">
        <v>60</v>
      </c>
      <c r="H27" s="9"/>
      <c r="I27" s="9"/>
      <c r="J27" s="29"/>
      <c r="K27" s="29"/>
      <c r="L27" s="29"/>
      <c r="M27" s="9" t="s">
        <v>120</v>
      </c>
      <c r="N27" s="92" t="n">
        <v>24532</v>
      </c>
      <c r="O27" s="93" t="n">
        <v>-956477</v>
      </c>
      <c r="P27" s="93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13.5" hidden="false" customHeight="true" outlineLevel="0" collapsed="false">
      <c r="A28" s="9" t="s">
        <v>65</v>
      </c>
      <c r="B28" s="31" t="n">
        <f aca="false">+SidR!D41</f>
        <v>43695.17</v>
      </c>
      <c r="C28" s="28" t="n">
        <f aca="false">+B28/$G$5</f>
        <v>20418.3037383178</v>
      </c>
      <c r="D28" s="39" t="n">
        <f aca="false">+SidR!A41</f>
        <v>37278</v>
      </c>
      <c r="E28" s="9" t="s">
        <v>113</v>
      </c>
      <c r="F28" s="9" t="s">
        <v>66</v>
      </c>
      <c r="G28" s="9" t="s">
        <v>60</v>
      </c>
      <c r="H28" s="9"/>
      <c r="I28" s="29"/>
      <c r="J28" s="29"/>
      <c r="K28" s="29"/>
      <c r="L28" s="29"/>
      <c r="M28" s="29" t="s">
        <v>125</v>
      </c>
      <c r="N28" s="92" t="n">
        <v>24268</v>
      </c>
      <c r="O28" s="93" t="n">
        <v>1481856.66</v>
      </c>
      <c r="P28" s="93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3.5" hidden="false" customHeight="true" outlineLevel="0" collapsed="false">
      <c r="A29" s="9" t="s">
        <v>126</v>
      </c>
      <c r="B29" s="31" t="n">
        <f aca="false">+Stratland!$D$41</f>
        <v>42585.15</v>
      </c>
      <c r="C29" s="28" t="n">
        <f aca="false">+B29/$G$4</f>
        <v>20087.3349056604</v>
      </c>
      <c r="D29" s="34" t="n">
        <f aca="false">+Stratland!A41</f>
        <v>37257</v>
      </c>
      <c r="E29" s="9" t="s">
        <v>113</v>
      </c>
      <c r="F29" s="9" t="s">
        <v>47</v>
      </c>
      <c r="G29" s="9" t="s">
        <v>60</v>
      </c>
      <c r="H29" s="9"/>
      <c r="I29" s="29"/>
      <c r="J29" s="29"/>
      <c r="K29" s="29"/>
      <c r="L29" s="29"/>
      <c r="M29" s="29"/>
      <c r="N29" s="92"/>
      <c r="O29" s="93"/>
      <c r="P29" s="93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13.5" hidden="false" customHeight="true" outlineLevel="0" collapsed="false">
      <c r="A30" s="9" t="s">
        <v>95</v>
      </c>
      <c r="B30" s="31" t="n">
        <f aca="false">+C30*$G$3</f>
        <v>38984.4</v>
      </c>
      <c r="C30" s="95" t="n">
        <f aca="false">+'Red C'!$F$45</f>
        <v>18564</v>
      </c>
      <c r="D30" s="34" t="n">
        <f aca="false">+'Red C'!A45</f>
        <v>37279</v>
      </c>
      <c r="E30" s="29" t="s">
        <v>117</v>
      </c>
      <c r="F30" s="9" t="s">
        <v>24</v>
      </c>
      <c r="G30" s="9" t="s">
        <v>38</v>
      </c>
      <c r="H30" s="9"/>
      <c r="I30" s="29"/>
      <c r="J30" s="29"/>
      <c r="K30" s="29"/>
      <c r="L30" s="29"/>
      <c r="M30" s="29" t="s">
        <v>127</v>
      </c>
      <c r="N30" s="92" t="n">
        <v>24361</v>
      </c>
      <c r="O30" s="93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</row>
    <row r="31" customFormat="false" ht="13.5" hidden="false" customHeight="true" outlineLevel="0" collapsed="false">
      <c r="A31" s="9" t="s">
        <v>70</v>
      </c>
      <c r="B31" s="31" t="n">
        <f aca="false">+'WTG inc'!N43</f>
        <v>37590.57</v>
      </c>
      <c r="C31" s="28" t="n">
        <f aca="false">+B31/$G$4</f>
        <v>17731.4009433962</v>
      </c>
      <c r="D31" s="39" t="n">
        <f aca="false">+'WTG inc'!A43</f>
        <v>37278</v>
      </c>
      <c r="E31" s="9" t="s">
        <v>113</v>
      </c>
      <c r="F31" s="9" t="s">
        <v>24</v>
      </c>
      <c r="G31" s="9" t="s">
        <v>38</v>
      </c>
      <c r="H31" s="29"/>
      <c r="I31" s="29"/>
      <c r="J31" s="29"/>
      <c r="K31" s="29"/>
      <c r="L31" s="29"/>
      <c r="M31" s="29"/>
      <c r="N31" s="92"/>
      <c r="O31" s="93"/>
      <c r="P31" s="93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3.5" hidden="false" customHeight="true" outlineLevel="0" collapsed="false">
      <c r="A32" s="9" t="s">
        <v>103</v>
      </c>
      <c r="B32" s="31" t="n">
        <f aca="false">+C32*$G$4</f>
        <v>37284.44</v>
      </c>
      <c r="C32" s="28" t="n">
        <f aca="false">+CIG!D42</f>
        <v>17587</v>
      </c>
      <c r="D32" s="39" t="n">
        <f aca="false">+CIG!A42</f>
        <v>37278</v>
      </c>
      <c r="E32" s="29" t="s">
        <v>117</v>
      </c>
      <c r="F32" s="9" t="s">
        <v>30</v>
      </c>
      <c r="G32" s="9" t="s">
        <v>42</v>
      </c>
      <c r="H32" s="9"/>
      <c r="I32" s="29"/>
      <c r="J32" s="9"/>
      <c r="K32" s="9"/>
      <c r="L32" s="9"/>
      <c r="M32" s="9" t="s">
        <v>120</v>
      </c>
      <c r="N32" s="90" t="n">
        <v>26357</v>
      </c>
      <c r="O32" s="33" t="n">
        <v>44144.84</v>
      </c>
      <c r="P32" s="9" t="s">
        <v>123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5" hidden="false" customHeight="true" outlineLevel="0" collapsed="false">
      <c r="A33" s="29" t="s">
        <v>26</v>
      </c>
      <c r="B33" s="31" t="n">
        <f aca="false">+'Citizens-Griffith'!D41</f>
        <v>35861.96</v>
      </c>
      <c r="C33" s="28" t="n">
        <f aca="false">+B33/$G$4</f>
        <v>16916.0188679245</v>
      </c>
      <c r="D33" s="34" t="n">
        <f aca="false">+'Citizens-Griffith'!A41</f>
        <v>37279</v>
      </c>
      <c r="E33" s="29" t="s">
        <v>113</v>
      </c>
      <c r="F33" s="29" t="s">
        <v>27</v>
      </c>
      <c r="G33" s="29" t="s">
        <v>25</v>
      </c>
      <c r="H33" s="2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46</v>
      </c>
      <c r="B34" s="31" t="n">
        <f aca="false">+NNG!$D$24</f>
        <v>24233.58</v>
      </c>
      <c r="C34" s="28" t="n">
        <f aca="false">+B34/$G$4</f>
        <v>11430.9339622642</v>
      </c>
      <c r="D34" s="34" t="n">
        <f aca="false">+NNG!A24</f>
        <v>37278</v>
      </c>
      <c r="E34" s="29" t="s">
        <v>113</v>
      </c>
      <c r="F34" s="29" t="s">
        <v>47</v>
      </c>
      <c r="G34" s="29" t="s">
        <v>31</v>
      </c>
      <c r="H34" s="29"/>
      <c r="I34" s="29"/>
      <c r="J34" s="29"/>
      <c r="K34" s="29"/>
      <c r="L34" s="29"/>
      <c r="M34" s="29"/>
      <c r="N34" s="92"/>
      <c r="O34" s="93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13.5" hidden="false" customHeight="true" outlineLevel="0" collapsed="false">
      <c r="A35" s="29" t="s">
        <v>23</v>
      </c>
      <c r="B35" s="31" t="n">
        <f aca="false">+Calpine!D41</f>
        <v>20362.81</v>
      </c>
      <c r="C35" s="32" t="n">
        <f aca="false">+B35/$G$4</f>
        <v>9605.09905660377</v>
      </c>
      <c r="D35" s="34" t="n">
        <f aca="false">+Calpine!A41</f>
        <v>37279</v>
      </c>
      <c r="E35" s="29" t="s">
        <v>113</v>
      </c>
      <c r="F35" s="29" t="s">
        <v>24</v>
      </c>
      <c r="G35" s="29" t="s">
        <v>25</v>
      </c>
      <c r="H35" s="29"/>
      <c r="I35" s="29"/>
      <c r="J35" s="29"/>
      <c r="K35" s="29"/>
      <c r="L35" s="29"/>
      <c r="M35" s="9" t="s">
        <v>127</v>
      </c>
      <c r="N35" s="90" t="n">
        <v>21665</v>
      </c>
      <c r="O35" s="33" t="n">
        <v>73449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12.95" hidden="false" customHeight="true" outlineLevel="0" collapsed="false">
      <c r="A36" s="9" t="s">
        <v>96</v>
      </c>
      <c r="B36" s="31" t="n">
        <f aca="false">+C36*$G$3</f>
        <v>18236.4</v>
      </c>
      <c r="C36" s="28" t="n">
        <f aca="false">+Amoco!D40</f>
        <v>8684</v>
      </c>
      <c r="D36" s="39" t="n">
        <f aca="false">+Amoco!A40</f>
        <v>37279</v>
      </c>
      <c r="E36" s="9" t="s">
        <v>117</v>
      </c>
      <c r="F36" s="9" t="s">
        <v>24</v>
      </c>
      <c r="G36" s="9" t="s">
        <v>38</v>
      </c>
      <c r="H36" s="9"/>
      <c r="I36" s="29"/>
      <c r="J36" s="29"/>
      <c r="K36" s="29"/>
      <c r="L36" s="29"/>
      <c r="M36" s="29"/>
      <c r="N36" s="92"/>
      <c r="O36" s="93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13.5" hidden="false" customHeight="true" outlineLevel="0" collapsed="false">
      <c r="A37" s="29" t="s">
        <v>37</v>
      </c>
      <c r="B37" s="63" t="n">
        <f aca="false">+transcol!$D$43</f>
        <v>14864.68</v>
      </c>
      <c r="C37" s="95" t="n">
        <f aca="false">+B37/$G$4</f>
        <v>7011.64150943396</v>
      </c>
      <c r="D37" s="34" t="n">
        <f aca="false">+transcol!A43</f>
        <v>37278</v>
      </c>
      <c r="E37" s="29" t="s">
        <v>113</v>
      </c>
      <c r="F37" s="29" t="s">
        <v>24</v>
      </c>
      <c r="G37" s="29" t="s">
        <v>38</v>
      </c>
      <c r="H37" s="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3.5" hidden="false" customHeight="true" outlineLevel="0" collapsed="false">
      <c r="A38" s="29" t="s">
        <v>128</v>
      </c>
      <c r="B38" s="40" t="n">
        <f aca="false">+'El Paso'!C39*summary!G4+'El Paso'!E39*summary!G3</f>
        <v>10313.28</v>
      </c>
      <c r="C38" s="52" t="n">
        <f aca="false">+'El Paso'!H39</f>
        <v>4299</v>
      </c>
      <c r="D38" s="34" t="n">
        <f aca="false">+'El Paso'!A39</f>
        <v>37278</v>
      </c>
      <c r="E38" s="29" t="s">
        <v>117</v>
      </c>
      <c r="F38" s="29" t="s">
        <v>30</v>
      </c>
      <c r="G38" s="29" t="s">
        <v>31</v>
      </c>
      <c r="H38" s="29"/>
      <c r="I38" s="29"/>
      <c r="J38" s="29"/>
      <c r="K38" s="29"/>
      <c r="L38" s="29"/>
      <c r="M38" s="29"/>
      <c r="N38" s="92"/>
      <c r="O38" s="93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18" hidden="false" customHeight="true" outlineLevel="0" collapsed="false">
      <c r="A39" s="9" t="s">
        <v>129</v>
      </c>
      <c r="B39" s="27" t="n">
        <f aca="false">SUM(B8:B38)</f>
        <v>6869441.734</v>
      </c>
      <c r="C39" s="28" t="n">
        <f aca="false">SUM(C8:C38)</f>
        <v>3224629.0722712</v>
      </c>
      <c r="D39" s="35"/>
      <c r="E39" s="9"/>
      <c r="F39" s="9"/>
      <c r="G39" s="9"/>
      <c r="H39" s="9"/>
      <c r="I39" s="9"/>
      <c r="J39" s="9"/>
      <c r="K39" s="9"/>
      <c r="L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"/>
      <c r="B40" s="27"/>
      <c r="C40" s="28"/>
      <c r="D40" s="35"/>
      <c r="E40" s="9"/>
      <c r="F40" s="96"/>
      <c r="G40" s="96"/>
      <c r="H40" s="9"/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85" t="s">
        <v>13</v>
      </c>
      <c r="B41" s="86" t="s">
        <v>110</v>
      </c>
      <c r="C41" s="87" t="s">
        <v>9</v>
      </c>
      <c r="D41" s="97" t="s">
        <v>18</v>
      </c>
      <c r="E41" s="85" t="s">
        <v>111</v>
      </c>
      <c r="F41" s="89" t="s">
        <v>20</v>
      </c>
      <c r="G41" s="89" t="s">
        <v>20</v>
      </c>
      <c r="H41" s="85" t="s">
        <v>21</v>
      </c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29" t="s">
        <v>55</v>
      </c>
      <c r="B42" s="63" t="n">
        <f aca="false">+DEFS!$C$40+DEFS!$E$40+DEFS!$F$44+DEFS!$F$45+DEFS!$F$46+DEFS!$F$47+DEFS!$F$48</f>
        <v>-2800636.26</v>
      </c>
      <c r="C42" s="95" t="n">
        <f aca="false">+B42/$G$5</f>
        <v>-1308708.53271028</v>
      </c>
      <c r="D42" s="34" t="n">
        <f aca="false">+DEFS!A40</f>
        <v>37278</v>
      </c>
      <c r="E42" s="29" t="s">
        <v>113</v>
      </c>
      <c r="F42" s="9" t="s">
        <v>24</v>
      </c>
      <c r="G42" s="9" t="s">
        <v>31</v>
      </c>
      <c r="H42" s="9" t="s">
        <v>114</v>
      </c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33</v>
      </c>
      <c r="B43" s="31" t="n">
        <f aca="false">+Citizens!D18</f>
        <v>-550872.83</v>
      </c>
      <c r="C43" s="32" t="n">
        <f aca="false">+B43/$G$4</f>
        <v>-259845.674528302</v>
      </c>
      <c r="D43" s="34" t="n">
        <f aca="false">+Citizens!A18</f>
        <v>37278</v>
      </c>
      <c r="E43" s="29" t="s">
        <v>113</v>
      </c>
      <c r="F43" s="29" t="s">
        <v>27</v>
      </c>
      <c r="G43" s="29" t="s">
        <v>25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29</v>
      </c>
      <c r="B44" s="31" t="n">
        <f aca="false">+'NS Steel'!D41</f>
        <v>-291761.92</v>
      </c>
      <c r="C44" s="32" t="n">
        <f aca="false">+B44/$G$4</f>
        <v>-137623.547169811</v>
      </c>
      <c r="D44" s="39" t="n">
        <f aca="false">+'NS Steel'!A41</f>
        <v>37279</v>
      </c>
      <c r="E44" s="9" t="s">
        <v>113</v>
      </c>
      <c r="F44" s="9" t="s">
        <v>30</v>
      </c>
      <c r="G44" s="9" t="s">
        <v>31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29" t="s">
        <v>67</v>
      </c>
      <c r="B45" s="31" t="n">
        <f aca="false">+MiVida_Rich!D41</f>
        <v>-203736.06</v>
      </c>
      <c r="C45" s="32" t="n">
        <f aca="false">+B45/$G$5</f>
        <v>-95203.7663551402</v>
      </c>
      <c r="D45" s="34" t="n">
        <f aca="false">+MiVida_Rich!A41</f>
        <v>37256</v>
      </c>
      <c r="E45" s="29" t="s">
        <v>113</v>
      </c>
      <c r="F45" s="29" t="s">
        <v>66</v>
      </c>
      <c r="G45" s="29" t="s">
        <v>60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9" t="s">
        <v>130</v>
      </c>
      <c r="B46" s="31" t="n">
        <f aca="false">+crosstex!F41</f>
        <v>-103134.36</v>
      </c>
      <c r="C46" s="32" t="n">
        <f aca="false">+B46/$G$4</f>
        <v>-48648.2830188679</v>
      </c>
      <c r="D46" s="39" t="n">
        <f aca="false">+crosstex!A41</f>
        <v>37278</v>
      </c>
      <c r="E46" s="9" t="s">
        <v>113</v>
      </c>
      <c r="F46" s="9" t="s">
        <v>66</v>
      </c>
      <c r="G46" s="9" t="s">
        <v>31</v>
      </c>
      <c r="H46" s="36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98</v>
      </c>
      <c r="B47" s="31" t="n">
        <f aca="false">+C47*$G$3</f>
        <v>-43873.2</v>
      </c>
      <c r="C47" s="32" t="n">
        <f aca="false">+NW!$F$41</f>
        <v>-20892</v>
      </c>
      <c r="D47" s="34" t="n">
        <f aca="false">+NW!B41</f>
        <v>37278</v>
      </c>
      <c r="E47" s="9" t="s">
        <v>117</v>
      </c>
      <c r="F47" s="9" t="s">
        <v>24</v>
      </c>
      <c r="G47" s="9" t="s">
        <v>38</v>
      </c>
      <c r="H47" s="36"/>
      <c r="I47" s="98"/>
      <c r="J47" s="98"/>
      <c r="K47" s="98"/>
      <c r="L47" s="98"/>
      <c r="M47" s="9"/>
      <c r="N47" s="92"/>
      <c r="O47" s="93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99"/>
      <c r="GW47" s="99"/>
      <c r="GX47" s="99"/>
      <c r="GY47" s="99"/>
      <c r="GZ47" s="99"/>
      <c r="HA47" s="99"/>
      <c r="HB47" s="99"/>
      <c r="HC47" s="99"/>
      <c r="HD47" s="99"/>
      <c r="HE47" s="99"/>
      <c r="HF47" s="99"/>
      <c r="HG47" s="99"/>
      <c r="HH47" s="99"/>
      <c r="HI47" s="99"/>
      <c r="HJ47" s="99"/>
      <c r="HK47" s="99"/>
      <c r="HL47" s="99"/>
      <c r="HM47" s="99"/>
      <c r="HN47" s="99"/>
      <c r="HO47" s="99"/>
      <c r="HP47" s="99"/>
      <c r="HQ47" s="99"/>
      <c r="HR47" s="99"/>
      <c r="HS47" s="99"/>
      <c r="HT47" s="99"/>
      <c r="HU47" s="99"/>
      <c r="HV47" s="99"/>
      <c r="HW47" s="99"/>
      <c r="HX47" s="99"/>
      <c r="HY47" s="99"/>
      <c r="HZ47" s="99"/>
      <c r="IA47" s="99"/>
      <c r="IB47" s="99"/>
      <c r="IC47" s="99"/>
      <c r="ID47" s="99"/>
      <c r="IE47" s="99"/>
      <c r="IF47" s="99"/>
      <c r="IG47" s="99"/>
      <c r="IH47" s="99"/>
      <c r="II47" s="99"/>
      <c r="IJ47" s="99"/>
      <c r="IK47" s="99"/>
      <c r="IL47" s="99"/>
      <c r="IM47" s="99"/>
      <c r="IN47" s="99"/>
      <c r="IO47" s="99"/>
      <c r="IP47" s="99"/>
      <c r="IQ47" s="99"/>
      <c r="IR47" s="99"/>
      <c r="IS47" s="99"/>
      <c r="IT47" s="99"/>
      <c r="IU47" s="99"/>
      <c r="IV47" s="99"/>
      <c r="IW47" s="99"/>
    </row>
    <row r="48" customFormat="false" ht="13.5" hidden="false" customHeight="true" outlineLevel="0" collapsed="false">
      <c r="A48" s="100" t="s">
        <v>78</v>
      </c>
      <c r="B48" s="101" t="n">
        <f aca="false">+Agave!$D$24</f>
        <v>-43676.78</v>
      </c>
      <c r="C48" s="32" t="n">
        <f aca="false">+B48/$G$4</f>
        <v>-20602.2547169811</v>
      </c>
      <c r="D48" s="102" t="n">
        <f aca="false">+Agave!A24</f>
        <v>37279</v>
      </c>
      <c r="E48" s="100" t="s">
        <v>113</v>
      </c>
      <c r="F48" s="100" t="s">
        <v>27</v>
      </c>
      <c r="G48" s="100" t="s">
        <v>60</v>
      </c>
      <c r="H48" s="100"/>
      <c r="I48" s="29"/>
      <c r="J48" s="29"/>
      <c r="K48" s="29"/>
      <c r="L48" s="29"/>
      <c r="M48" s="29"/>
      <c r="N48" s="92"/>
      <c r="O48" s="93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</row>
    <row r="49" customFormat="false" ht="13.5" hidden="false" customHeight="true" outlineLevel="0" collapsed="false">
      <c r="A49" s="9" t="s">
        <v>58</v>
      </c>
      <c r="B49" s="31" t="n">
        <f aca="false">+PGETX!$H$39</f>
        <v>-36786.6</v>
      </c>
      <c r="C49" s="28" t="n">
        <f aca="false">+B49/$G$4</f>
        <v>-17352.1698113208</v>
      </c>
      <c r="D49" s="39" t="n">
        <f aca="false">+PGETX!E39</f>
        <v>37278</v>
      </c>
      <c r="E49" s="9" t="s">
        <v>113</v>
      </c>
      <c r="F49" s="9" t="s">
        <v>30</v>
      </c>
      <c r="G49" s="9" t="s">
        <v>60</v>
      </c>
      <c r="H49" s="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69</v>
      </c>
      <c r="B50" s="63" t="n">
        <f aca="false">+WTGmktg!J43</f>
        <v>-35656.93</v>
      </c>
      <c r="C50" s="32" t="n">
        <f aca="false">+B50/$G$4</f>
        <v>-16819.3066037736</v>
      </c>
      <c r="D50" s="34" t="n">
        <f aca="false">+WTGmktg!A43</f>
        <v>37278</v>
      </c>
      <c r="E50" s="9" t="s">
        <v>113</v>
      </c>
      <c r="F50" s="29" t="s">
        <v>24</v>
      </c>
      <c r="G50" s="29" t="s">
        <v>38</v>
      </c>
      <c r="H50" s="29"/>
      <c r="I50" s="9"/>
      <c r="J50" s="9"/>
      <c r="K50" s="9"/>
      <c r="L50" s="9"/>
      <c r="M50" s="9"/>
      <c r="N50" s="90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29" t="s">
        <v>101</v>
      </c>
      <c r="B51" s="63" t="n">
        <f aca="false">+C51*$G$4</f>
        <v>-31490.48</v>
      </c>
      <c r="C51" s="95" t="n">
        <f aca="false">+PEPL!D41</f>
        <v>-14854</v>
      </c>
      <c r="D51" s="34" t="n">
        <f aca="false">+PEPL!A41</f>
        <v>37278</v>
      </c>
      <c r="E51" s="29" t="s">
        <v>117</v>
      </c>
      <c r="F51" s="29" t="s">
        <v>27</v>
      </c>
      <c r="G51" s="29" t="s">
        <v>31</v>
      </c>
      <c r="H51" s="9"/>
      <c r="I51" s="29"/>
      <c r="J51" s="29"/>
      <c r="K51" s="29"/>
      <c r="L51" s="29"/>
      <c r="M51" s="29"/>
      <c r="N51" s="92"/>
      <c r="O51" s="93"/>
      <c r="P51" s="93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13.5" hidden="false" customHeight="true" outlineLevel="0" collapsed="false">
      <c r="A52" s="9" t="s">
        <v>28</v>
      </c>
      <c r="B52" s="31" t="n">
        <f aca="false">+SWGasTrans!$D$41</f>
        <v>-24036.93</v>
      </c>
      <c r="C52" s="28" t="n">
        <f aca="false">+B52/$G$4</f>
        <v>-11338.1745283019</v>
      </c>
      <c r="D52" s="34" t="n">
        <f aca="false">+SWGasTrans!A41</f>
        <v>37278</v>
      </c>
      <c r="E52" s="9" t="s">
        <v>113</v>
      </c>
      <c r="F52" s="9" t="s">
        <v>24</v>
      </c>
      <c r="G52" s="9" t="s">
        <v>25</v>
      </c>
      <c r="H52" s="9"/>
      <c r="I52" s="9"/>
      <c r="J52" s="9"/>
      <c r="K52" s="9"/>
      <c r="L52" s="9"/>
      <c r="M52" s="9"/>
      <c r="N52" s="90"/>
      <c r="O52" s="3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3.5" hidden="false" customHeight="true" outlineLevel="0" collapsed="false">
      <c r="A53" s="29" t="s">
        <v>41</v>
      </c>
      <c r="B53" s="31" t="n">
        <f aca="false">+burlington!D42</f>
        <v>-12366.36</v>
      </c>
      <c r="C53" s="28" t="n">
        <f aca="false">+B53/$G$3</f>
        <v>-5888.74285714286</v>
      </c>
      <c r="D53" s="34" t="n">
        <f aca="false">+burlington!A42</f>
        <v>37278</v>
      </c>
      <c r="E53" s="29" t="s">
        <v>113</v>
      </c>
      <c r="F53" s="9" t="s">
        <v>30</v>
      </c>
      <c r="G53" s="9" t="s">
        <v>42</v>
      </c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3.5" hidden="false" customHeight="true" outlineLevel="0" collapsed="false">
      <c r="A54" s="9" t="s">
        <v>64</v>
      </c>
      <c r="B54" s="40" t="n">
        <f aca="false">+Oasis!$D$40</f>
        <v>-7041.39</v>
      </c>
      <c r="C54" s="41" t="n">
        <f aca="false">+B54/$G$5</f>
        <v>-3290.36915887851</v>
      </c>
      <c r="D54" s="39" t="n">
        <f aca="false">+Oasis!A40</f>
        <v>37278</v>
      </c>
      <c r="E54" s="9" t="s">
        <v>113</v>
      </c>
      <c r="F54" s="9" t="s">
        <v>30</v>
      </c>
      <c r="G54" s="9" t="s">
        <v>60</v>
      </c>
      <c r="H54" s="9"/>
      <c r="I54" s="29"/>
      <c r="J54" s="29"/>
      <c r="K54" s="29"/>
      <c r="L54" s="29"/>
      <c r="M54" s="9"/>
      <c r="N54" s="90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15" hidden="false" customHeight="true" outlineLevel="0" collapsed="false">
      <c r="A55" s="9" t="s">
        <v>131</v>
      </c>
      <c r="B55" s="31" t="n">
        <f aca="false">SUM(B42:B54)</f>
        <v>-4185070.1</v>
      </c>
      <c r="C55" s="32" t="n">
        <f aca="false">SUM(C42:C54)</f>
        <v>-1961066.8214588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132</v>
      </c>
      <c r="B57" s="103" t="n">
        <f aca="false">+B55+B39</f>
        <v>2684371.634</v>
      </c>
      <c r="C57" s="104" t="n">
        <f aca="false">+C55+C39</f>
        <v>1263562.2508124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133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5"/>
      <c r="F65" s="9"/>
      <c r="G65" s="9"/>
      <c r="H65" s="9"/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134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135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136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6"/>
      <c r="C105" s="107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137</v>
      </c>
      <c r="B106" s="108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138</v>
      </c>
      <c r="B107" s="108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139</v>
      </c>
      <c r="B108" s="108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140</v>
      </c>
      <c r="B109" s="109" t="n">
        <v>-725.46</v>
      </c>
      <c r="C109" s="28"/>
      <c r="D109" s="110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141</v>
      </c>
      <c r="B110" s="111" t="n">
        <v>107948.28</v>
      </c>
      <c r="C110" s="68"/>
      <c r="D110" s="112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142</v>
      </c>
      <c r="B111" s="109" t="n">
        <v>-1777.19</v>
      </c>
      <c r="C111" s="68"/>
      <c r="D111" s="113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143</v>
      </c>
      <c r="B112" s="109" t="n">
        <v>2429.75</v>
      </c>
      <c r="C112" s="68"/>
      <c r="D112" s="114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144</v>
      </c>
      <c r="B113" s="109" t="n">
        <v>6695.6</v>
      </c>
      <c r="C113" s="115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145</v>
      </c>
      <c r="B114" s="109" t="n">
        <v>48174.22</v>
      </c>
      <c r="C114" s="115"/>
      <c r="D114" s="110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146</v>
      </c>
      <c r="B115" s="111" t="n">
        <v>-2165.34</v>
      </c>
      <c r="C115" s="115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147</v>
      </c>
      <c r="B116" s="111" t="n">
        <v>-17015.8</v>
      </c>
      <c r="C116" s="115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148</v>
      </c>
      <c r="B117" s="111" t="n">
        <v>8356.05</v>
      </c>
      <c r="C117" s="116"/>
      <c r="D117" s="110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149</v>
      </c>
      <c r="B118" s="111" t="n">
        <f aca="false">775*2.25</f>
        <v>1743.75</v>
      </c>
      <c r="C118" s="116"/>
      <c r="D118" s="110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150</v>
      </c>
      <c r="B119" s="111" t="n">
        <v>0</v>
      </c>
      <c r="C119" s="116"/>
      <c r="D119" s="110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151</v>
      </c>
      <c r="B120" s="91" t="n">
        <f aca="false">44144.84-58339.66</f>
        <v>-14194.82</v>
      </c>
      <c r="C120" s="116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151</v>
      </c>
      <c r="B121" s="91" t="n">
        <v>-51695.87</v>
      </c>
      <c r="C121" s="116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151</v>
      </c>
      <c r="B122" s="91" t="n">
        <v>61340.16</v>
      </c>
      <c r="C122" s="116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152</v>
      </c>
      <c r="B123" s="111" t="n">
        <v>-2475.85</v>
      </c>
      <c r="C123" s="116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153</v>
      </c>
      <c r="B124" s="111" t="n">
        <v>2493.64</v>
      </c>
      <c r="C124" s="116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154</v>
      </c>
      <c r="B125" s="117" t="n">
        <v>8282.6</v>
      </c>
      <c r="C125" s="116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155</v>
      </c>
      <c r="B126" s="117" t="n">
        <v>-7228.77</v>
      </c>
      <c r="C126" s="115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156</v>
      </c>
      <c r="B127" s="91" t="n">
        <v>249009.74</v>
      </c>
      <c r="C127" s="115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157</v>
      </c>
      <c r="B128" s="111" t="n">
        <f aca="false">1974.11-1974.11</f>
        <v>0</v>
      </c>
      <c r="C128" s="115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158</v>
      </c>
      <c r="B129" s="109" t="n">
        <v>-35893</v>
      </c>
      <c r="C129" s="115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159</v>
      </c>
      <c r="B130" s="108" t="n">
        <v>27281.87</v>
      </c>
      <c r="C130" s="115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160</v>
      </c>
      <c r="B131" s="108" t="n">
        <v>-2614.58</v>
      </c>
      <c r="C131" s="115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161</v>
      </c>
      <c r="B132" s="108" t="n">
        <v>-177733.88</v>
      </c>
      <c r="C132" s="115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162</v>
      </c>
      <c r="B133" s="91" t="n">
        <v>3338.45</v>
      </c>
      <c r="C133" s="115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163</v>
      </c>
      <c r="B134" s="91" t="n">
        <v>15325.21</v>
      </c>
      <c r="C134" s="115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164</v>
      </c>
      <c r="B135" s="91" t="n">
        <v>-33878.81</v>
      </c>
      <c r="C135" s="115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165</v>
      </c>
      <c r="B136" s="91" t="n">
        <v>-726.96</v>
      </c>
      <c r="C136" s="115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166</v>
      </c>
      <c r="B137" s="27" t="n">
        <v>-4405.48</v>
      </c>
      <c r="C137" s="115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167</v>
      </c>
      <c r="B138" s="118" t="n">
        <v>4000.5</v>
      </c>
      <c r="C138" s="115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168</v>
      </c>
      <c r="B139" s="118" t="n">
        <v>-725.46</v>
      </c>
      <c r="C139" s="115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169</v>
      </c>
      <c r="B145" s="108" t="s">
        <v>170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171</v>
      </c>
      <c r="B146" s="108" t="s">
        <v>172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173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174</v>
      </c>
      <c r="B148" s="117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90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90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90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90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90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90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90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90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90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90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90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90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90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90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90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90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90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90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90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90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90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90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90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90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90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90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90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90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90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90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90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90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90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90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90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90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90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90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90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90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90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90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90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90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90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90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90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90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7" t="s">
        <v>180</v>
      </c>
      <c r="C5" s="417" t="s">
        <v>181</v>
      </c>
      <c r="D5" s="418" t="s">
        <v>183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9" t="n">
        <v>-700024</v>
      </c>
      <c r="C7" s="28" t="n">
        <v>-257170</v>
      </c>
      <c r="D7" s="28" t="n">
        <f aca="false">+C7-B7</f>
        <v>442854</v>
      </c>
    </row>
    <row r="8" customFormat="false" ht="11.25" hidden="false" customHeight="false" outlineLevel="0" collapsed="false">
      <c r="A8" s="9" t="n">
        <v>60667</v>
      </c>
      <c r="B8" s="419" t="n">
        <v>-126048</v>
      </c>
      <c r="C8" s="28" t="n">
        <v>-873190</v>
      </c>
      <c r="D8" s="28" t="n">
        <f aca="false">+C8-B8</f>
        <v>-747142</v>
      </c>
    </row>
    <row r="9" customFormat="false" ht="11.25" hidden="false" customHeight="false" outlineLevel="0" collapsed="false">
      <c r="A9" s="9" t="n">
        <v>60749</v>
      </c>
      <c r="B9" s="419" t="n">
        <v>85714</v>
      </c>
      <c r="C9" s="28" t="n">
        <v>-162596</v>
      </c>
      <c r="D9" s="28" t="n">
        <f aca="false">+C9-B9</f>
        <v>-248310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9" t="n">
        <v>-253492</v>
      </c>
      <c r="C11" s="28"/>
      <c r="D11" s="28" t="n">
        <f aca="false">+C11-B11</f>
        <v>253492</v>
      </c>
    </row>
    <row r="12" customFormat="false" ht="11.25" hidden="false" customHeight="false" outlineLevel="0" collapsed="false">
      <c r="A12" s="9" t="n">
        <v>62960</v>
      </c>
      <c r="B12" s="419"/>
      <c r="C12" s="28"/>
      <c r="D12" s="28" t="n">
        <f aca="false">+C12-B12</f>
        <v>0</v>
      </c>
    </row>
    <row r="13" customFormat="false" ht="11.25" hidden="false" customHeight="false" outlineLevel="0" collapsed="false">
      <c r="A13" s="42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-9891</v>
      </c>
    </row>
    <row r="19" customFormat="false" ht="11.25" hidden="false" customHeight="false" outlineLevel="0" collapsed="false">
      <c r="A19" s="9" t="s">
        <v>233</v>
      </c>
      <c r="B19" s="28"/>
      <c r="C19" s="28"/>
      <c r="D19" s="349" t="n">
        <f aca="false">+summary!G4</f>
        <v>2.12</v>
      </c>
    </row>
    <row r="20" customFormat="false" ht="11.25" hidden="false" customHeight="false" outlineLevel="0" collapsed="false">
      <c r="B20" s="28"/>
      <c r="C20" s="28"/>
      <c r="D20" s="108" t="n">
        <f aca="false">+D19*D18</f>
        <v>-20968.92</v>
      </c>
    </row>
    <row r="21" customFormat="false" ht="11.25" hidden="false" customHeight="false" outlineLevel="0" collapsed="false">
      <c r="B21" s="28"/>
      <c r="C21" s="28"/>
      <c r="D21" s="108"/>
      <c r="E21" s="98"/>
    </row>
    <row r="22" customFormat="false" ht="11.25" hidden="false" customHeight="false" outlineLevel="0" collapsed="false">
      <c r="A22" s="150" t="n">
        <v>37256</v>
      </c>
      <c r="B22" s="28"/>
      <c r="C22" s="28"/>
      <c r="D22" s="421" t="n">
        <v>45202.5</v>
      </c>
      <c r="E22" s="98"/>
    </row>
    <row r="23" customFormat="false" ht="11.25" hidden="false" customHeight="false" outlineLevel="0" collapsed="false">
      <c r="B23" s="28"/>
      <c r="C23" s="28"/>
      <c r="D23" s="108"/>
      <c r="E23" s="98"/>
    </row>
    <row r="24" customFormat="false" ht="12" hidden="false" customHeight="false" outlineLevel="0" collapsed="false">
      <c r="A24" s="150" t="n">
        <v>37278</v>
      </c>
      <c r="B24" s="28"/>
      <c r="C24" s="28"/>
      <c r="D24" s="422" t="n">
        <f aca="false">+D22+D20</f>
        <v>24233.58</v>
      </c>
      <c r="E24" s="98"/>
    </row>
    <row r="25" customFormat="false" ht="12" hidden="false" customHeight="false" outlineLevel="0" collapsed="false">
      <c r="B25" s="28"/>
      <c r="C25" s="28"/>
      <c r="D25" s="28"/>
      <c r="E25" s="98"/>
    </row>
    <row r="31" customFormat="false" ht="11.25" hidden="false" customHeight="false" outlineLevel="0" collapsed="false">
      <c r="A31" s="9" t="s">
        <v>192</v>
      </c>
    </row>
    <row r="32" customFormat="false" ht="11.25" hidden="false" customHeight="false" outlineLevel="0" collapsed="false">
      <c r="A32" s="150" t="n">
        <v>37256</v>
      </c>
      <c r="D32" s="388" t="n">
        <v>20090</v>
      </c>
    </row>
    <row r="33" customFormat="false" ht="11.25" hidden="false" customHeight="false" outlineLevel="0" collapsed="false">
      <c r="A33" s="150" t="n">
        <f aca="false">+A24</f>
        <v>37278</v>
      </c>
      <c r="D33" s="41" t="n">
        <f aca="false">+D18</f>
        <v>-9891</v>
      </c>
    </row>
    <row r="34" customFormat="false" ht="11.25" hidden="false" customHeight="false" outlineLevel="0" collapsed="false">
      <c r="D34" s="32" t="n">
        <f aca="false">+D33+D32</f>
        <v>10199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265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9236</v>
      </c>
      <c r="B5" s="330" t="n">
        <v>-81095</v>
      </c>
      <c r="C5" s="330" t="n">
        <v>-50716</v>
      </c>
      <c r="D5" s="330" t="n">
        <f aca="false">+C5-B5</f>
        <v>30379</v>
      </c>
      <c r="E5" s="28"/>
      <c r="F5" s="141"/>
    </row>
    <row r="6" customFormat="false" ht="12.75" hidden="false" customHeight="false" outlineLevel="0" collapsed="false">
      <c r="A6" s="332" t="n">
        <v>9238</v>
      </c>
      <c r="B6" s="330" t="n">
        <v>-10455</v>
      </c>
      <c r="C6" s="330" t="n">
        <v>-23000</v>
      </c>
      <c r="D6" s="330" t="n">
        <f aca="false">+C6-B6</f>
        <v>-12545</v>
      </c>
      <c r="E6" s="28"/>
      <c r="F6" s="141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56422</v>
      </c>
      <c r="B7" s="330" t="n">
        <v>-2289378</v>
      </c>
      <c r="C7" s="330" t="n">
        <v>-2268349</v>
      </c>
      <c r="D7" s="330" t="n">
        <f aca="false">+C7-B7</f>
        <v>21029</v>
      </c>
      <c r="E7" s="28"/>
      <c r="F7" s="141"/>
    </row>
    <row r="8" customFormat="false" ht="12.75" hidden="false" customHeight="false" outlineLevel="0" collapsed="false">
      <c r="A8" s="332" t="n">
        <v>58710</v>
      </c>
      <c r="B8" s="330" t="n">
        <v>-143515</v>
      </c>
      <c r="C8" s="330" t="n">
        <v>-154908</v>
      </c>
      <c r="D8" s="330" t="n">
        <f aca="false">+C8-B8</f>
        <v>-11393</v>
      </c>
      <c r="E8" s="28"/>
      <c r="F8" s="141"/>
    </row>
    <row r="9" customFormat="false" ht="12.75" hidden="false" customHeight="false" outlineLevel="0" collapsed="false">
      <c r="A9" s="332" t="n">
        <v>60921</v>
      </c>
      <c r="B9" s="330" t="n">
        <v>-1026582</v>
      </c>
      <c r="C9" s="330" t="n">
        <v>-1055085</v>
      </c>
      <c r="D9" s="330" t="n">
        <f aca="false">+C9-B9</f>
        <v>-28503</v>
      </c>
      <c r="E9" s="28"/>
      <c r="F9" s="141"/>
    </row>
    <row r="10" customFormat="false" ht="12.75" hidden="false" customHeight="false" outlineLevel="0" collapsed="false">
      <c r="A10" s="332" t="n">
        <v>78026</v>
      </c>
      <c r="B10" s="330"/>
      <c r="C10" s="330"/>
      <c r="D10" s="330" t="n">
        <f aca="false">+C10-B10</f>
        <v>0</v>
      </c>
      <c r="E10" s="28"/>
      <c r="F10" s="141"/>
    </row>
    <row r="11" customFormat="false" ht="12.75" hidden="false" customHeight="false" outlineLevel="0" collapsed="false">
      <c r="A11" s="332" t="n">
        <v>500084</v>
      </c>
      <c r="B11" s="330" t="n">
        <v>-53677</v>
      </c>
      <c r="C11" s="330" t="n">
        <v>-69000</v>
      </c>
      <c r="D11" s="330" t="n">
        <f aca="false">+C11-B11</f>
        <v>-15323</v>
      </c>
      <c r="E11" s="338"/>
      <c r="F11" s="141"/>
    </row>
    <row r="12" customFormat="false" ht="12.75" hidden="false" customHeight="false" outlineLevel="0" collapsed="false">
      <c r="A12" s="423" t="n">
        <v>500085</v>
      </c>
      <c r="B12" s="330" t="n">
        <v>-8664</v>
      </c>
      <c r="C12" s="330"/>
      <c r="D12" s="330" t="n">
        <f aca="false">+C12-B12</f>
        <v>8664</v>
      </c>
      <c r="E12" s="28"/>
      <c r="F12" s="141"/>
    </row>
    <row r="13" customFormat="false" ht="12.75" hidden="false" customHeight="false" outlineLevel="0" collapsed="false">
      <c r="A13" s="332" t="n">
        <v>500097</v>
      </c>
      <c r="B13" s="330" t="n">
        <v>-75539</v>
      </c>
      <c r="C13" s="330" t="n">
        <v>-92000</v>
      </c>
      <c r="D13" s="330" t="n">
        <f aca="false">+C13-B13</f>
        <v>-16461</v>
      </c>
      <c r="E13" s="28"/>
      <c r="F13" s="141"/>
    </row>
    <row r="14" customFormat="false" ht="12.75" hidden="false" customHeight="false" outlineLevel="0" collapsed="false">
      <c r="A14" s="332"/>
      <c r="B14" s="330"/>
      <c r="C14" s="330"/>
      <c r="D14" s="330"/>
      <c r="E14" s="28"/>
      <c r="F14" s="141"/>
    </row>
    <row r="15" customFormat="false" ht="12.75" hidden="false" customHeight="false" outlineLevel="0" collapsed="false">
      <c r="A15" s="332"/>
      <c r="B15" s="330"/>
      <c r="C15" s="330"/>
      <c r="D15" s="330"/>
      <c r="E15" s="28"/>
      <c r="F15" s="141"/>
    </row>
    <row r="16" customFormat="false" ht="12.75" hidden="false" customHeight="false" outlineLevel="0" collapsed="false">
      <c r="A16" s="332"/>
      <c r="B16" s="330"/>
      <c r="C16" s="330"/>
      <c r="D16" s="339"/>
      <c r="E16" s="28"/>
      <c r="F16" s="141"/>
    </row>
    <row r="17" customFormat="false" ht="12.75" hidden="false" customHeight="false" outlineLevel="0" collapsed="false">
      <c r="A17" s="332"/>
      <c r="B17" s="330"/>
      <c r="C17" s="330"/>
      <c r="D17" s="330" t="n">
        <f aca="false">SUM(D5:D16)</f>
        <v>-24153</v>
      </c>
      <c r="E17" s="28"/>
      <c r="F17" s="141"/>
    </row>
    <row r="18" customFormat="false" ht="12.75" hidden="false" customHeight="false" outlineLevel="0" collapsed="false">
      <c r="A18" s="332" t="s">
        <v>233</v>
      </c>
      <c r="B18" s="330"/>
      <c r="C18" s="330"/>
      <c r="D18" s="340" t="n">
        <f aca="false">+summary!G4</f>
        <v>2.12</v>
      </c>
      <c r="E18" s="341"/>
      <c r="F18" s="141"/>
    </row>
    <row r="19" customFormat="false" ht="12.75" hidden="false" customHeight="false" outlineLevel="0" collapsed="false">
      <c r="A19" s="332"/>
      <c r="B19" s="330"/>
      <c r="C19" s="330"/>
      <c r="D19" s="342" t="n">
        <f aca="false">+D18*D17</f>
        <v>-51204.36</v>
      </c>
      <c r="E19" s="108"/>
      <c r="F19" s="141"/>
    </row>
    <row r="20" customFormat="false" ht="12.75" hidden="false" customHeight="false" outlineLevel="0" collapsed="false">
      <c r="A20" s="332"/>
      <c r="B20" s="330"/>
      <c r="C20" s="330"/>
      <c r="D20" s="342"/>
      <c r="E20" s="108"/>
      <c r="F20" s="141"/>
    </row>
    <row r="21" customFormat="false" ht="12.75" hidden="false" customHeight="false" outlineLevel="0" collapsed="false">
      <c r="A21" s="344" t="n">
        <v>37256</v>
      </c>
      <c r="B21" s="330"/>
      <c r="C21" s="330"/>
      <c r="D21" s="345" t="n">
        <v>766914.32</v>
      </c>
      <c r="E21" s="108"/>
    </row>
    <row r="22" customFormat="false" ht="12.75" hidden="false" customHeight="false" outlineLevel="0" collapsed="false">
      <c r="A22" s="332"/>
      <c r="B22" s="330"/>
      <c r="C22" s="330"/>
      <c r="D22" s="342"/>
      <c r="E22" s="108"/>
    </row>
    <row r="23" customFormat="false" ht="13.5" hidden="false" customHeight="false" outlineLevel="0" collapsed="false">
      <c r="A23" s="344" t="n">
        <v>37279</v>
      </c>
      <c r="B23" s="330"/>
      <c r="C23" s="330"/>
      <c r="D23" s="347" t="n">
        <f aca="false">+D21+D19</f>
        <v>715709.96</v>
      </c>
      <c r="E23" s="108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4"/>
    </row>
    <row r="27" customFormat="false" ht="12.75" hidden="false" customHeight="false" outlineLevel="0" collapsed="false">
      <c r="A27" s="9" t="s">
        <v>192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37256</v>
      </c>
      <c r="B28" s="9"/>
      <c r="C28" s="9"/>
      <c r="D28" s="328" t="n">
        <v>307322</v>
      </c>
    </row>
    <row r="29" customFormat="false" ht="12.75" hidden="false" customHeight="false" outlineLevel="0" collapsed="false">
      <c r="A29" s="150" t="n">
        <f aca="false">+A23</f>
        <v>37279</v>
      </c>
      <c r="B29" s="9"/>
      <c r="C29" s="9"/>
      <c r="D29" s="41" t="n">
        <f aca="false">+D17</f>
        <v>-24153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283169</v>
      </c>
      <c r="E30" s="67"/>
    </row>
    <row r="31" customFormat="false" ht="12.75" hidden="false" customHeight="false" outlineLevel="0" collapsed="false">
      <c r="A31" s="154"/>
      <c r="B31" s="155"/>
      <c r="C31" s="156"/>
      <c r="D31" s="425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1"/>
      <c r="E47" s="341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0"/>
      <c r="E100" s="35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1"/>
      <c r="E102" s="3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8"/>
      <c r="E124" s="108"/>
      <c r="F124" s="141"/>
    </row>
    <row r="125" customFormat="false" ht="12.75" hidden="false" customHeight="false" outlineLevel="0" collapsed="false">
      <c r="B125" s="28"/>
      <c r="C125" s="28"/>
      <c r="D125" s="108"/>
      <c r="E125" s="108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8"/>
      <c r="E127" s="108"/>
    </row>
    <row r="128" customFormat="false" ht="13.5" hidden="false" customHeight="false" outlineLevel="0" collapsed="false">
      <c r="A128" s="9"/>
      <c r="D128" s="352"/>
      <c r="E128" s="3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8"/>
      <c r="E149" s="108"/>
      <c r="F149" s="141"/>
    </row>
    <row r="150" customFormat="false" ht="12.75" hidden="false" customHeight="false" outlineLevel="0" collapsed="false">
      <c r="B150" s="28"/>
      <c r="C150" s="28"/>
      <c r="D150" s="108"/>
      <c r="E150" s="108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8"/>
      <c r="E152" s="108"/>
    </row>
    <row r="153" customFormat="false" ht="13.5" hidden="false" customHeight="false" outlineLevel="0" collapsed="false">
      <c r="A153" s="9"/>
      <c r="D153" s="352"/>
      <c r="E153" s="3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3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3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3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3"/>
      <c r="C169" s="28"/>
      <c r="D169" s="28"/>
      <c r="E169" s="28"/>
      <c r="F169" s="141"/>
    </row>
    <row r="170" customFormat="false" ht="12.75" hidden="false" customHeight="false" outlineLevel="0" collapsed="false">
      <c r="B170" s="353"/>
      <c r="C170" s="28"/>
      <c r="D170" s="28"/>
      <c r="E170" s="28"/>
      <c r="F170" s="141"/>
    </row>
    <row r="171" customFormat="false" ht="12.75" hidden="false" customHeight="false" outlineLevel="0" collapsed="false">
      <c r="B171" s="353"/>
      <c r="C171" s="28"/>
      <c r="D171" s="52"/>
      <c r="E171" s="52"/>
      <c r="F171" s="42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8"/>
      <c r="E174" s="108"/>
      <c r="F174" s="141"/>
    </row>
    <row r="175" customFormat="false" ht="12.75" hidden="false" customHeight="false" outlineLevel="0" collapsed="false">
      <c r="B175" s="28"/>
      <c r="C175" s="28"/>
      <c r="D175" s="108"/>
      <c r="E175" s="108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8"/>
      <c r="E177" s="108"/>
    </row>
    <row r="178" customFormat="false" ht="13.5" hidden="false" customHeight="false" outlineLevel="0" collapsed="false">
      <c r="A178" s="9"/>
      <c r="D178" s="352"/>
      <c r="E178" s="3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3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3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3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4"/>
      <c r="B190" s="355"/>
      <c r="C190" s="355"/>
      <c r="D190" s="355"/>
      <c r="E190" s="355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3"/>
      <c r="C193" s="28"/>
      <c r="D193" s="28"/>
      <c r="E193" s="28"/>
      <c r="F193" s="141"/>
    </row>
    <row r="194" customFormat="false" ht="12.75" hidden="false" customHeight="false" outlineLevel="0" collapsed="false">
      <c r="B194" s="353"/>
      <c r="C194" s="28"/>
      <c r="D194" s="28"/>
      <c r="E194" s="28"/>
      <c r="F194" s="141"/>
    </row>
    <row r="195" customFormat="false" ht="12.75" hidden="false" customHeight="false" outlineLevel="0" collapsed="false">
      <c r="B195" s="353"/>
      <c r="C195" s="28"/>
      <c r="D195" s="52"/>
      <c r="E195" s="52"/>
      <c r="F195" s="42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8"/>
      <c r="E198" s="108"/>
      <c r="F198" s="141"/>
    </row>
    <row r="199" customFormat="false" ht="12.75" hidden="false" customHeight="false" outlineLevel="0" collapsed="false">
      <c r="B199" s="28"/>
      <c r="C199" s="28"/>
      <c r="D199" s="108"/>
      <c r="E199" s="108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8"/>
      <c r="E201" s="108"/>
    </row>
    <row r="202" customFormat="false" ht="13.5" hidden="false" customHeight="false" outlineLevel="0" collapsed="false">
      <c r="A202" s="9"/>
      <c r="D202" s="356"/>
      <c r="E202" s="3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3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3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3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4"/>
      <c r="B216" s="355"/>
      <c r="C216" s="355"/>
      <c r="D216" s="355"/>
      <c r="E216" s="355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3"/>
      <c r="C219" s="28"/>
      <c r="D219" s="28"/>
      <c r="E219" s="28"/>
      <c r="F219" s="141"/>
    </row>
    <row r="220" customFormat="false" ht="12.75" hidden="false" customHeight="false" outlineLevel="0" collapsed="false">
      <c r="B220" s="353"/>
      <c r="C220" s="28"/>
      <c r="D220" s="28"/>
      <c r="E220" s="28"/>
      <c r="F220" s="141"/>
    </row>
    <row r="221" customFormat="false" ht="12.75" hidden="false" customHeight="false" outlineLevel="0" collapsed="false">
      <c r="B221" s="353"/>
      <c r="C221" s="28"/>
      <c r="D221" s="52"/>
      <c r="E221" s="52"/>
      <c r="F221" s="42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8"/>
      <c r="E224" s="108"/>
      <c r="F224" s="141"/>
    </row>
    <row r="225" customFormat="false" ht="12.75" hidden="false" customHeight="false" outlineLevel="0" collapsed="false">
      <c r="B225" s="28"/>
      <c r="C225" s="28"/>
      <c r="D225" s="108"/>
      <c r="E225" s="108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8"/>
      <c r="E227" s="108"/>
    </row>
    <row r="228" customFormat="false" ht="13.5" hidden="false" customHeight="false" outlineLevel="0" collapsed="false">
      <c r="A228" s="9"/>
      <c r="D228" s="356"/>
      <c r="E228" s="3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3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3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3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7"/>
      <c r="B240" s="338"/>
      <c r="C240" s="338"/>
      <c r="D240" s="338"/>
      <c r="E240" s="338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3"/>
      <c r="C243" s="28"/>
      <c r="D243" s="28"/>
      <c r="E243" s="28"/>
      <c r="F243" s="141"/>
    </row>
    <row r="244" customFormat="false" ht="12.75" hidden="false" customHeight="false" outlineLevel="0" collapsed="false">
      <c r="B244" s="353"/>
      <c r="C244" s="28"/>
      <c r="D244" s="28"/>
      <c r="E244" s="28"/>
      <c r="F244" s="141"/>
    </row>
    <row r="245" customFormat="false" ht="12.75" hidden="false" customHeight="false" outlineLevel="0" collapsed="false">
      <c r="B245" s="353"/>
      <c r="C245" s="28"/>
      <c r="D245" s="52"/>
      <c r="E245" s="52"/>
      <c r="F245" s="42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8"/>
      <c r="E248" s="108"/>
      <c r="F248" s="141"/>
    </row>
    <row r="249" customFormat="false" ht="12.75" hidden="false" customHeight="false" outlineLevel="0" collapsed="false">
      <c r="B249" s="28"/>
      <c r="C249" s="28"/>
      <c r="D249" s="108"/>
      <c r="E249" s="108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8"/>
      <c r="E251" s="108"/>
    </row>
    <row r="252" customFormat="false" ht="13.5" hidden="false" customHeight="false" outlineLevel="0" collapsed="false">
      <c r="A252" s="9"/>
      <c r="D252" s="358"/>
      <c r="E252" s="3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2"/>
      <c r="B255" s="330"/>
      <c r="C255" s="330"/>
      <c r="D255" s="330"/>
    </row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141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141"/>
    </row>
    <row r="259" customFormat="false" ht="12.75" hidden="false" customHeight="false" outlineLevel="0" collapsed="false">
      <c r="A259" s="332"/>
      <c r="B259" s="359"/>
      <c r="C259" s="330"/>
      <c r="D259" s="330"/>
      <c r="E259" s="28"/>
      <c r="F259" s="141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141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141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141"/>
    </row>
    <row r="263" customFormat="false" ht="12.75" hidden="false" customHeight="false" outlineLevel="0" collapsed="false">
      <c r="A263" s="332"/>
      <c r="B263" s="330"/>
      <c r="C263" s="330"/>
      <c r="D263" s="330"/>
      <c r="E263" s="28"/>
      <c r="F263" s="141"/>
    </row>
    <row r="264" customFormat="false" ht="12.75" hidden="false" customHeight="false" outlineLevel="0" collapsed="false">
      <c r="A264" s="337"/>
      <c r="B264" s="360"/>
      <c r="C264" s="360"/>
      <c r="D264" s="360"/>
      <c r="E264" s="338"/>
      <c r="F264" s="141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141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141"/>
    </row>
    <row r="267" customFormat="false" ht="12.75" hidden="false" customHeight="false" outlineLevel="0" collapsed="false">
      <c r="A267" s="332"/>
      <c r="B267" s="359"/>
      <c r="C267" s="330"/>
      <c r="D267" s="330"/>
      <c r="E267" s="28"/>
      <c r="F267" s="141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141"/>
    </row>
    <row r="269" customFormat="false" ht="12.75" hidden="false" customHeight="false" outlineLevel="0" collapsed="false">
      <c r="A269" s="332"/>
      <c r="B269" s="359"/>
      <c r="C269" s="330"/>
      <c r="D269" s="339"/>
      <c r="E269" s="52"/>
      <c r="F269" s="426"/>
    </row>
    <row r="270" customFormat="false" ht="12.75" hidden="false" customHeight="false" outlineLevel="0" collapsed="false">
      <c r="A270" s="332"/>
      <c r="B270" s="330"/>
      <c r="C270" s="330"/>
      <c r="D270" s="330"/>
      <c r="E270" s="28"/>
      <c r="F270" s="141"/>
    </row>
    <row r="271" customFormat="false" ht="12.75" hidden="false" customHeight="false" outlineLevel="0" collapsed="false">
      <c r="A271" s="332"/>
      <c r="B271" s="330"/>
      <c r="C271" s="330"/>
      <c r="D271" s="340"/>
      <c r="E271" s="349"/>
      <c r="F271" s="141"/>
    </row>
    <row r="272" customFormat="false" ht="12.75" hidden="false" customHeight="false" outlineLevel="0" collapsed="false">
      <c r="A272" s="332"/>
      <c r="B272" s="330"/>
      <c r="C272" s="330"/>
      <c r="D272" s="342"/>
      <c r="E272" s="108"/>
      <c r="F272" s="141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141"/>
    </row>
    <row r="274" customFormat="false" ht="12.75" hidden="false" customHeight="false" outlineLevel="0" collapsed="false">
      <c r="A274" s="332"/>
      <c r="B274" s="330"/>
      <c r="C274" s="330"/>
      <c r="D274" s="361"/>
      <c r="E274" s="188"/>
    </row>
    <row r="275" customFormat="false" ht="12.75" hidden="false" customHeight="false" outlineLevel="0" collapsed="false">
      <c r="A275" s="332"/>
      <c r="B275" s="330"/>
      <c r="C275" s="330"/>
      <c r="D275" s="342"/>
      <c r="E275" s="108"/>
    </row>
    <row r="276" customFormat="false" ht="13.5" hidden="false" customHeight="false" outlineLevel="0" collapsed="false">
      <c r="A276" s="332"/>
      <c r="B276" s="330"/>
      <c r="C276" s="330"/>
      <c r="D276" s="362"/>
      <c r="E276" s="3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2"/>
      <c r="B280" s="330"/>
      <c r="C280" s="330"/>
      <c r="D280" s="330"/>
    </row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141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141"/>
    </row>
    <row r="284" customFormat="false" ht="12.75" hidden="false" customHeight="false" outlineLevel="0" collapsed="false">
      <c r="A284" s="332"/>
      <c r="B284" s="359"/>
      <c r="C284" s="330"/>
      <c r="D284" s="330"/>
      <c r="E284" s="28"/>
      <c r="F284" s="141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141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141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141"/>
    </row>
    <row r="288" customFormat="false" ht="12.75" hidden="false" customHeight="false" outlineLevel="0" collapsed="false">
      <c r="A288" s="332"/>
      <c r="B288" s="330"/>
      <c r="C288" s="330"/>
      <c r="D288" s="330"/>
      <c r="E288" s="28"/>
      <c r="F288" s="141"/>
    </row>
    <row r="289" customFormat="false" ht="12.75" hidden="false" customHeight="false" outlineLevel="0" collapsed="false">
      <c r="A289" s="337"/>
      <c r="B289" s="360"/>
      <c r="C289" s="360"/>
      <c r="D289" s="360"/>
      <c r="E289" s="338"/>
      <c r="F289" s="141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141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141"/>
    </row>
    <row r="292" customFormat="false" ht="12.75" hidden="false" customHeight="false" outlineLevel="0" collapsed="false">
      <c r="A292" s="332"/>
      <c r="B292" s="359"/>
      <c r="C292" s="330"/>
      <c r="D292" s="330"/>
      <c r="E292" s="28"/>
      <c r="F292" s="141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141"/>
    </row>
    <row r="294" customFormat="false" ht="12.75" hidden="false" customHeight="false" outlineLevel="0" collapsed="false">
      <c r="A294" s="332"/>
      <c r="B294" s="359"/>
      <c r="C294" s="330"/>
      <c r="D294" s="339"/>
      <c r="E294" s="52"/>
      <c r="F294" s="426"/>
    </row>
    <row r="295" customFormat="false" ht="12.75" hidden="false" customHeight="false" outlineLevel="0" collapsed="false">
      <c r="A295" s="332"/>
      <c r="B295" s="330"/>
      <c r="C295" s="330"/>
      <c r="D295" s="330"/>
      <c r="E295" s="28"/>
      <c r="F295" s="141"/>
    </row>
    <row r="296" customFormat="false" ht="12.75" hidden="false" customHeight="false" outlineLevel="0" collapsed="false">
      <c r="A296" s="332"/>
      <c r="B296" s="330"/>
      <c r="C296" s="330"/>
      <c r="D296" s="340"/>
      <c r="E296" s="349"/>
      <c r="F296" s="141"/>
    </row>
    <row r="297" customFormat="false" ht="12.75" hidden="false" customHeight="false" outlineLevel="0" collapsed="false">
      <c r="A297" s="332"/>
      <c r="B297" s="330"/>
      <c r="C297" s="330"/>
      <c r="D297" s="342"/>
      <c r="E297" s="108"/>
      <c r="F297" s="141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141"/>
    </row>
    <row r="299" customFormat="false" ht="12.75" hidden="false" customHeight="false" outlineLevel="0" collapsed="false">
      <c r="A299" s="344"/>
      <c r="B299" s="330"/>
      <c r="C299" s="330"/>
      <c r="D299" s="361"/>
      <c r="E299" s="188"/>
    </row>
    <row r="300" customFormat="false" ht="12.75" hidden="false" customHeight="false" outlineLevel="0" collapsed="false">
      <c r="A300" s="332"/>
      <c r="B300" s="330"/>
      <c r="C300" s="330"/>
      <c r="D300" s="342"/>
      <c r="E300" s="108"/>
    </row>
    <row r="301" customFormat="false" ht="13.5" hidden="false" customHeight="false" outlineLevel="0" collapsed="false">
      <c r="A301" s="332"/>
      <c r="B301" s="330"/>
      <c r="C301" s="330"/>
      <c r="D301" s="362"/>
      <c r="E301" s="3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2"/>
      <c r="B307" s="330"/>
      <c r="C307" s="330"/>
      <c r="D307" s="330"/>
    </row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141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141"/>
    </row>
    <row r="311" customFormat="false" ht="12.75" hidden="false" customHeight="false" outlineLevel="0" collapsed="false">
      <c r="A311" s="332"/>
      <c r="B311" s="359"/>
      <c r="C311" s="330"/>
      <c r="D311" s="330"/>
      <c r="E311" s="28"/>
      <c r="F311" s="141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141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141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141"/>
    </row>
    <row r="315" customFormat="false" ht="12.75" hidden="false" customHeight="false" outlineLevel="0" collapsed="false">
      <c r="A315" s="332"/>
      <c r="B315" s="330"/>
      <c r="C315" s="330"/>
      <c r="D315" s="330"/>
      <c r="E315" s="28"/>
      <c r="F315" s="141"/>
    </row>
    <row r="316" customFormat="false" ht="12.75" hidden="false" customHeight="false" outlineLevel="0" collapsed="false">
      <c r="A316" s="337"/>
      <c r="B316" s="360"/>
      <c r="C316" s="360"/>
      <c r="D316" s="360"/>
      <c r="E316" s="338"/>
      <c r="F316" s="141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141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141"/>
    </row>
    <row r="319" customFormat="false" ht="12.75" hidden="false" customHeight="false" outlineLevel="0" collapsed="false">
      <c r="A319" s="332"/>
      <c r="B319" s="359"/>
      <c r="C319" s="330"/>
      <c r="D319" s="330"/>
      <c r="E319" s="28"/>
      <c r="F319" s="141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141"/>
    </row>
    <row r="321" customFormat="false" ht="12.75" hidden="false" customHeight="false" outlineLevel="0" collapsed="false">
      <c r="A321" s="332"/>
      <c r="B321" s="359"/>
      <c r="C321" s="330"/>
      <c r="D321" s="339"/>
      <c r="E321" s="52"/>
      <c r="F321" s="426"/>
    </row>
    <row r="322" customFormat="false" ht="12.75" hidden="false" customHeight="false" outlineLevel="0" collapsed="false">
      <c r="A322" s="332"/>
      <c r="B322" s="330"/>
      <c r="C322" s="330"/>
      <c r="D322" s="330"/>
      <c r="E322" s="28"/>
      <c r="F322" s="141"/>
    </row>
    <row r="323" customFormat="false" ht="12.75" hidden="false" customHeight="false" outlineLevel="0" collapsed="false">
      <c r="A323" s="332"/>
      <c r="B323" s="330"/>
      <c r="C323" s="330"/>
      <c r="D323" s="340"/>
      <c r="E323" s="349"/>
      <c r="F323" s="141"/>
    </row>
    <row r="324" customFormat="false" ht="12.75" hidden="false" customHeight="false" outlineLevel="0" collapsed="false">
      <c r="A324" s="332"/>
      <c r="B324" s="330"/>
      <c r="C324" s="330"/>
      <c r="D324" s="342"/>
      <c r="E324" s="108"/>
      <c r="F324" s="141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141"/>
    </row>
    <row r="326" customFormat="false" ht="12.75" hidden="false" customHeight="false" outlineLevel="0" collapsed="false">
      <c r="A326" s="344"/>
      <c r="B326" s="330"/>
      <c r="C326" s="330"/>
      <c r="D326" s="361"/>
      <c r="E326" s="188"/>
    </row>
    <row r="327" customFormat="false" ht="12.75" hidden="false" customHeight="false" outlineLevel="0" collapsed="false">
      <c r="A327" s="332"/>
      <c r="B327" s="330"/>
      <c r="C327" s="330"/>
      <c r="D327" s="342"/>
      <c r="E327" s="108"/>
    </row>
    <row r="328" customFormat="false" ht="13.5" hidden="false" customHeight="false" outlineLevel="0" collapsed="false">
      <c r="A328" s="332"/>
      <c r="B328" s="330"/>
      <c r="C328" s="330"/>
      <c r="D328" s="362"/>
      <c r="E328" s="3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3" t="s">
        <v>180</v>
      </c>
      <c r="C2" s="333" t="s">
        <v>181</v>
      </c>
      <c r="D2" s="333" t="s">
        <v>180</v>
      </c>
      <c r="E2" s="333" t="s">
        <v>181</v>
      </c>
      <c r="F2" s="334" t="s">
        <v>183</v>
      </c>
    </row>
    <row r="3" customFormat="false" ht="12.75" hidden="false" customHeight="false" outlineLevel="0" collapsed="false">
      <c r="A3" s="0" t="n">
        <v>1</v>
      </c>
      <c r="B3" s="330" t="n">
        <v>43413</v>
      </c>
      <c r="C3" s="330" t="n">
        <v>45338</v>
      </c>
      <c r="D3" s="330"/>
      <c r="E3" s="330"/>
      <c r="F3" s="330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30" t="n">
        <v>45284</v>
      </c>
      <c r="C4" s="330" t="n">
        <v>45338</v>
      </c>
      <c r="D4" s="330"/>
      <c r="E4" s="330"/>
      <c r="F4" s="330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30" t="n">
        <v>34397</v>
      </c>
      <c r="C5" s="330" t="n">
        <v>34338</v>
      </c>
      <c r="D5" s="330"/>
      <c r="E5" s="330"/>
      <c r="F5" s="330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30" t="n">
        <v>64090</v>
      </c>
      <c r="C6" s="330" t="n">
        <v>66519</v>
      </c>
      <c r="D6" s="330"/>
      <c r="E6" s="330"/>
      <c r="F6" s="330" t="n">
        <f aca="false">+E6-D6+C6-B6</f>
        <v>2429</v>
      </c>
      <c r="I6" s="0" t="s">
        <v>266</v>
      </c>
      <c r="P6" s="0" t="s">
        <v>267</v>
      </c>
    </row>
    <row r="7" customFormat="false" ht="12.75" hidden="false" customHeight="false" outlineLevel="0" collapsed="false">
      <c r="A7" s="0" t="n">
        <v>5</v>
      </c>
      <c r="B7" s="330" t="n">
        <v>66505</v>
      </c>
      <c r="C7" s="330" t="n">
        <v>66519</v>
      </c>
      <c r="D7" s="330" t="n">
        <v>-21381</v>
      </c>
      <c r="E7" s="330" t="n">
        <v>-20000</v>
      </c>
      <c r="F7" s="330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30" t="n">
        <v>62713</v>
      </c>
      <c r="C8" s="330" t="n">
        <v>66519</v>
      </c>
      <c r="D8" s="330" t="n">
        <v>-21994</v>
      </c>
      <c r="E8" s="330" t="n">
        <v>-20000</v>
      </c>
      <c r="F8" s="330" t="n">
        <f aca="false">+E8-D8+C8-B8</f>
        <v>5800</v>
      </c>
      <c r="I8" s="332" t="s">
        <v>182</v>
      </c>
      <c r="J8" s="332" t="s">
        <v>180</v>
      </c>
      <c r="K8" s="332" t="s">
        <v>181</v>
      </c>
      <c r="L8" s="332" t="s">
        <v>183</v>
      </c>
      <c r="M8" s="332" t="s">
        <v>184</v>
      </c>
      <c r="N8" s="332" t="s">
        <v>185</v>
      </c>
      <c r="O8" s="332"/>
      <c r="P8" s="332" t="s">
        <v>182</v>
      </c>
      <c r="Q8" s="332" t="s">
        <v>180</v>
      </c>
      <c r="R8" s="332" t="s">
        <v>181</v>
      </c>
      <c r="S8" s="332" t="s">
        <v>183</v>
      </c>
      <c r="T8" s="332" t="s">
        <v>184</v>
      </c>
      <c r="U8" s="332" t="s">
        <v>185</v>
      </c>
    </row>
    <row r="9" customFormat="false" ht="15.75" hidden="false" customHeight="true" outlineLevel="0" collapsed="false">
      <c r="A9" s="0" t="n">
        <v>7</v>
      </c>
      <c r="B9" s="330" t="n">
        <v>67373</v>
      </c>
      <c r="C9" s="330" t="n">
        <v>66519</v>
      </c>
      <c r="D9" s="330" t="n">
        <v>-20031</v>
      </c>
      <c r="E9" s="330" t="n">
        <v>-20000</v>
      </c>
      <c r="F9" s="330" t="n">
        <f aca="false">+E9-D9+C9-B9</f>
        <v>-823</v>
      </c>
      <c r="I9" s="427"/>
      <c r="J9" s="384"/>
      <c r="K9" s="384"/>
      <c r="L9" s="384"/>
      <c r="M9" s="378"/>
      <c r="N9" s="378"/>
      <c r="O9" s="378"/>
      <c r="P9" s="427"/>
      <c r="Q9" s="384"/>
      <c r="R9" s="384"/>
      <c r="S9" s="384"/>
      <c r="T9" s="378"/>
      <c r="U9" s="378"/>
    </row>
    <row r="10" customFormat="false" ht="12.75" hidden="false" customHeight="false" outlineLevel="0" collapsed="false">
      <c r="A10" s="0" t="n">
        <v>8</v>
      </c>
      <c r="B10" s="330" t="n">
        <v>60189</v>
      </c>
      <c r="C10" s="330" t="n">
        <v>63115</v>
      </c>
      <c r="D10" s="330" t="n">
        <v>-1852</v>
      </c>
      <c r="E10" s="330"/>
      <c r="F10" s="330" t="n">
        <f aca="false">+E10-D10+C10-B10</f>
        <v>4778</v>
      </c>
      <c r="I10" s="427" t="n">
        <v>37012</v>
      </c>
      <c r="J10" s="384" t="n">
        <v>1103057</v>
      </c>
      <c r="K10" s="384" t="n">
        <v>1120793</v>
      </c>
      <c r="L10" s="384" t="n">
        <f aca="false">+K10-J10</f>
        <v>17736</v>
      </c>
      <c r="M10" s="378" t="n">
        <v>4.01</v>
      </c>
      <c r="N10" s="378" t="n">
        <f aca="false">+L10*M10</f>
        <v>71121.36</v>
      </c>
      <c r="O10" s="378"/>
      <c r="P10" s="427" t="n">
        <v>37012</v>
      </c>
      <c r="Q10" s="384" t="n">
        <v>-202726</v>
      </c>
      <c r="R10" s="384" t="n">
        <v>-185000</v>
      </c>
      <c r="S10" s="384" t="n">
        <f aca="false">+R10-Q10</f>
        <v>17726</v>
      </c>
      <c r="T10" s="378" t="n">
        <v>4.01</v>
      </c>
      <c r="U10" s="378" t="n">
        <f aca="false">+S10*T10</f>
        <v>71081.26</v>
      </c>
      <c r="W10" s="428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0" t="n">
        <v>62594</v>
      </c>
      <c r="C11" s="330" t="n">
        <v>62519</v>
      </c>
      <c r="D11" s="330"/>
      <c r="E11" s="330"/>
      <c r="F11" s="330" t="n">
        <f aca="false">+E11-D11+C11-B11</f>
        <v>-75</v>
      </c>
      <c r="I11" s="427" t="n">
        <v>37043</v>
      </c>
      <c r="J11" s="384" t="n">
        <f aca="false">1647210-1647210+1654290</f>
        <v>1654290</v>
      </c>
      <c r="K11" s="384" t="n">
        <v>1681871</v>
      </c>
      <c r="L11" s="384" t="n">
        <f aca="false">+K11-J11</f>
        <v>27581</v>
      </c>
      <c r="M11" s="378" t="n">
        <v>3.51</v>
      </c>
      <c r="N11" s="378" t="n">
        <f aca="false">+L11*M11</f>
        <v>96809.31</v>
      </c>
      <c r="O11" s="378"/>
      <c r="P11" s="427" t="n">
        <v>37043</v>
      </c>
      <c r="Q11" s="384" t="n">
        <v>-153623</v>
      </c>
      <c r="R11" s="384" t="n">
        <v>-88473</v>
      </c>
      <c r="S11" s="384" t="n">
        <f aca="false">+R11-Q11</f>
        <v>65150</v>
      </c>
      <c r="T11" s="378" t="n">
        <v>3.51</v>
      </c>
      <c r="U11" s="378" t="n">
        <f aca="false">+S11*T11</f>
        <v>228676.5</v>
      </c>
      <c r="W11" s="428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0" t="n">
        <v>62214</v>
      </c>
      <c r="C12" s="330" t="n">
        <v>62218</v>
      </c>
      <c r="D12" s="330"/>
      <c r="E12" s="330"/>
      <c r="F12" s="330" t="n">
        <f aca="false">+E12-D12+C12-B12</f>
        <v>4</v>
      </c>
      <c r="I12" s="427" t="n">
        <v>37073</v>
      </c>
      <c r="J12" s="384" t="n">
        <f aca="false">1305497-1305497+1309597</f>
        <v>1309597</v>
      </c>
      <c r="K12" s="384" t="n">
        <v>1270571</v>
      </c>
      <c r="L12" s="384" t="n">
        <f aca="false">+K12-J12</f>
        <v>-39026</v>
      </c>
      <c r="M12" s="378" t="n">
        <v>2.94</v>
      </c>
      <c r="N12" s="378" t="n">
        <f aca="false">+L12*M12</f>
        <v>-114736.44</v>
      </c>
      <c r="O12" s="378"/>
      <c r="P12" s="427" t="n">
        <v>37104</v>
      </c>
      <c r="Q12" s="384" t="n">
        <v>-34269</v>
      </c>
      <c r="R12" s="384" t="n">
        <v>-27046</v>
      </c>
      <c r="S12" s="384" t="n">
        <f aca="false">+R12-Q12</f>
        <v>7223</v>
      </c>
      <c r="T12" s="378" t="n">
        <v>2.85</v>
      </c>
      <c r="U12" s="378" t="n">
        <f aca="false">+S12*T12</f>
        <v>20585.55</v>
      </c>
      <c r="W12" s="428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0" t="n">
        <v>30610</v>
      </c>
      <c r="C13" s="330" t="n">
        <v>30338</v>
      </c>
      <c r="D13" s="330"/>
      <c r="E13" s="330"/>
      <c r="F13" s="330" t="n">
        <f aca="false">+E13-D13+C13-B13</f>
        <v>-272</v>
      </c>
      <c r="I13" s="427" t="n">
        <v>37104</v>
      </c>
      <c r="J13" s="384" t="n">
        <f aca="false">1436775-1436775+1438269</f>
        <v>1438269</v>
      </c>
      <c r="K13" s="384" t="n">
        <v>1418897</v>
      </c>
      <c r="L13" s="384" t="n">
        <f aca="false">+K13-J13</f>
        <v>-19372</v>
      </c>
      <c r="M13" s="378" t="n">
        <v>2.85</v>
      </c>
      <c r="N13" s="378" t="n">
        <f aca="false">+L13*M13</f>
        <v>-55210.2</v>
      </c>
      <c r="O13" s="378"/>
      <c r="P13" s="427" t="n">
        <v>37135</v>
      </c>
      <c r="Q13" s="384" t="n">
        <v>-1191628</v>
      </c>
      <c r="R13" s="384" t="n">
        <v>-1210937</v>
      </c>
      <c r="S13" s="384" t="n">
        <f aca="false">+R13-Q13</f>
        <v>-19309</v>
      </c>
      <c r="T13" s="378" t="n">
        <v>1.96</v>
      </c>
      <c r="U13" s="378" t="n">
        <f aca="false">+S13*T13</f>
        <v>-37845.64</v>
      </c>
      <c r="W13" s="428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0" t="n">
        <v>30325</v>
      </c>
      <c r="C14" s="330" t="n">
        <v>30338</v>
      </c>
      <c r="D14" s="330" t="n">
        <v>-31967</v>
      </c>
      <c r="E14" s="330" t="n">
        <v>-31700</v>
      </c>
      <c r="F14" s="330" t="n">
        <f aca="false">+E14-D14+C14-B14</f>
        <v>280</v>
      </c>
      <c r="I14" s="427" t="n">
        <v>37135</v>
      </c>
      <c r="J14" s="384" t="n">
        <v>1109912</v>
      </c>
      <c r="K14" s="384" t="n">
        <v>1111335</v>
      </c>
      <c r="L14" s="384" t="n">
        <f aca="false">+K14-J14</f>
        <v>1423</v>
      </c>
      <c r="M14" s="378" t="n">
        <v>1.96</v>
      </c>
      <c r="N14" s="380" t="n">
        <f aca="false">+L14*M14</f>
        <v>2789.08</v>
      </c>
      <c r="O14" s="378"/>
      <c r="P14" s="427"/>
      <c r="Q14" s="384"/>
      <c r="R14" s="384"/>
      <c r="S14" s="384" t="n">
        <f aca="false">+R14-Q14</f>
        <v>0</v>
      </c>
      <c r="T14" s="378"/>
      <c r="U14" s="378"/>
      <c r="W14" s="428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0" t="n">
        <v>30332</v>
      </c>
      <c r="C15" s="330" t="n">
        <v>30338</v>
      </c>
      <c r="D15" s="330" t="n">
        <v>-32619</v>
      </c>
      <c r="E15" s="330" t="n">
        <v>-31700</v>
      </c>
      <c r="F15" s="330" t="n">
        <f aca="false">+E15-D15+C15-B15</f>
        <v>925</v>
      </c>
      <c r="I15" s="427"/>
      <c r="J15" s="384"/>
      <c r="K15" s="384"/>
      <c r="L15" s="384"/>
      <c r="M15" s="378"/>
      <c r="N15" s="378"/>
      <c r="O15" s="378"/>
      <c r="P15" s="427"/>
      <c r="Q15" s="384"/>
      <c r="R15" s="384"/>
      <c r="S15" s="384" t="n">
        <f aca="false">+R15-Q15</f>
        <v>0</v>
      </c>
      <c r="T15" s="378"/>
      <c r="U15" s="378"/>
    </row>
    <row r="16" customFormat="false" ht="12.75" hidden="false" customHeight="false" outlineLevel="0" collapsed="false">
      <c r="A16" s="0" t="n">
        <v>14</v>
      </c>
      <c r="B16" s="330" t="n">
        <v>30283</v>
      </c>
      <c r="C16" s="330" t="n">
        <v>30338</v>
      </c>
      <c r="D16" s="330" t="n">
        <v>-33085</v>
      </c>
      <c r="E16" s="330" t="n">
        <v>-31700</v>
      </c>
      <c r="F16" s="330" t="n">
        <f aca="false">+E16-D16+C16-B16</f>
        <v>1440</v>
      </c>
      <c r="I16" s="427" t="s">
        <v>268</v>
      </c>
      <c r="J16" s="384"/>
      <c r="K16" s="384"/>
      <c r="L16" s="384" t="n">
        <f aca="false">SUM(L10:L15)</f>
        <v>-11658</v>
      </c>
      <c r="M16" s="378"/>
      <c r="N16" s="378" t="n">
        <f aca="false">SUM(N9:N15)</f>
        <v>773.109999999992</v>
      </c>
      <c r="O16" s="378"/>
      <c r="P16" s="427" t="s">
        <v>268</v>
      </c>
      <c r="Q16" s="384"/>
      <c r="R16" s="384"/>
      <c r="S16" s="384" t="n">
        <f aca="false">SUM(S9:S15)</f>
        <v>70790</v>
      </c>
      <c r="T16" s="378"/>
      <c r="U16" s="37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0" t="n">
        <v>29984</v>
      </c>
      <c r="C17" s="330" t="n">
        <v>30338</v>
      </c>
      <c r="D17" s="384" t="n">
        <v>-647</v>
      </c>
      <c r="E17" s="384"/>
      <c r="F17" s="330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30" t="n">
        <v>48253</v>
      </c>
      <c r="C18" s="330" t="n">
        <v>48338</v>
      </c>
      <c r="D18" s="384"/>
      <c r="E18" s="384"/>
      <c r="F18" s="330" t="n">
        <f aca="false">+E18-D18+C18-B18</f>
        <v>85</v>
      </c>
      <c r="I18" s="427" t="s">
        <v>269</v>
      </c>
      <c r="J18" s="384"/>
      <c r="K18" s="384"/>
      <c r="L18" s="384" t="n">
        <v>19880</v>
      </c>
      <c r="M18" s="378"/>
      <c r="N18" s="378"/>
      <c r="O18" s="378"/>
      <c r="P18" s="427" t="s">
        <v>269</v>
      </c>
      <c r="Q18" s="384"/>
      <c r="R18" s="384"/>
      <c r="S18" s="384" t="n">
        <v>37185</v>
      </c>
      <c r="T18" s="378"/>
      <c r="U18" s="378"/>
    </row>
    <row r="19" customFormat="false" ht="12.75" hidden="false" customHeight="false" outlineLevel="0" collapsed="false">
      <c r="A19" s="0" t="n">
        <v>17</v>
      </c>
      <c r="B19" s="330" t="n">
        <v>30456</v>
      </c>
      <c r="C19" s="330" t="n">
        <v>30338</v>
      </c>
      <c r="D19" s="384"/>
      <c r="E19" s="384"/>
      <c r="F19" s="330" t="n">
        <f aca="false">+E19-D19+C19-B19</f>
        <v>-118</v>
      </c>
      <c r="I19" s="427"/>
      <c r="J19" s="384"/>
      <c r="K19" s="384"/>
      <c r="L19" s="384"/>
      <c r="M19" s="378"/>
      <c r="N19" s="378"/>
      <c r="O19" s="378"/>
      <c r="P19" s="427"/>
      <c r="Q19" s="384"/>
      <c r="R19" s="384"/>
      <c r="S19" s="384"/>
      <c r="T19" s="378"/>
      <c r="U19" s="378"/>
    </row>
    <row r="20" customFormat="false" ht="12.75" hidden="false" customHeight="false" outlineLevel="0" collapsed="false">
      <c r="A20" s="0" t="n">
        <v>18</v>
      </c>
      <c r="B20" s="384" t="n">
        <v>43183</v>
      </c>
      <c r="C20" s="384" t="n">
        <v>43338</v>
      </c>
      <c r="D20" s="384" t="n">
        <v>-14965</v>
      </c>
      <c r="E20" s="384" t="n">
        <v>-14800</v>
      </c>
      <c r="F20" s="330" t="n">
        <f aca="false">+E20-D20+C20-B20</f>
        <v>320</v>
      </c>
      <c r="I20" s="427"/>
      <c r="J20" s="384"/>
      <c r="K20" s="384"/>
      <c r="L20" s="384"/>
      <c r="M20" s="378"/>
      <c r="N20" s="378"/>
      <c r="O20" s="378"/>
      <c r="P20" s="427"/>
      <c r="Q20" s="384"/>
      <c r="R20" s="384"/>
      <c r="S20" s="384"/>
      <c r="T20" s="378"/>
      <c r="U20" s="378"/>
    </row>
    <row r="21" customFormat="false" ht="12.75" hidden="false" customHeight="false" outlineLevel="0" collapsed="false">
      <c r="A21" s="0" t="n">
        <v>19</v>
      </c>
      <c r="B21" s="384" t="n">
        <v>53211</v>
      </c>
      <c r="C21" s="384" t="n">
        <v>53338</v>
      </c>
      <c r="D21" s="384" t="n">
        <v>-5264</v>
      </c>
      <c r="E21" s="384" t="n">
        <v>-5000</v>
      </c>
      <c r="F21" s="330" t="n">
        <f aca="false">+E21-D21+C21-B21</f>
        <v>391</v>
      </c>
      <c r="I21" s="427"/>
      <c r="J21" s="384"/>
      <c r="K21" s="384"/>
      <c r="L21" s="384"/>
      <c r="M21" s="378"/>
      <c r="N21" s="378"/>
      <c r="O21" s="378"/>
      <c r="P21" s="427"/>
      <c r="Q21" s="384"/>
      <c r="R21" s="384"/>
      <c r="S21" s="384"/>
      <c r="T21" s="378"/>
      <c r="U21" s="378"/>
    </row>
    <row r="22" customFormat="false" ht="12.75" hidden="false" customHeight="false" outlineLevel="0" collapsed="false">
      <c r="A22" s="0" t="n">
        <v>20</v>
      </c>
      <c r="B22" s="384" t="n">
        <v>53307</v>
      </c>
      <c r="C22" s="384" t="n">
        <v>53338</v>
      </c>
      <c r="D22" s="384" t="n">
        <v>-5074</v>
      </c>
      <c r="E22" s="384" t="n">
        <v>-5000</v>
      </c>
      <c r="F22" s="330" t="n">
        <f aca="false">+E22-D22+C22-B22</f>
        <v>105</v>
      </c>
      <c r="I22" s="427"/>
      <c r="J22" s="384"/>
      <c r="K22" s="384"/>
      <c r="L22" s="384"/>
      <c r="M22" s="378"/>
      <c r="N22" s="378"/>
      <c r="O22" s="378"/>
      <c r="P22" s="427"/>
      <c r="Q22" s="384"/>
      <c r="R22" s="384"/>
      <c r="S22" s="384"/>
      <c r="T22" s="378"/>
      <c r="U22" s="378"/>
    </row>
    <row r="23" customFormat="false" ht="12.75" hidden="false" customHeight="false" outlineLevel="0" collapsed="false">
      <c r="A23" s="0" t="n">
        <v>21</v>
      </c>
      <c r="B23" s="384" t="n">
        <v>53312</v>
      </c>
      <c r="C23" s="384" t="n">
        <v>53338</v>
      </c>
      <c r="D23" s="384" t="n">
        <v>-5324</v>
      </c>
      <c r="E23" s="384" t="n">
        <v>-5000</v>
      </c>
      <c r="F23" s="330" t="n">
        <f aca="false">+E23-D23+C23-B23</f>
        <v>350</v>
      </c>
      <c r="I23" s="427"/>
      <c r="J23" s="384"/>
      <c r="K23" s="384"/>
      <c r="L23" s="384"/>
      <c r="M23" s="378"/>
      <c r="N23" s="378"/>
      <c r="O23" s="378"/>
      <c r="P23" s="427"/>
      <c r="Q23" s="384"/>
      <c r="R23" s="384"/>
      <c r="S23" s="384"/>
      <c r="T23" s="378"/>
      <c r="U23" s="378"/>
    </row>
    <row r="24" customFormat="false" ht="12.75" hidden="false" customHeight="false" outlineLevel="0" collapsed="false">
      <c r="A24" s="0" t="n">
        <v>22</v>
      </c>
      <c r="B24" s="384" t="n">
        <v>53299</v>
      </c>
      <c r="C24" s="384" t="n">
        <v>53338</v>
      </c>
      <c r="D24" s="384" t="n">
        <v>-5082</v>
      </c>
      <c r="E24" s="384" t="n">
        <v>-5000</v>
      </c>
      <c r="F24" s="330" t="n">
        <f aca="false">+E24-D24+C24-B24</f>
        <v>121</v>
      </c>
      <c r="I24" s="332"/>
      <c r="J24" s="332"/>
      <c r="K24" s="332"/>
      <c r="L24" s="332"/>
      <c r="M24" s="378"/>
      <c r="N24" s="378"/>
      <c r="O24" s="378"/>
      <c r="P24" s="332"/>
      <c r="Q24" s="332"/>
      <c r="R24" s="332"/>
      <c r="S24" s="384"/>
      <c r="T24" s="378"/>
      <c r="U24" s="378"/>
    </row>
    <row r="25" customFormat="false" ht="12.75" hidden="false" customHeight="false" outlineLevel="0" collapsed="false">
      <c r="A25" s="0" t="n">
        <v>23</v>
      </c>
      <c r="B25" s="384"/>
      <c r="C25" s="384"/>
      <c r="D25" s="384"/>
      <c r="E25" s="384"/>
      <c r="F25" s="330" t="n">
        <f aca="false">+E25-D25+C25-B25</f>
        <v>0</v>
      </c>
      <c r="I25" s="332"/>
      <c r="J25" s="332"/>
      <c r="K25" s="332"/>
      <c r="L25" s="332"/>
      <c r="M25" s="378"/>
      <c r="N25" s="378"/>
      <c r="O25" s="378"/>
      <c r="P25" s="332"/>
      <c r="Q25" s="332"/>
      <c r="R25" s="332"/>
      <c r="S25" s="384"/>
      <c r="T25" s="378"/>
      <c r="U25" s="378"/>
    </row>
    <row r="26" customFormat="false" ht="12.75" hidden="false" customHeight="false" outlineLevel="0" collapsed="false">
      <c r="A26" s="0" t="n">
        <v>24</v>
      </c>
      <c r="B26" s="384"/>
      <c r="C26" s="384"/>
      <c r="D26" s="384"/>
      <c r="E26" s="384"/>
      <c r="F26" s="330" t="n">
        <f aca="false">+E26-D26+C26-B26</f>
        <v>0</v>
      </c>
      <c r="I26" s="332"/>
      <c r="J26" s="332"/>
      <c r="K26" s="332"/>
      <c r="L26" s="332"/>
      <c r="M26" s="378"/>
      <c r="N26" s="378"/>
      <c r="O26" s="378"/>
      <c r="P26" s="332"/>
      <c r="Q26" s="332"/>
      <c r="R26" s="332"/>
      <c r="S26" s="384"/>
      <c r="T26" s="378"/>
      <c r="U26" s="378"/>
    </row>
    <row r="27" customFormat="false" ht="12.75" hidden="false" customHeight="false" outlineLevel="0" collapsed="false">
      <c r="A27" s="0" t="n">
        <v>25</v>
      </c>
      <c r="B27" s="384"/>
      <c r="C27" s="384"/>
      <c r="D27" s="384"/>
      <c r="E27" s="384"/>
      <c r="F27" s="330" t="n">
        <f aca="false">+E27-D27+C27-B27</f>
        <v>0</v>
      </c>
      <c r="I27" s="332"/>
      <c r="J27" s="332"/>
      <c r="K27" s="332"/>
      <c r="L27" s="332"/>
      <c r="M27" s="378"/>
      <c r="N27" s="378"/>
      <c r="O27" s="378"/>
      <c r="P27" s="332"/>
      <c r="Q27" s="332"/>
      <c r="R27" s="332"/>
      <c r="S27" s="384"/>
      <c r="T27" s="378"/>
      <c r="U27" s="378"/>
    </row>
    <row r="28" customFormat="false" ht="12.75" hidden="false" customHeight="false" outlineLevel="0" collapsed="false">
      <c r="A28" s="0" t="n">
        <v>26</v>
      </c>
      <c r="B28" s="384"/>
      <c r="C28" s="384"/>
      <c r="D28" s="32"/>
      <c r="E28" s="32"/>
      <c r="F28" s="330" t="n">
        <f aca="false">+E28-D28+C28-B28</f>
        <v>0</v>
      </c>
      <c r="I28" s="332"/>
      <c r="J28" s="332"/>
      <c r="K28" s="332"/>
      <c r="L28" s="332"/>
      <c r="M28" s="378"/>
      <c r="N28" s="378"/>
      <c r="O28" s="378"/>
      <c r="P28" s="332"/>
      <c r="Q28" s="332"/>
      <c r="R28" s="332"/>
      <c r="S28" s="332"/>
      <c r="T28" s="378"/>
      <c r="U28" s="378"/>
    </row>
    <row r="29" customFormat="false" ht="12.75" hidden="false" customHeight="false" outlineLevel="0" collapsed="false">
      <c r="A29" s="0" t="n">
        <v>27</v>
      </c>
      <c r="B29" s="384"/>
      <c r="C29" s="384"/>
      <c r="D29" s="32"/>
      <c r="E29" s="32"/>
      <c r="F29" s="330" t="n">
        <f aca="false">+E29-D29+C29-B29</f>
        <v>0</v>
      </c>
      <c r="I29" s="332"/>
      <c r="J29" s="332"/>
      <c r="K29" s="332"/>
      <c r="L29" s="332"/>
      <c r="M29" s="378"/>
      <c r="N29" s="378"/>
      <c r="O29" s="378"/>
      <c r="P29" s="332"/>
      <c r="Q29" s="332"/>
      <c r="R29" s="332"/>
      <c r="S29" s="332"/>
      <c r="T29" s="378"/>
      <c r="U29" s="378"/>
    </row>
    <row r="30" customFormat="false" ht="12.75" hidden="false" customHeight="false" outlineLevel="0" collapsed="false">
      <c r="A30" s="0" t="n">
        <v>28</v>
      </c>
      <c r="B30" s="384"/>
      <c r="C30" s="384"/>
      <c r="D30" s="32"/>
      <c r="E30" s="32"/>
      <c r="F30" s="330" t="n">
        <f aca="false">+E30-D30+C30-B30</f>
        <v>0</v>
      </c>
      <c r="I30" s="332"/>
      <c r="J30" s="332"/>
      <c r="K30" s="332"/>
      <c r="L30" s="332"/>
      <c r="M30" s="378"/>
      <c r="N30" s="378"/>
      <c r="O30" s="378"/>
      <c r="P30" s="332"/>
      <c r="Q30" s="332"/>
      <c r="R30" s="332"/>
      <c r="S30" s="332"/>
      <c r="T30" s="378"/>
      <c r="U30" s="378"/>
    </row>
    <row r="31" customFormat="false" ht="12.75" hidden="false" customHeight="false" outlineLevel="0" collapsed="false">
      <c r="A31" s="0" t="n">
        <v>29</v>
      </c>
      <c r="B31" s="384"/>
      <c r="C31" s="384"/>
      <c r="D31" s="32"/>
      <c r="E31" s="32"/>
      <c r="F31" s="330" t="n">
        <f aca="false">+E31-D31+C31-B31</f>
        <v>0</v>
      </c>
      <c r="I31" s="332"/>
      <c r="J31" s="332"/>
      <c r="K31" s="332"/>
      <c r="L31" s="332"/>
      <c r="M31" s="378"/>
      <c r="N31" s="378"/>
      <c r="O31" s="378"/>
      <c r="P31" s="332"/>
      <c r="Q31" s="332"/>
      <c r="R31" s="332"/>
      <c r="S31" s="332"/>
      <c r="T31" s="378"/>
      <c r="U31" s="378"/>
    </row>
    <row r="32" customFormat="false" ht="12.75" hidden="false" customHeight="false" outlineLevel="0" collapsed="false">
      <c r="A32" s="0" t="n">
        <v>30</v>
      </c>
      <c r="B32" s="384"/>
      <c r="C32" s="384"/>
      <c r="D32" s="32"/>
      <c r="E32" s="32"/>
      <c r="F32" s="330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4"/>
      <c r="C33" s="384"/>
      <c r="D33" s="32"/>
      <c r="E33" s="32"/>
      <c r="F33" s="330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29" t="n">
        <f aca="false">SUM(B3:B33)</f>
        <v>1055327</v>
      </c>
      <c r="C34" s="429" t="n">
        <f aca="false">SUM(C3:C33)</f>
        <v>1065998</v>
      </c>
      <c r="D34" s="32" t="n">
        <f aca="false">SUM(D3:D33)</f>
        <v>-199285</v>
      </c>
      <c r="E34" s="32" t="n">
        <f aca="false">SUM(E3:E33)</f>
        <v>-189900</v>
      </c>
      <c r="F34" s="32" t="n">
        <f aca="false">SUM(F3:F33)</f>
        <v>20056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0" t="n">
        <v>37256</v>
      </c>
      <c r="B37" s="32"/>
      <c r="C37" s="32"/>
      <c r="D37" s="32"/>
      <c r="E37" s="32"/>
      <c r="F37" s="184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0" t="n">
        <v>37278</v>
      </c>
      <c r="B38" s="32"/>
      <c r="C38" s="32"/>
      <c r="D38" s="32"/>
      <c r="E38" s="32"/>
      <c r="F38" s="130" t="n">
        <f aca="false">+F37+F34</f>
        <v>135297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187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37256</v>
      </c>
      <c r="B43" s="9"/>
      <c r="C43" s="9"/>
      <c r="D43" s="431" t="n">
        <v>296376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37278</v>
      </c>
      <c r="B44" s="9"/>
      <c r="C44" s="9"/>
      <c r="D44" s="152" t="n">
        <f aca="false">+F34*'by type_area'!G4</f>
        <v>42518.72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338894.72</v>
      </c>
      <c r="F45" s="65"/>
      <c r="I45" s="432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-945</v>
      </c>
      <c r="C4" s="130" t="n">
        <v>-900</v>
      </c>
      <c r="D4" s="146" t="n">
        <f aca="false">+C4-B4</f>
        <v>45</v>
      </c>
    </row>
    <row r="5" customFormat="false" ht="12.75" hidden="false" customHeight="false" outlineLevel="0" collapsed="false">
      <c r="A5" s="129" t="n">
        <v>2</v>
      </c>
      <c r="B5" s="130" t="n">
        <v>-20011</v>
      </c>
      <c r="C5" s="130" t="n">
        <v>-20000</v>
      </c>
      <c r="D5" s="146" t="n">
        <f aca="false">+C5-B5</f>
        <v>11</v>
      </c>
    </row>
    <row r="6" customFormat="false" ht="12.75" hidden="false" customHeight="false" outlineLevel="0" collapsed="false">
      <c r="A6" s="129" t="n">
        <v>3</v>
      </c>
      <c r="B6" s="130" t="n">
        <v>-19998</v>
      </c>
      <c r="C6" s="130" t="n">
        <v>-20000</v>
      </c>
      <c r="D6" s="146" t="n">
        <f aca="false">+C6-B6</f>
        <v>-2</v>
      </c>
    </row>
    <row r="7" customFormat="false" ht="12.75" hidden="false" customHeight="false" outlineLevel="0" collapsed="false">
      <c r="A7" s="129" t="n">
        <v>4</v>
      </c>
      <c r="B7" s="130" t="n">
        <v>-20411</v>
      </c>
      <c r="C7" s="130" t="n">
        <v>-20000</v>
      </c>
      <c r="D7" s="146" t="n">
        <f aca="false">+C7-B7</f>
        <v>411</v>
      </c>
    </row>
    <row r="8" customFormat="false" ht="12.75" hidden="false" customHeight="false" outlineLevel="0" collapsed="false">
      <c r="A8" s="129" t="n">
        <v>5</v>
      </c>
      <c r="B8" s="130" t="n">
        <v>-12817</v>
      </c>
      <c r="C8" s="130" t="n">
        <v>-9366</v>
      </c>
      <c r="D8" s="146" t="n">
        <f aca="false">+C8-B8</f>
        <v>3451</v>
      </c>
    </row>
    <row r="9" customFormat="false" ht="12.75" hidden="false" customHeight="false" outlineLevel="0" collapsed="false">
      <c r="A9" s="129" t="n">
        <v>6</v>
      </c>
      <c r="B9" s="130" t="n">
        <v>-19992</v>
      </c>
      <c r="C9" s="130" t="n">
        <v>-19648</v>
      </c>
      <c r="D9" s="146" t="n">
        <f aca="false">+C9-B9</f>
        <v>344</v>
      </c>
    </row>
    <row r="10" customFormat="false" ht="12.75" hidden="false" customHeight="false" outlineLevel="0" collapsed="false">
      <c r="A10" s="129" t="n">
        <v>7</v>
      </c>
      <c r="B10" s="130" t="n">
        <v>-20005</v>
      </c>
      <c r="C10" s="130" t="n">
        <v>-19794</v>
      </c>
      <c r="D10" s="146" t="n">
        <f aca="false">+C10-B10</f>
        <v>211</v>
      </c>
    </row>
    <row r="11" customFormat="false" ht="12.75" hidden="false" customHeight="false" outlineLevel="0" collapsed="false">
      <c r="A11" s="129" t="n">
        <v>8</v>
      </c>
      <c r="B11" s="130" t="n">
        <v>-20572</v>
      </c>
      <c r="C11" s="130" t="n">
        <v>-20000</v>
      </c>
      <c r="D11" s="146" t="n">
        <f aca="false">+C11-B11</f>
        <v>572</v>
      </c>
    </row>
    <row r="12" customFormat="false" ht="12.75" hidden="false" customHeight="false" outlineLevel="0" collapsed="false">
      <c r="A12" s="129" t="n">
        <v>9</v>
      </c>
      <c r="B12" s="130" t="n">
        <v>-20237</v>
      </c>
      <c r="C12" s="130" t="n">
        <v>-20000</v>
      </c>
      <c r="D12" s="146" t="n">
        <f aca="false">+C12-B12</f>
        <v>237</v>
      </c>
    </row>
    <row r="13" customFormat="false" ht="12.75" hidden="false" customHeight="false" outlineLevel="0" collapsed="false">
      <c r="A13" s="129" t="n">
        <v>10</v>
      </c>
      <c r="B13" s="130" t="n">
        <v>-20998</v>
      </c>
      <c r="C13" s="130" t="n">
        <v>-20000</v>
      </c>
      <c r="D13" s="146" t="n">
        <f aca="false">+C13-B13</f>
        <v>998</v>
      </c>
    </row>
    <row r="14" customFormat="false" ht="12.75" hidden="false" customHeight="false" outlineLevel="0" collapsed="false">
      <c r="A14" s="129" t="n">
        <v>11</v>
      </c>
      <c r="B14" s="130" t="n">
        <v>-20735</v>
      </c>
      <c r="C14" s="130" t="n">
        <v>-20000</v>
      </c>
      <c r="D14" s="146" t="n">
        <f aca="false">+C14-B14</f>
        <v>735</v>
      </c>
    </row>
    <row r="15" customFormat="false" ht="12.75" hidden="false" customHeight="false" outlineLevel="0" collapsed="false">
      <c r="A15" s="129" t="n">
        <v>12</v>
      </c>
      <c r="B15" s="130" t="n">
        <v>-21003</v>
      </c>
      <c r="C15" s="130" t="n">
        <v>-20000</v>
      </c>
      <c r="D15" s="146" t="n">
        <f aca="false">+C15-B15</f>
        <v>1003</v>
      </c>
    </row>
    <row r="16" customFormat="false" ht="12.75" hidden="false" customHeight="false" outlineLevel="0" collapsed="false">
      <c r="A16" s="129" t="n">
        <v>13</v>
      </c>
      <c r="B16" s="130" t="n">
        <v>-20001</v>
      </c>
      <c r="C16" s="130" t="n">
        <v>-20000</v>
      </c>
      <c r="D16" s="146" t="n">
        <f aca="false">+C16-B16</f>
        <v>1</v>
      </c>
    </row>
    <row r="17" customFormat="false" ht="12.75" hidden="false" customHeight="false" outlineLevel="0" collapsed="false">
      <c r="A17" s="129" t="n">
        <v>14</v>
      </c>
      <c r="B17" s="130" t="n">
        <v>-19998</v>
      </c>
      <c r="C17" s="130" t="n">
        <v>-20000</v>
      </c>
      <c r="D17" s="146" t="n">
        <f aca="false">+C17-B17</f>
        <v>-2</v>
      </c>
    </row>
    <row r="18" customFormat="false" ht="12.75" hidden="false" customHeight="false" outlineLevel="0" collapsed="false">
      <c r="A18" s="129" t="n">
        <v>15</v>
      </c>
      <c r="B18" s="130" t="n">
        <v>-20002</v>
      </c>
      <c r="C18" s="130" t="n">
        <v>-19718</v>
      </c>
      <c r="D18" s="146" t="n">
        <f aca="false">+C18-B18</f>
        <v>284</v>
      </c>
    </row>
    <row r="19" customFormat="false" ht="12.75" hidden="false" customHeight="false" outlineLevel="0" collapsed="false">
      <c r="A19" s="129" t="n">
        <v>16</v>
      </c>
      <c r="B19" s="130" t="n">
        <v>-19993</v>
      </c>
      <c r="C19" s="130" t="n">
        <v>-19779</v>
      </c>
      <c r="D19" s="146" t="n">
        <f aca="false">+C19-B19</f>
        <v>214</v>
      </c>
    </row>
    <row r="20" customFormat="false" ht="12.75" hidden="false" customHeight="false" outlineLevel="0" collapsed="false">
      <c r="A20" s="129" t="n">
        <v>17</v>
      </c>
      <c r="B20" s="130" t="n">
        <v>-20493</v>
      </c>
      <c r="C20" s="130" t="n">
        <v>-20000</v>
      </c>
      <c r="D20" s="146" t="n">
        <f aca="false">+C20-B20</f>
        <v>493</v>
      </c>
    </row>
    <row r="21" customFormat="false" ht="12.75" hidden="false" customHeight="false" outlineLevel="0" collapsed="false">
      <c r="A21" s="129" t="n">
        <v>18</v>
      </c>
      <c r="B21" s="130" t="n">
        <v>-20182</v>
      </c>
      <c r="C21" s="130" t="n">
        <v>-20000</v>
      </c>
      <c r="D21" s="146" t="n">
        <f aca="false">+C21-B21</f>
        <v>182</v>
      </c>
    </row>
    <row r="22" customFormat="false" ht="12.75" hidden="false" customHeight="false" outlineLevel="0" collapsed="false">
      <c r="A22" s="129" t="n">
        <v>19</v>
      </c>
      <c r="B22" s="130" t="n">
        <v>-19793</v>
      </c>
      <c r="C22" s="130" t="n">
        <v>-19655</v>
      </c>
      <c r="D22" s="146" t="n">
        <f aca="false">+C22-B22</f>
        <v>138</v>
      </c>
    </row>
    <row r="23" customFormat="false" ht="12.75" hidden="false" customHeight="false" outlineLevel="0" collapsed="false">
      <c r="A23" s="129" t="n">
        <v>20</v>
      </c>
      <c r="B23" s="130" t="n">
        <v>-19798</v>
      </c>
      <c r="C23" s="130" t="n">
        <v>-19652</v>
      </c>
      <c r="D23" s="146" t="n">
        <f aca="false">+C23-B23</f>
        <v>146</v>
      </c>
    </row>
    <row r="24" customFormat="false" ht="12.75" hidden="false" customHeight="false" outlineLevel="0" collapsed="false">
      <c r="A24" s="129" t="n">
        <v>21</v>
      </c>
      <c r="B24" s="130" t="n">
        <v>-19806</v>
      </c>
      <c r="C24" s="130" t="n">
        <v>-19652</v>
      </c>
      <c r="D24" s="146" t="n">
        <f aca="false">+C24-B24</f>
        <v>154</v>
      </c>
    </row>
    <row r="25" customFormat="false" ht="12.75" hidden="false" customHeight="false" outlineLevel="0" collapsed="false">
      <c r="A25" s="129" t="n">
        <v>22</v>
      </c>
      <c r="B25" s="130" t="n">
        <v>-19910</v>
      </c>
      <c r="C25" s="130" t="n">
        <v>-19652</v>
      </c>
      <c r="D25" s="146" t="n">
        <f aca="false">+C25-B25</f>
        <v>258</v>
      </c>
    </row>
    <row r="26" customFormat="false" ht="12.75" hidden="false" customHeight="false" outlineLevel="0" collapsed="false">
      <c r="A26" s="129" t="n">
        <v>23</v>
      </c>
      <c r="B26" s="130" t="n">
        <v>-19862</v>
      </c>
      <c r="C26" s="130" t="n">
        <v>-20000</v>
      </c>
      <c r="D26" s="146" t="n">
        <f aca="false">+C26-B26</f>
        <v>-138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-437562</v>
      </c>
      <c r="C35" s="130" t="n">
        <f aca="false">SUM(C4:C34)</f>
        <v>-427816</v>
      </c>
      <c r="D35" s="130" t="n">
        <f aca="false">SUM(D4:D34)</f>
        <v>9746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37256</v>
      </c>
      <c r="D38" s="184" t="n">
        <v>186823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37279</v>
      </c>
      <c r="D40" s="130" t="n">
        <f aca="false">+D38+D35</f>
        <v>196569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322" t="n">
        <v>199813</v>
      </c>
    </row>
    <row r="46" customFormat="false" ht="12.75" hidden="false" customHeight="false" outlineLevel="0" collapsed="false">
      <c r="A46" s="150" t="n">
        <f aca="false">+A40</f>
        <v>37279</v>
      </c>
      <c r="B46" s="9"/>
      <c r="C46" s="9"/>
      <c r="D46" s="152" t="n">
        <f aca="false">+D35*'by type_area'!G4</f>
        <v>20661.52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220474.52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0" t="n">
        <v>500249</v>
      </c>
      <c r="D1" s="120" t="n">
        <v>500260</v>
      </c>
      <c r="F1" s="120" t="n">
        <v>500646</v>
      </c>
      <c r="H1" s="120" t="n">
        <v>500598</v>
      </c>
    </row>
    <row r="2" customFormat="false" ht="12.75" hidden="false" customHeight="false" outlineLevel="0" collapsed="false">
      <c r="B2" s="121" t="s">
        <v>270</v>
      </c>
      <c r="C2" s="122"/>
      <c r="D2" s="169" t="s">
        <v>271</v>
      </c>
      <c r="E2" s="122"/>
      <c r="F2" s="169" t="s">
        <v>272</v>
      </c>
      <c r="G2" s="122"/>
      <c r="H2" s="169" t="s">
        <v>273</v>
      </c>
      <c r="I2" s="122"/>
      <c r="J2" s="122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10708</v>
      </c>
      <c r="C4" s="130" t="n">
        <v>11500</v>
      </c>
      <c r="D4" s="130" t="n">
        <v>8161</v>
      </c>
      <c r="E4" s="130" t="n">
        <v>8800</v>
      </c>
      <c r="F4" s="130"/>
      <c r="G4" s="130" t="n">
        <v>7800</v>
      </c>
      <c r="H4" s="130"/>
      <c r="I4" s="130"/>
      <c r="J4" s="130" t="n">
        <f aca="false">+C4+E4+G4+I4-H4-F4-D4-B4</f>
        <v>9231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10744</v>
      </c>
      <c r="C5" s="130" t="n">
        <v>11500</v>
      </c>
      <c r="D5" s="130" t="n">
        <v>7789</v>
      </c>
      <c r="E5" s="130" t="n">
        <v>8800</v>
      </c>
      <c r="F5" s="130" t="n">
        <v>70</v>
      </c>
      <c r="G5" s="130" t="n">
        <v>7800</v>
      </c>
      <c r="H5" s="130"/>
      <c r="I5" s="130"/>
      <c r="J5" s="130" t="n">
        <f aca="false">+C5+E5+G5+I5-H5-F5-D5-B5</f>
        <v>9497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10863</v>
      </c>
      <c r="C6" s="130" t="n">
        <v>11500</v>
      </c>
      <c r="D6" s="130" t="n">
        <v>7744</v>
      </c>
      <c r="E6" s="130" t="n">
        <v>8800</v>
      </c>
      <c r="F6" s="130" t="n">
        <v>3645</v>
      </c>
      <c r="G6" s="130" t="n">
        <v>7800</v>
      </c>
      <c r="H6" s="130"/>
      <c r="I6" s="130"/>
      <c r="J6" s="130" t="n">
        <f aca="false">+C6+E6+G6+I6-H6-F6-D6-B6</f>
        <v>5848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10242</v>
      </c>
      <c r="C7" s="130" t="n">
        <v>11500</v>
      </c>
      <c r="D7" s="130" t="n">
        <v>8002</v>
      </c>
      <c r="E7" s="130" t="n">
        <v>8800</v>
      </c>
      <c r="F7" s="130" t="n">
        <v>5612</v>
      </c>
      <c r="G7" s="130" t="n">
        <v>7800</v>
      </c>
      <c r="H7" s="130"/>
      <c r="I7" s="130"/>
      <c r="J7" s="130" t="n">
        <f aca="false">+C7+E7+G7+I7-H7-F7-D7-B7</f>
        <v>4244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10778</v>
      </c>
      <c r="C8" s="130" t="n">
        <v>10500</v>
      </c>
      <c r="D8" s="130" t="n">
        <v>8365</v>
      </c>
      <c r="E8" s="130" t="n">
        <v>7800</v>
      </c>
      <c r="F8" s="130" t="n">
        <v>7669</v>
      </c>
      <c r="G8" s="130" t="n">
        <v>7800</v>
      </c>
      <c r="H8" s="130"/>
      <c r="I8" s="130"/>
      <c r="J8" s="130" t="n">
        <f aca="false">+C8+E8+G8+I8-H8-F8-D8-B8</f>
        <v>-712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10431</v>
      </c>
      <c r="C9" s="130" t="n">
        <v>10500</v>
      </c>
      <c r="D9" s="130" t="n">
        <v>8128</v>
      </c>
      <c r="E9" s="130" t="n">
        <v>7800</v>
      </c>
      <c r="F9" s="130" t="n">
        <v>7973</v>
      </c>
      <c r="G9" s="130" t="n">
        <v>7800</v>
      </c>
      <c r="H9" s="130"/>
      <c r="I9" s="130"/>
      <c r="J9" s="130" t="n">
        <f aca="false">+C9+E9+G9+I9-H9-F9-D9-B9</f>
        <v>-432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10424</v>
      </c>
      <c r="C10" s="130" t="n">
        <v>10500</v>
      </c>
      <c r="D10" s="130" t="n">
        <v>8598</v>
      </c>
      <c r="E10" s="130" t="n">
        <v>7800</v>
      </c>
      <c r="F10" s="130" t="n">
        <v>7892</v>
      </c>
      <c r="G10" s="130" t="n">
        <v>7800</v>
      </c>
      <c r="H10" s="130"/>
      <c r="I10" s="130"/>
      <c r="J10" s="130" t="n">
        <f aca="false">+C10+E10+G10+I10-H10-F10-D10-B10</f>
        <v>-814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10274</v>
      </c>
      <c r="C11" s="130" t="n">
        <v>10500</v>
      </c>
      <c r="D11" s="130" t="n">
        <v>7816</v>
      </c>
      <c r="E11" s="130" t="n">
        <v>7800</v>
      </c>
      <c r="F11" s="130" t="n">
        <v>7851</v>
      </c>
      <c r="G11" s="130" t="n">
        <v>7800</v>
      </c>
      <c r="H11" s="130"/>
      <c r="I11" s="130"/>
      <c r="J11" s="130" t="n">
        <f aca="false">+C11+E11+G11+I11-H11-F11-D11-B11</f>
        <v>159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10910</v>
      </c>
      <c r="C12" s="130" t="n">
        <v>10500</v>
      </c>
      <c r="D12" s="130" t="n">
        <v>8098</v>
      </c>
      <c r="E12" s="130" t="n">
        <v>7800</v>
      </c>
      <c r="F12" s="130" t="n">
        <v>7846</v>
      </c>
      <c r="G12" s="130" t="n">
        <v>7800</v>
      </c>
      <c r="H12" s="130"/>
      <c r="I12" s="130"/>
      <c r="J12" s="130" t="n">
        <f aca="false">+C12+E12+G12+I12-H12-F12-D12-B12</f>
        <v>-754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10835</v>
      </c>
      <c r="C13" s="130" t="n">
        <v>10414</v>
      </c>
      <c r="D13" s="130" t="n">
        <v>8179</v>
      </c>
      <c r="E13" s="130" t="n">
        <v>7800</v>
      </c>
      <c r="F13" s="130" t="n">
        <v>7955</v>
      </c>
      <c r="G13" s="130" t="n">
        <v>7800</v>
      </c>
      <c r="H13" s="130"/>
      <c r="I13" s="130"/>
      <c r="J13" s="130" t="n">
        <f aca="false">+C13+E13+G13+I13-H13-F13-D13-B13</f>
        <v>-955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10923</v>
      </c>
      <c r="C14" s="130" t="n">
        <v>10500</v>
      </c>
      <c r="D14" s="130" t="n">
        <v>8046</v>
      </c>
      <c r="E14" s="130" t="n">
        <v>7800</v>
      </c>
      <c r="F14" s="130" t="n">
        <v>7285</v>
      </c>
      <c r="G14" s="130" t="n">
        <v>7800</v>
      </c>
      <c r="H14" s="130"/>
      <c r="I14" s="130"/>
      <c r="J14" s="130" t="n">
        <f aca="false">+C14+E14+G14+I14-H14-F14-D14-B14</f>
        <v>-154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10260</v>
      </c>
      <c r="C15" s="130" t="n">
        <v>10500</v>
      </c>
      <c r="D15" s="130" t="n">
        <v>8250</v>
      </c>
      <c r="E15" s="130" t="n">
        <v>7800</v>
      </c>
      <c r="F15" s="130" t="n">
        <v>7013</v>
      </c>
      <c r="G15" s="130" t="n">
        <v>7800</v>
      </c>
      <c r="H15" s="130"/>
      <c r="I15" s="130"/>
      <c r="J15" s="130" t="n">
        <f aca="false">+C15+E15+G15+I15-H15-F15-D15-B15</f>
        <v>577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10150</v>
      </c>
      <c r="C16" s="130" t="n">
        <v>10500</v>
      </c>
      <c r="D16" s="130" t="n">
        <v>8185</v>
      </c>
      <c r="E16" s="130" t="n">
        <v>7800</v>
      </c>
      <c r="F16" s="130" t="n">
        <v>6965</v>
      </c>
      <c r="G16" s="130" t="n">
        <v>7800</v>
      </c>
      <c r="H16" s="130"/>
      <c r="I16" s="130"/>
      <c r="J16" s="130" t="n">
        <f aca="false">+C16+E16+G16+I16-H16-F16-D16-B16</f>
        <v>800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9670</v>
      </c>
      <c r="C17" s="130" t="n">
        <v>10500</v>
      </c>
      <c r="D17" s="130" t="n">
        <v>7899</v>
      </c>
      <c r="E17" s="130" t="n">
        <v>7800</v>
      </c>
      <c r="F17" s="130" t="n">
        <v>7876</v>
      </c>
      <c r="G17" s="130" t="n">
        <v>7800</v>
      </c>
      <c r="H17" s="130"/>
      <c r="I17" s="130"/>
      <c r="J17" s="130" t="n">
        <f aca="false">+C17+E17+G17+I17-H17-F17-D17-B17</f>
        <v>655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9743</v>
      </c>
      <c r="C18" s="130" t="n">
        <v>10500</v>
      </c>
      <c r="D18" s="130" t="n">
        <v>8341</v>
      </c>
      <c r="E18" s="130" t="n">
        <v>7800</v>
      </c>
      <c r="F18" s="130" t="n">
        <v>4873</v>
      </c>
      <c r="G18" s="130" t="n">
        <v>7800</v>
      </c>
      <c r="H18" s="130"/>
      <c r="I18" s="130"/>
      <c r="J18" s="130" t="n">
        <f aca="false">+C18+E18+G18+I18-H18-F18-D18-B18</f>
        <v>3143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9410</v>
      </c>
      <c r="C19" s="130" t="n">
        <v>9350</v>
      </c>
      <c r="D19" s="130" t="n">
        <v>8114</v>
      </c>
      <c r="E19" s="130" t="n">
        <v>7517</v>
      </c>
      <c r="F19" s="130" t="n">
        <v>7114</v>
      </c>
      <c r="G19" s="130" t="n">
        <v>6967</v>
      </c>
      <c r="H19" s="130"/>
      <c r="I19" s="130"/>
      <c r="J19" s="130" t="n">
        <f aca="false">+C19+E19+G19+I19-H19-F19-D19-B19</f>
        <v>-804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10064</v>
      </c>
      <c r="C20" s="130" t="n">
        <v>9700</v>
      </c>
      <c r="D20" s="130" t="n">
        <v>7780</v>
      </c>
      <c r="E20" s="130" t="n">
        <v>7900</v>
      </c>
      <c r="F20" s="130" t="n">
        <v>8219</v>
      </c>
      <c r="G20" s="130" t="n">
        <v>7400</v>
      </c>
      <c r="H20" s="130"/>
      <c r="I20" s="130"/>
      <c r="J20" s="130" t="n">
        <f aca="false">+C20+E20+G20+I20-H20-F20-D20-B20</f>
        <v>-1063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9644</v>
      </c>
      <c r="C21" s="130" t="n">
        <v>9700</v>
      </c>
      <c r="D21" s="130" t="n">
        <v>7586</v>
      </c>
      <c r="E21" s="130" t="n">
        <v>7900</v>
      </c>
      <c r="F21" s="130" t="n">
        <v>8311</v>
      </c>
      <c r="G21" s="130" t="n">
        <v>6400</v>
      </c>
      <c r="H21" s="130"/>
      <c r="I21" s="130"/>
      <c r="J21" s="130" t="n">
        <f aca="false">+C21+E21+G21+I21-H21-F21-D21-B21</f>
        <v>-1541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9194</v>
      </c>
      <c r="C22" s="130" t="n">
        <v>9000</v>
      </c>
      <c r="D22" s="130" t="n">
        <v>8104</v>
      </c>
      <c r="E22" s="130" t="n">
        <v>8000</v>
      </c>
      <c r="F22" s="130" t="n">
        <v>7883</v>
      </c>
      <c r="G22" s="130" t="n">
        <v>7000</v>
      </c>
      <c r="H22" s="130"/>
      <c r="I22" s="130"/>
      <c r="J22" s="130" t="n">
        <f aca="false">+C22+E22+G22+I22-H22-F22-D22-B22</f>
        <v>-1181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9281</v>
      </c>
      <c r="C23" s="130" t="n">
        <v>9000</v>
      </c>
      <c r="D23" s="130" t="n">
        <v>8051</v>
      </c>
      <c r="E23" s="130" t="n">
        <v>8000</v>
      </c>
      <c r="F23" s="130" t="n">
        <v>12314</v>
      </c>
      <c r="G23" s="130" t="n">
        <v>7000</v>
      </c>
      <c r="H23" s="130"/>
      <c r="I23" s="130"/>
      <c r="J23" s="130" t="n">
        <f aca="false">+C23+E23+G23+I23-H23-F23-D23-B23</f>
        <v>-5646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8979</v>
      </c>
      <c r="C24" s="130" t="n">
        <v>8927</v>
      </c>
      <c r="D24" s="130" t="n">
        <v>7845</v>
      </c>
      <c r="E24" s="130" t="n">
        <v>7935</v>
      </c>
      <c r="F24" s="130" t="n">
        <v>7404</v>
      </c>
      <c r="G24" s="130" t="n">
        <v>6943</v>
      </c>
      <c r="H24" s="130"/>
      <c r="I24" s="130"/>
      <c r="J24" s="130" t="n">
        <f aca="false">+C24+E24+G24+I24-H24-F24-D24-B24</f>
        <v>-423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5948</v>
      </c>
      <c r="C25" s="130" t="n">
        <v>9000</v>
      </c>
      <c r="D25" s="130" t="n">
        <v>7914</v>
      </c>
      <c r="E25" s="130" t="n">
        <v>8000</v>
      </c>
      <c r="F25" s="130" t="n">
        <v>8924</v>
      </c>
      <c r="G25" s="130" t="n">
        <v>7000</v>
      </c>
      <c r="H25" s="130"/>
      <c r="I25" s="130"/>
      <c r="J25" s="130" t="n">
        <f aca="false">+C25+E25+G25+I25-H25-F25-D25-B25</f>
        <v>1214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219475</v>
      </c>
      <c r="C35" s="130" t="n">
        <f aca="false">SUM(C4:C34)</f>
        <v>226091</v>
      </c>
      <c r="D35" s="130" t="n">
        <f aca="false">SUM(D4:D34)</f>
        <v>176995</v>
      </c>
      <c r="E35" s="130" t="n">
        <f aca="false">SUM(E4:E34)</f>
        <v>176252</v>
      </c>
      <c r="F35" s="130" t="n">
        <f aca="false">SUM(F4:F34)</f>
        <v>150694</v>
      </c>
      <c r="G35" s="130" t="n">
        <f aca="false">SUM(G4:G34)</f>
        <v>165710</v>
      </c>
      <c r="H35" s="130" t="n">
        <f aca="false">SUM(H4:H34)</f>
        <v>0</v>
      </c>
      <c r="I35" s="130" t="n">
        <f aca="false">SUM(I4:I34)</f>
        <v>0</v>
      </c>
      <c r="J35" s="130" t="n">
        <f aca="false">SUM(J4:J34)</f>
        <v>20889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2.12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44284.68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37256</v>
      </c>
      <c r="C39" s="146"/>
      <c r="E39" s="146"/>
      <c r="G39" s="146"/>
      <c r="I39" s="146"/>
      <c r="J39" s="251" t="n">
        <v>4536.21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37278</v>
      </c>
      <c r="J41" s="142" t="n">
        <f aca="false">+J39+J37</f>
        <v>48820.89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192</v>
      </c>
      <c r="B45" s="9"/>
      <c r="C45" s="9"/>
      <c r="D45" s="9"/>
      <c r="E45" s="122"/>
      <c r="F45" s="122"/>
      <c r="G45" s="122"/>
      <c r="H45" s="122"/>
      <c r="I45" s="122"/>
      <c r="J45" s="122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37256</v>
      </c>
      <c r="B46" s="9"/>
      <c r="C46" s="9"/>
      <c r="D46" s="328" t="n">
        <v>-125538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+J35</f>
        <v>20889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-104649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20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22"/>
      <c r="Q255" s="122"/>
      <c r="R255" s="12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20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22"/>
      <c r="Q296" s="122"/>
      <c r="R296" s="12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20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22"/>
      <c r="Q338" s="122"/>
      <c r="R338" s="12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20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22"/>
      <c r="Q380" s="122"/>
      <c r="R380" s="12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20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22"/>
      <c r="Q424" s="122"/>
      <c r="R424" s="12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20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22"/>
      <c r="Q466" s="122"/>
      <c r="R466" s="12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274</v>
      </c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276</v>
      </c>
      <c r="B4" s="398" t="n">
        <v>12353</v>
      </c>
      <c r="C4" s="130" t="s">
        <v>277</v>
      </c>
      <c r="D4" s="398" t="n">
        <v>500168</v>
      </c>
      <c r="E4" s="130" t="s">
        <v>278</v>
      </c>
      <c r="F4" s="130"/>
      <c r="G4" s="130" t="s">
        <v>279</v>
      </c>
      <c r="H4" s="32" t="s">
        <v>280</v>
      </c>
      <c r="I4" s="32" t="n">
        <v>10522</v>
      </c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H5" s="32" t="s">
        <v>281</v>
      </c>
      <c r="I5" s="32" t="s">
        <v>282</v>
      </c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-5234</v>
      </c>
      <c r="C6" s="130" t="n">
        <v>-5000</v>
      </c>
      <c r="D6" s="130" t="n">
        <f aca="false">+G6+H6+I6</f>
        <v>-20956</v>
      </c>
      <c r="E6" s="130" t="n">
        <v>-21274</v>
      </c>
      <c r="F6" s="130" t="n">
        <f aca="false">+C6+E6-B6-D6</f>
        <v>-84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-5328</v>
      </c>
      <c r="C7" s="130" t="n">
        <v>-5000</v>
      </c>
      <c r="D7" s="130" t="n">
        <f aca="false">+G7+H7+I7</f>
        <v>-21291</v>
      </c>
      <c r="E7" s="130" t="n">
        <v>-21274</v>
      </c>
      <c r="F7" s="130" t="n">
        <f aca="false">+C7+E7-B7-D7</f>
        <v>345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 t="n">
        <f aca="false">+G8+H8+I8</f>
        <v>-12230</v>
      </c>
      <c r="E8" s="130" t="n">
        <v>-11843</v>
      </c>
      <c r="F8" s="130" t="n">
        <f aca="false">+C8+E8-B8-D8</f>
        <v>387</v>
      </c>
      <c r="G8" s="32" t="n">
        <v>-12124</v>
      </c>
      <c r="H8" s="32" t="n">
        <v>-106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 t="n">
        <f aca="false">+G9+H9+I9</f>
        <v>-23517</v>
      </c>
      <c r="E9" s="130" t="n">
        <v>-23304</v>
      </c>
      <c r="F9" s="130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12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 t="n">
        <f aca="false">+G10+H10+I10</f>
        <v>-14568</v>
      </c>
      <c r="E10" s="130" t="n">
        <v>-14046</v>
      </c>
      <c r="F10" s="130" t="n">
        <f aca="false">+C10+E10-B10-D10</f>
        <v>522</v>
      </c>
      <c r="G10" s="32" t="n">
        <v>0</v>
      </c>
      <c r="H10" s="32" t="n">
        <v>-14568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 t="n">
        <f aca="false">+G11+H11+I11</f>
        <v>-10066</v>
      </c>
      <c r="E11" s="130" t="n">
        <v>-14442</v>
      </c>
      <c r="F11" s="130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 t="n">
        <f aca="false">+G12+H12+I12</f>
        <v>-11018</v>
      </c>
      <c r="E12" s="130" t="n">
        <v>-14046</v>
      </c>
      <c r="F12" s="130" t="n">
        <f aca="false">+C12+E12-B12-D12</f>
        <v>-3028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 t="n">
        <f aca="false">+G13+H13+I13</f>
        <v>-23789</v>
      </c>
      <c r="E13" s="130" t="n">
        <v>-40692</v>
      </c>
      <c r="F13" s="130" t="n">
        <f aca="false">+C13+E13-B13-D13</f>
        <v>-16903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 t="n">
        <f aca="false">+G14+H14+I14</f>
        <v>0</v>
      </c>
      <c r="E14" s="130" t="n">
        <v>-15474</v>
      </c>
      <c r="F14" s="130" t="n">
        <f aca="false">+C14+E14-B14-D14</f>
        <v>-15474</v>
      </c>
      <c r="H14" s="32" t="n">
        <v>0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 t="n">
        <f aca="false">+G15+H15+I15</f>
        <v>-28</v>
      </c>
      <c r="E15" s="130" t="n">
        <v>-15473</v>
      </c>
      <c r="F15" s="130" t="n">
        <f aca="false">+C15+E15-B15-D15</f>
        <v>-15445</v>
      </c>
      <c r="H15" s="32" t="n">
        <v>-28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 t="n">
        <f aca="false">+G16+H16+I16</f>
        <v>-25153</v>
      </c>
      <c r="E16" s="130" t="n">
        <v>-25367</v>
      </c>
      <c r="F16" s="130" t="n">
        <f aca="false">+C16+E16-B16-D16</f>
        <v>-214</v>
      </c>
      <c r="H16" s="32" t="n">
        <v>-25154</v>
      </c>
      <c r="I16" s="32" t="n">
        <v>1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 t="n">
        <f aca="false">+G17+H17+I17</f>
        <v>-8</v>
      </c>
      <c r="E17" s="130" t="n">
        <v>-5474</v>
      </c>
      <c r="F17" s="130" t="n">
        <f aca="false">+C17+E17-B17-D17</f>
        <v>-5466</v>
      </c>
      <c r="H17" s="32" t="n">
        <v>-8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 t="n">
        <f aca="false">+G18+H18+I18</f>
        <v>-14485</v>
      </c>
      <c r="E18" s="130" t="n">
        <v>-5474</v>
      </c>
      <c r="F18" s="130" t="n">
        <f aca="false">+C18+E18-B18-D18</f>
        <v>9011</v>
      </c>
      <c r="G18" s="32" t="n">
        <v>-2931</v>
      </c>
      <c r="H18" s="32" t="n">
        <v>-11554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 t="n">
        <f aca="false">+G19+H19+I19</f>
        <v>-2931</v>
      </c>
      <c r="E19" s="130" t="n">
        <v>-5474</v>
      </c>
      <c r="F19" s="130" t="n">
        <f aca="false">+C19+E19-B19-D19</f>
        <v>-2543</v>
      </c>
      <c r="G19" s="32" t="n">
        <v>-2931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 t="n">
        <f aca="false">+G20+H20+I20</f>
        <v>-34508</v>
      </c>
      <c r="E20" s="130" t="n">
        <v>-33250</v>
      </c>
      <c r="F20" s="130" t="n">
        <f aca="false">+C20+E20-B20-D20</f>
        <v>1258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 t="n">
        <f aca="false">+G21+H21+I21</f>
        <v>-15603</v>
      </c>
      <c r="E21" s="130" t="n">
        <v>-15561</v>
      </c>
      <c r="F21" s="130" t="n">
        <f aca="false">+C21+E21-B21-D21</f>
        <v>42</v>
      </c>
      <c r="H21" s="32" t="n">
        <v>-15603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 t="n">
        <f aca="false">+G22+H22+I22</f>
        <v>-35137</v>
      </c>
      <c r="E22" s="130" t="n">
        <v>-37474</v>
      </c>
      <c r="F22" s="130" t="n">
        <f aca="false">+C22+E22-B22-D22</f>
        <v>-2337</v>
      </c>
      <c r="G22" s="32" t="n">
        <v>-35137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 t="n">
        <f aca="false">+G23+H23+I23</f>
        <v>-19715</v>
      </c>
      <c r="E23" s="130" t="n">
        <v>-19629</v>
      </c>
      <c r="F23" s="130" t="n">
        <f aca="false">+C23+E23-B23-D23</f>
        <v>86</v>
      </c>
      <c r="G23" s="32" t="n">
        <v>-19715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 t="n">
        <f aca="false">+G24+H24+I24</f>
        <v>-161</v>
      </c>
      <c r="E24" s="130" t="n">
        <v>5659</v>
      </c>
      <c r="F24" s="130" t="n">
        <f aca="false">+C24+E24-B24-D24</f>
        <v>5820</v>
      </c>
      <c r="G24" s="32" t="n">
        <v>-161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 t="n">
        <f aca="false">+G25+H25+I25</f>
        <v>-7781</v>
      </c>
      <c r="E25" s="130" t="n">
        <v>-14341</v>
      </c>
      <c r="F25" s="130" t="n">
        <f aca="false">+C25+E25-B25-D25</f>
        <v>-6560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 t="n">
        <f aca="false">+G26+H26+I26</f>
        <v>-14775</v>
      </c>
      <c r="E26" s="130" t="n">
        <v>-14341</v>
      </c>
      <c r="F26" s="130" t="n">
        <f aca="false">+C26+E26-B26-D26</f>
        <v>434</v>
      </c>
      <c r="G26" s="32" t="n">
        <v>-14775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 t="n">
        <f aca="false">+G27+H27+I27</f>
        <v>0</v>
      </c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 t="n">
        <f aca="false">+G28+H28+I28</f>
        <v>0</v>
      </c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 t="n">
        <f aca="false">+G29+H29+I29</f>
        <v>0</v>
      </c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 t="n">
        <f aca="false">+G30+H30+I30</f>
        <v>0</v>
      </c>
      <c r="E30" s="130"/>
      <c r="F30" s="130" t="n">
        <f aca="false">+C30+E30-B30-D30</f>
        <v>0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 t="n">
        <f aca="false">+G31+H31+I31</f>
        <v>0</v>
      </c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 t="n">
        <f aca="false">+G32+H32+I32</f>
        <v>0</v>
      </c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 t="n">
        <f aca="false">+G33+H33+I33</f>
        <v>0</v>
      </c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 t="n">
        <f aca="false">+G34+H34+I34</f>
        <v>0</v>
      </c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 t="n">
        <f aca="false">+G35+H35+I35</f>
        <v>0</v>
      </c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 t="n">
        <f aca="false">+G36+H36+I36</f>
        <v>0</v>
      </c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-10562</v>
      </c>
      <c r="C37" s="130" t="n">
        <f aca="false">SUM(C6:C36)</f>
        <v>-10000</v>
      </c>
      <c r="D37" s="130" t="n">
        <f aca="false">SUM(D6:D36)</f>
        <v>-307720</v>
      </c>
      <c r="E37" s="130" t="n">
        <f aca="false">SUM(E6:E36)</f>
        <v>-362594</v>
      </c>
      <c r="F37" s="130" t="n">
        <f aca="false">SUM(F6:F36)</f>
        <v>-54312</v>
      </c>
      <c r="J37" s="69" t="n">
        <f aca="false">+I37+H37+G37</f>
        <v>0</v>
      </c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2.12</v>
      </c>
      <c r="I38" s="32" t="n">
        <f aca="false">+H37+G37</f>
        <v>0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-115141.44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417969.39</v>
      </c>
      <c r="G40" s="439"/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37277</v>
      </c>
      <c r="E41" s="32"/>
      <c r="F41" s="125" t="n">
        <f aca="false">+F40+F39</f>
        <v>302827.95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32" t="n">
        <f aca="false">+F41/2.01</f>
        <v>150660.671641791</v>
      </c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5124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37277</v>
      </c>
      <c r="B47" s="9"/>
      <c r="C47" s="9"/>
      <c r="D47" s="41" t="n">
        <f aca="false">+F37</f>
        <v>-54312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-49188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283</v>
      </c>
    </row>
    <row r="6" customFormat="false" ht="12.75" hidden="false" customHeight="false" outlineLevel="0" collapsed="false">
      <c r="A6" s="162"/>
      <c r="B6" s="120" t="n">
        <v>500204</v>
      </c>
      <c r="D6" s="120" t="n">
        <v>500205</v>
      </c>
      <c r="F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  <c r="D7" s="123" t="s">
        <v>180</v>
      </c>
      <c r="E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/>
      <c r="F8" s="146" t="n">
        <f aca="false">+E8+C8-D8-B8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/>
      <c r="F9" s="146" t="n">
        <f aca="false">+E9+C9-D9-B9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/>
      <c r="F10" s="146" t="n">
        <f aca="false">+E10+C10-D10-B10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46" t="n">
        <f aca="false">+E11+C11-D11-B11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0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 t="n">
        <v>200</v>
      </c>
      <c r="F18" s="146" t="n">
        <f aca="false">+E18+C18-D18-B18</f>
        <v>200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105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 t="n">
        <v>3000</v>
      </c>
      <c r="F24" s="146" t="n">
        <f aca="false">+E24+C24-D24-B24</f>
        <v>3000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 t="n">
        <v>3000</v>
      </c>
      <c r="F25" s="146" t="n">
        <f aca="false">+E25+C25-D25-B25</f>
        <v>3000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 t="n">
        <v>3000</v>
      </c>
      <c r="F26" s="146" t="n">
        <f aca="false">+E26+C26-D26-B26</f>
        <v>3000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 t="n">
        <v>3000</v>
      </c>
      <c r="F27" s="146" t="n">
        <f aca="false">+E27+C27-D27-B27</f>
        <v>3000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 t="n">
        <v>3000</v>
      </c>
      <c r="F28" s="146" t="n">
        <f aca="false">+E28+C28-D28-B28</f>
        <v>3000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 t="n">
        <v>3000</v>
      </c>
      <c r="F29" s="146" t="n">
        <f aca="false">+E29+C29-D29-B29</f>
        <v>3000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v>5091</v>
      </c>
      <c r="E30" s="130" t="n">
        <v>3000</v>
      </c>
      <c r="F30" s="146" t="n">
        <f aca="false">+E30+C30-D30-B30</f>
        <v>-2091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5091</v>
      </c>
      <c r="E39" s="130" t="n">
        <f aca="false">SUM(E8:E38)</f>
        <v>21200</v>
      </c>
      <c r="F39" s="146" t="n">
        <f aca="false">SUM(F8:F38)</f>
        <v>16109</v>
      </c>
    </row>
    <row r="40" customFormat="false" ht="12.75" hidden="false" customHeight="false" outlineLevel="0" collapsed="false">
      <c r="A40" s="160"/>
      <c r="C40" s="32"/>
      <c r="F40" s="412" t="n">
        <f aca="false">+summary!G4</f>
        <v>2.12</v>
      </c>
    </row>
    <row r="41" customFormat="false" ht="12.75" hidden="false" customHeight="false" outlineLevel="0" collapsed="false">
      <c r="F41" s="158" t="n">
        <f aca="false">+F40*F39</f>
        <v>34151.08</v>
      </c>
    </row>
    <row r="42" customFormat="false" ht="12.75" hidden="false" customHeight="false" outlineLevel="0" collapsed="false">
      <c r="A42" s="181" t="n">
        <v>37256</v>
      </c>
      <c r="C42" s="91"/>
      <c r="F42" s="221" t="n">
        <v>34262</v>
      </c>
    </row>
    <row r="43" customFormat="false" ht="12.75" hidden="false" customHeight="false" outlineLevel="0" collapsed="false">
      <c r="A43" s="181" t="n">
        <v>37279</v>
      </c>
      <c r="C43" s="178"/>
      <c r="F43" s="158" t="n">
        <f aca="false">+F42+F41</f>
        <v>68413.08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461" t="n">
        <v>748</v>
      </c>
    </row>
    <row r="49" customFormat="false" ht="12.75" hidden="false" customHeight="false" outlineLevel="0" collapsed="false">
      <c r="A49" s="150" t="n">
        <f aca="false">+A43</f>
        <v>37279</v>
      </c>
      <c r="B49" s="9"/>
      <c r="C49" s="9"/>
      <c r="D49" s="41" t="n">
        <f aca="false">+F39</f>
        <v>16109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16857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284</v>
      </c>
    </row>
    <row r="6" customFormat="false" ht="12.75" hidden="false" customHeight="false" outlineLevel="0" collapsed="false">
      <c r="A6" s="162"/>
      <c r="B6" s="120" t="n">
        <v>9198</v>
      </c>
      <c r="D6" s="120"/>
    </row>
    <row r="7" customFormat="false" ht="12.75" hidden="false" customHeight="false" outlineLevel="0" collapsed="false">
      <c r="A7" s="88" t="s">
        <v>179</v>
      </c>
      <c r="B7" s="123" t="s">
        <v>180</v>
      </c>
      <c r="C7" s="123" t="s">
        <v>181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 t="n">
        <v>1259</v>
      </c>
      <c r="D17" s="146" t="n">
        <f aca="false">+C17-B17</f>
        <v>1259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1259</v>
      </c>
      <c r="D39" s="146" t="n">
        <f aca="false">SUM(D8:D38)</f>
        <v>1259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37256</v>
      </c>
      <c r="C41" s="91"/>
      <c r="D41" s="462" t="n">
        <v>16328</v>
      </c>
    </row>
    <row r="42" customFormat="false" ht="12.75" hidden="false" customHeight="false" outlineLevel="0" collapsed="false">
      <c r="A42" s="181" t="n">
        <v>37278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63" t="n">
        <v>383278</v>
      </c>
    </row>
    <row r="48" customFormat="false" ht="12.75" hidden="false" customHeight="false" outlineLevel="0" collapsed="false">
      <c r="A48" s="150" t="n">
        <f aca="false">+A42</f>
        <v>37278</v>
      </c>
      <c r="B48" s="9"/>
      <c r="C48" s="9"/>
      <c r="D48" s="152" t="n">
        <f aca="false">+D39*summary!G4</f>
        <v>2669.08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385947.08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285</v>
      </c>
    </row>
    <row r="4" customFormat="false" ht="12.75" hidden="false" customHeight="false" outlineLevel="0" collapsed="false">
      <c r="A4" s="162"/>
      <c r="B4" s="120" t="n">
        <v>78113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-80749</v>
      </c>
      <c r="C6" s="130" t="n">
        <v>-80287</v>
      </c>
      <c r="D6" s="146" t="n">
        <f aca="false">+C6-B6</f>
        <v>462</v>
      </c>
      <c r="G6" s="234"/>
      <c r="H6" s="5"/>
      <c r="I6" s="5"/>
      <c r="J6" s="303"/>
      <c r="K6" s="464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-84767</v>
      </c>
      <c r="C7" s="130" t="n">
        <v>-80299</v>
      </c>
      <c r="D7" s="146" t="n">
        <f aca="false">+C7-B7</f>
        <v>4468</v>
      </c>
      <c r="G7" s="234" t="s">
        <v>182</v>
      </c>
      <c r="H7" s="465" t="s">
        <v>180</v>
      </c>
      <c r="I7" s="465" t="s">
        <v>181</v>
      </c>
      <c r="J7" s="466" t="s">
        <v>183</v>
      </c>
      <c r="K7" s="464" t="s">
        <v>184</v>
      </c>
      <c r="L7" s="303" t="s">
        <v>185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-83988</v>
      </c>
      <c r="C8" s="130" t="n">
        <v>-90299</v>
      </c>
      <c r="D8" s="146" t="n">
        <f aca="false">+C8-B8</f>
        <v>-6311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4" t="n">
        <v>5.62</v>
      </c>
      <c r="L8" s="416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-99040</v>
      </c>
      <c r="C9" s="130" t="n">
        <v>-90299</v>
      </c>
      <c r="D9" s="146" t="n">
        <f aca="false">+C9-B9</f>
        <v>8741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4" t="n">
        <v>4.98</v>
      </c>
      <c r="L9" s="416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-88188</v>
      </c>
      <c r="C10" s="130" t="n">
        <v>-70519</v>
      </c>
      <c r="D10" s="146" t="n">
        <f aca="false">+C10-B10</f>
        <v>17669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4" t="n">
        <v>4.87</v>
      </c>
      <c r="L10" s="416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 t="n">
        <v>-84068</v>
      </c>
      <c r="C11" s="130" t="n">
        <v>-85299</v>
      </c>
      <c r="D11" s="146" t="n">
        <f aca="false">+C11-B11</f>
        <v>-1231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4" t="n">
        <v>3.82</v>
      </c>
      <c r="L11" s="416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 t="n">
        <v>-87540</v>
      </c>
      <c r="C12" s="130" t="n">
        <v>-86191</v>
      </c>
      <c r="D12" s="146" t="n">
        <f aca="false">+C12-B12</f>
        <v>1349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4" t="n">
        <v>3.2</v>
      </c>
      <c r="L12" s="416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 t="n">
        <v>-85134</v>
      </c>
      <c r="C13" s="130" t="n">
        <v>-87137</v>
      </c>
      <c r="D13" s="146" t="n">
        <f aca="false">+C13-B13</f>
        <v>-2003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4" t="n">
        <v>2.77</v>
      </c>
      <c r="L13" s="416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 t="n">
        <v>-85234</v>
      </c>
      <c r="C14" s="130" t="n">
        <v>-101799</v>
      </c>
      <c r="D14" s="146" t="n">
        <f aca="false">+C14-B14</f>
        <v>-16565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4" t="n">
        <v>2.77</v>
      </c>
      <c r="L14" s="416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 t="n">
        <v>-87361</v>
      </c>
      <c r="C15" s="130" t="n">
        <v>-95299</v>
      </c>
      <c r="D15" s="146" t="n">
        <f aca="false">+C15-B15</f>
        <v>-7938</v>
      </c>
      <c r="G15" s="467"/>
      <c r="H15" s="155"/>
      <c r="I15" s="155"/>
      <c r="J15" s="155"/>
      <c r="K15" s="464"/>
      <c r="L15" s="416"/>
      <c r="M15" s="125"/>
      <c r="N15" s="5"/>
    </row>
    <row r="16" customFormat="false" ht="15" hidden="false" customHeight="true" outlineLevel="0" collapsed="false">
      <c r="A16" s="129" t="n">
        <v>11</v>
      </c>
      <c r="B16" s="130" t="n">
        <v>-89069</v>
      </c>
      <c r="C16" s="130" t="n">
        <v>-85299</v>
      </c>
      <c r="D16" s="146" t="n">
        <f aca="false">+C16-B16</f>
        <v>3770</v>
      </c>
      <c r="G16" s="468"/>
      <c r="H16" s="5"/>
      <c r="I16" s="5"/>
      <c r="J16" s="303"/>
      <c r="K16" s="464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 t="n">
        <v>-86933</v>
      </c>
      <c r="C17" s="130" t="n">
        <v>-86648</v>
      </c>
      <c r="D17" s="146" t="n">
        <f aca="false">+C17-B17</f>
        <v>285</v>
      </c>
      <c r="G17" s="468"/>
      <c r="H17" s="5"/>
      <c r="I17" s="5"/>
      <c r="J17" s="302" t="n">
        <f aca="false">SUM(J8:J16)</f>
        <v>130492</v>
      </c>
      <c r="K17" s="464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 t="n">
        <v>-85505</v>
      </c>
      <c r="C18" s="130" t="n">
        <v>-85277</v>
      </c>
      <c r="D18" s="146" t="n">
        <f aca="false">+C18-B18</f>
        <v>228</v>
      </c>
      <c r="G18" s="5"/>
      <c r="H18" s="5"/>
      <c r="I18" s="5"/>
      <c r="J18" s="303"/>
      <c r="K18" s="464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 t="n">
        <v>-88136</v>
      </c>
      <c r="C19" s="130" t="n">
        <v>-85286</v>
      </c>
      <c r="D19" s="146" t="n">
        <f aca="false">+C19-B19</f>
        <v>2850</v>
      </c>
      <c r="G19" s="234" t="s">
        <v>286</v>
      </c>
      <c r="H19" s="155" t="n">
        <f aca="false">+B37</f>
        <v>-1708666</v>
      </c>
      <c r="I19" s="155" t="n">
        <f aca="false">+C37</f>
        <v>-1783484</v>
      </c>
      <c r="J19" s="155" t="n">
        <f aca="false">+I19-H19</f>
        <v>-74818</v>
      </c>
      <c r="K19" s="464" t="n">
        <f aca="false">+D38</f>
        <v>2.12</v>
      </c>
      <c r="L19" s="416" t="n">
        <f aca="false">+K19*J19</f>
        <v>-158614.16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 t="n">
        <v>-88250</v>
      </c>
      <c r="C20" s="130" t="n">
        <v>-90299</v>
      </c>
      <c r="D20" s="146" t="n">
        <f aca="false">+C20-B20</f>
        <v>-2049</v>
      </c>
      <c r="G20" s="234"/>
      <c r="H20" s="155"/>
      <c r="I20" s="155"/>
      <c r="J20" s="155"/>
      <c r="K20" s="464"/>
      <c r="L20" s="416"/>
      <c r="M20" s="19"/>
      <c r="N20" s="5"/>
    </row>
    <row r="21" customFormat="false" ht="12.75" hidden="false" customHeight="false" outlineLevel="0" collapsed="false">
      <c r="A21" s="129" t="n">
        <v>16</v>
      </c>
      <c r="B21" s="130" t="n">
        <v>-81967</v>
      </c>
      <c r="C21" s="130" t="n">
        <v>-85299</v>
      </c>
      <c r="D21" s="146" t="n">
        <f aca="false">+C21-B21</f>
        <v>-3332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 t="n">
        <v>-57277</v>
      </c>
      <c r="C22" s="130" t="n">
        <v>-85299</v>
      </c>
      <c r="D22" s="146" t="n">
        <f aca="false">+C22-B22</f>
        <v>-28022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 t="n">
        <v>-44766</v>
      </c>
      <c r="C23" s="130" t="n">
        <v>-62649</v>
      </c>
      <c r="D23" s="146" t="n">
        <f aca="false">+C23-B23</f>
        <v>-17883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 t="n">
        <v>-44717</v>
      </c>
      <c r="C24" s="130" t="n">
        <v>-50000</v>
      </c>
      <c r="D24" s="146" t="n">
        <f aca="false">+C24-B24</f>
        <v>-5283</v>
      </c>
      <c r="G24" s="19" t="s">
        <v>287</v>
      </c>
      <c r="H24" s="130"/>
      <c r="I24" s="130"/>
      <c r="J24" s="130" t="n">
        <f aca="false">+J19+J17</f>
        <v>55674</v>
      </c>
      <c r="K24" s="144"/>
      <c r="L24" s="143" t="n">
        <f aca="false">+L19+L17</f>
        <v>-76929.0600000001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 t="n">
        <v>-43786</v>
      </c>
      <c r="C25" s="130" t="n">
        <v>-50000</v>
      </c>
      <c r="D25" s="146" t="n">
        <f aca="false">+C25-B25</f>
        <v>-6214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 t="n">
        <v>-44394</v>
      </c>
      <c r="C26" s="130" t="n">
        <v>-50000</v>
      </c>
      <c r="D26" s="146" t="n">
        <f aca="false">+C26-B26</f>
        <v>-5606</v>
      </c>
      <c r="G26" s="19" t="s">
        <v>288</v>
      </c>
      <c r="H26" s="130"/>
      <c r="I26" s="130"/>
      <c r="J26" s="143"/>
      <c r="K26" s="144"/>
      <c r="L26" s="130" t="n">
        <f aca="false">+L24/K19</f>
        <v>-36287.2924528303</v>
      </c>
    </row>
    <row r="27" customFormat="false" ht="12.75" hidden="false" customHeight="false" outlineLevel="0" collapsed="false">
      <c r="A27" s="129" t="n">
        <v>22</v>
      </c>
      <c r="B27" s="130" t="n">
        <v>-43663</v>
      </c>
      <c r="C27" s="130" t="n">
        <v>-50000</v>
      </c>
      <c r="D27" s="146" t="n">
        <f aca="false">+C27-B27</f>
        <v>-6337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 t="n">
        <v>-44134</v>
      </c>
      <c r="C28" s="130" t="n">
        <v>-50000</v>
      </c>
      <c r="D28" s="146" t="n">
        <f aca="false">+C28-B28</f>
        <v>-5866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-1708666</v>
      </c>
      <c r="C37" s="130" t="n">
        <f aca="false">SUM(C6:C36)</f>
        <v>-1783484</v>
      </c>
      <c r="D37" s="146" t="n">
        <f aca="false">SUM(D6:D36)</f>
        <v>-74818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2.12</v>
      </c>
    </row>
    <row r="39" customFormat="false" ht="12.75" hidden="false" customHeight="false" outlineLevel="0" collapsed="false">
      <c r="D39" s="158" t="n">
        <f aca="false">+D38*D37</f>
        <v>-158614.16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178976.97</v>
      </c>
    </row>
    <row r="41" customFormat="false" ht="12.75" hidden="false" customHeight="false" outlineLevel="0" collapsed="false">
      <c r="A41" s="181" t="n">
        <v>37279</v>
      </c>
      <c r="C41" s="178"/>
      <c r="D41" s="158" t="n">
        <f aca="false">+D40+D39</f>
        <v>20362.81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173146</v>
      </c>
    </row>
    <row r="46" customFormat="false" ht="12.75" hidden="false" customHeight="false" outlineLevel="0" collapsed="false">
      <c r="A46" s="150" t="n">
        <f aca="false">+A41</f>
        <v>37279</v>
      </c>
      <c r="B46" s="9"/>
      <c r="C46" s="9"/>
      <c r="D46" s="41" t="n">
        <f aca="false">+D37</f>
        <v>-74818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98328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289</v>
      </c>
      <c r="E3" s="162" t="n">
        <v>27677</v>
      </c>
    </row>
    <row r="4" customFormat="false" ht="12.75" hidden="false" customHeight="false" outlineLevel="0" collapsed="false">
      <c r="A4" s="162"/>
      <c r="B4" s="120" t="n">
        <v>78093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30077</v>
      </c>
      <c r="C6" s="130" t="n">
        <v>30013</v>
      </c>
      <c r="D6" s="146" t="n">
        <f aca="false">+C6-B6</f>
        <v>-64</v>
      </c>
    </row>
    <row r="7" customFormat="false" ht="12.75" hidden="false" customHeight="false" outlineLevel="0" collapsed="false">
      <c r="A7" s="129" t="n">
        <v>2</v>
      </c>
      <c r="B7" s="130" t="n">
        <v>30198</v>
      </c>
      <c r="C7" s="130" t="n">
        <v>30013</v>
      </c>
      <c r="D7" s="146" t="n">
        <f aca="false">+C7-B7</f>
        <v>-185</v>
      </c>
    </row>
    <row r="8" customFormat="false" ht="12.75" hidden="false" customHeight="false" outlineLevel="0" collapsed="false">
      <c r="A8" s="129" t="n">
        <v>3</v>
      </c>
      <c r="B8" s="130" t="n">
        <v>30012</v>
      </c>
      <c r="C8" s="130" t="n">
        <v>30013</v>
      </c>
      <c r="D8" s="146" t="n">
        <f aca="false">+C8-B8</f>
        <v>1</v>
      </c>
    </row>
    <row r="9" customFormat="false" ht="12.75" hidden="false" customHeight="false" outlineLevel="0" collapsed="false">
      <c r="A9" s="129" t="n">
        <v>4</v>
      </c>
      <c r="B9" s="130" t="n">
        <v>28849</v>
      </c>
      <c r="C9" s="130" t="n">
        <v>30013</v>
      </c>
      <c r="D9" s="146" t="n">
        <f aca="false">+C9-B9</f>
        <v>1164</v>
      </c>
    </row>
    <row r="10" customFormat="false" ht="12.75" hidden="false" customHeight="false" outlineLevel="0" collapsed="false">
      <c r="A10" s="129" t="n">
        <v>5</v>
      </c>
      <c r="B10" s="130" t="n">
        <v>29803</v>
      </c>
      <c r="C10" s="130" t="n">
        <v>32012</v>
      </c>
      <c r="D10" s="146" t="n">
        <f aca="false">+C10-B10</f>
        <v>2209</v>
      </c>
    </row>
    <row r="11" customFormat="false" ht="12.75" hidden="false" customHeight="false" outlineLevel="0" collapsed="false">
      <c r="A11" s="129" t="n">
        <v>6</v>
      </c>
      <c r="B11" s="130" t="n">
        <v>29404</v>
      </c>
      <c r="C11" s="130" t="n">
        <v>32012</v>
      </c>
      <c r="D11" s="146" t="n">
        <f aca="false">+C11-B11</f>
        <v>2608</v>
      </c>
    </row>
    <row r="12" customFormat="false" ht="12.75" hidden="false" customHeight="false" outlineLevel="0" collapsed="false">
      <c r="A12" s="129" t="n">
        <v>7</v>
      </c>
      <c r="B12" s="130" t="n">
        <v>29513</v>
      </c>
      <c r="C12" s="130" t="n">
        <v>32012</v>
      </c>
      <c r="D12" s="146" t="n">
        <f aca="false">+C12-B12</f>
        <v>2499</v>
      </c>
    </row>
    <row r="13" customFormat="false" ht="12.75" hidden="false" customHeight="false" outlineLevel="0" collapsed="false">
      <c r="A13" s="129" t="n">
        <v>8</v>
      </c>
      <c r="B13" s="130" t="n">
        <v>29387</v>
      </c>
      <c r="C13" s="130" t="n">
        <v>31955</v>
      </c>
      <c r="D13" s="146" t="n">
        <f aca="false">+C13-B13</f>
        <v>2568</v>
      </c>
    </row>
    <row r="14" customFormat="false" ht="12.75" hidden="false" customHeight="false" outlineLevel="0" collapsed="false">
      <c r="A14" s="129" t="n">
        <v>9</v>
      </c>
      <c r="B14" s="130" t="n">
        <v>31999</v>
      </c>
      <c r="C14" s="130" t="n">
        <v>32012</v>
      </c>
      <c r="D14" s="146" t="n">
        <f aca="false">+C14-B14</f>
        <v>13</v>
      </c>
    </row>
    <row r="15" customFormat="false" ht="12.75" hidden="false" customHeight="false" outlineLevel="0" collapsed="false">
      <c r="A15" s="129" t="n">
        <v>10</v>
      </c>
      <c r="B15" s="130" t="n">
        <v>33291</v>
      </c>
      <c r="C15" s="130" t="n">
        <v>32013</v>
      </c>
      <c r="D15" s="146" t="n">
        <f aca="false">+C15-B15</f>
        <v>-1278</v>
      </c>
    </row>
    <row r="16" customFormat="false" ht="12.75" hidden="false" customHeight="false" outlineLevel="0" collapsed="false">
      <c r="A16" s="129" t="n">
        <v>11</v>
      </c>
      <c r="B16" s="130" t="n">
        <v>35895</v>
      </c>
      <c r="C16" s="130" t="n">
        <v>32013</v>
      </c>
      <c r="D16" s="146" t="n">
        <f aca="false">+C16-B16</f>
        <v>-3882</v>
      </c>
    </row>
    <row r="17" customFormat="false" ht="12.75" hidden="false" customHeight="false" outlineLevel="0" collapsed="false">
      <c r="A17" s="129" t="n">
        <v>12</v>
      </c>
      <c r="B17" s="130" t="n">
        <v>33881</v>
      </c>
      <c r="C17" s="130" t="n">
        <v>32013</v>
      </c>
      <c r="D17" s="146" t="n">
        <f aca="false">+C17-B17</f>
        <v>-1868</v>
      </c>
    </row>
    <row r="18" customFormat="false" ht="12.75" hidden="false" customHeight="false" outlineLevel="0" collapsed="false">
      <c r="A18" s="129" t="n">
        <v>13</v>
      </c>
      <c r="B18" s="130" t="n">
        <v>34615</v>
      </c>
      <c r="C18" s="130" t="n">
        <v>32013</v>
      </c>
      <c r="D18" s="146" t="n">
        <f aca="false">+C18-B18</f>
        <v>-2602</v>
      </c>
    </row>
    <row r="19" customFormat="false" ht="12.75" hidden="false" customHeight="false" outlineLevel="0" collapsed="false">
      <c r="A19" s="129" t="n">
        <v>14</v>
      </c>
      <c r="B19" s="130" t="n">
        <v>33685</v>
      </c>
      <c r="C19" s="130" t="n">
        <v>32013</v>
      </c>
      <c r="D19" s="146" t="n">
        <f aca="false">+C19-B19</f>
        <v>-1672</v>
      </c>
    </row>
    <row r="20" customFormat="false" ht="12.75" hidden="false" customHeight="false" outlineLevel="0" collapsed="false">
      <c r="A20" s="129" t="n">
        <v>15</v>
      </c>
      <c r="B20" s="130" t="n">
        <v>25246</v>
      </c>
      <c r="C20" s="130" t="n">
        <v>32013</v>
      </c>
      <c r="D20" s="146" t="n">
        <f aca="false">+C20-B20</f>
        <v>6767</v>
      </c>
    </row>
    <row r="21" customFormat="false" ht="12.75" hidden="false" customHeight="false" outlineLevel="0" collapsed="false">
      <c r="A21" s="129" t="n">
        <v>16</v>
      </c>
      <c r="B21" s="130" t="n">
        <v>37058</v>
      </c>
      <c r="C21" s="130" t="n">
        <v>31127</v>
      </c>
      <c r="D21" s="146" t="n">
        <f aca="false">+C21-B21</f>
        <v>-5931</v>
      </c>
    </row>
    <row r="22" customFormat="false" ht="12.75" hidden="false" customHeight="false" outlineLevel="0" collapsed="false">
      <c r="A22" s="129" t="n">
        <v>17</v>
      </c>
      <c r="B22" s="130" t="n">
        <v>36319</v>
      </c>
      <c r="C22" s="130" t="n">
        <v>31127</v>
      </c>
      <c r="D22" s="146" t="n">
        <f aca="false">+C22-B22</f>
        <v>-5192</v>
      </c>
    </row>
    <row r="23" customFormat="false" ht="12.75" hidden="false" customHeight="false" outlineLevel="0" collapsed="false">
      <c r="A23" s="129" t="n">
        <v>18</v>
      </c>
      <c r="B23" s="130" t="n">
        <v>32175</v>
      </c>
      <c r="C23" s="130" t="n">
        <v>31127</v>
      </c>
      <c r="D23" s="146" t="n">
        <f aca="false">+C23-B23</f>
        <v>-1048</v>
      </c>
    </row>
    <row r="24" customFormat="false" ht="12.75" hidden="false" customHeight="false" outlineLevel="0" collapsed="false">
      <c r="A24" s="129" t="n">
        <v>19</v>
      </c>
      <c r="B24" s="130" t="n">
        <v>30143</v>
      </c>
      <c r="C24" s="130" t="n">
        <v>28727</v>
      </c>
      <c r="D24" s="146" t="n">
        <f aca="false">+C24-B24</f>
        <v>-1416</v>
      </c>
    </row>
    <row r="25" customFormat="false" ht="12.75" hidden="false" customHeight="false" outlineLevel="0" collapsed="false">
      <c r="A25" s="129" t="n">
        <v>20</v>
      </c>
      <c r="B25" s="130" t="n">
        <v>27997</v>
      </c>
      <c r="C25" s="130" t="n">
        <v>28727</v>
      </c>
      <c r="D25" s="146" t="n">
        <f aca="false">+C25-B25</f>
        <v>730</v>
      </c>
    </row>
    <row r="26" customFormat="false" ht="12.75" hidden="false" customHeight="false" outlineLevel="0" collapsed="false">
      <c r="A26" s="129" t="n">
        <v>21</v>
      </c>
      <c r="B26" s="130" t="n">
        <v>27641</v>
      </c>
      <c r="C26" s="130" t="n">
        <v>28727</v>
      </c>
      <c r="D26" s="146" t="n">
        <f aca="false">+C26-B26</f>
        <v>1086</v>
      </c>
    </row>
    <row r="27" customFormat="false" ht="12.75" hidden="false" customHeight="false" outlineLevel="0" collapsed="false">
      <c r="A27" s="129" t="n">
        <v>22</v>
      </c>
      <c r="B27" s="130" t="n">
        <v>27457</v>
      </c>
      <c r="C27" s="130" t="n">
        <v>28727</v>
      </c>
      <c r="D27" s="146" t="n">
        <f aca="false">+C27-B27</f>
        <v>1270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684645</v>
      </c>
      <c r="C37" s="130" t="n">
        <f aca="false">SUM(C6:C36)</f>
        <v>680422</v>
      </c>
      <c r="D37" s="146" t="n">
        <f aca="false">SUM(D6:D36)</f>
        <v>-4223</v>
      </c>
    </row>
    <row r="38" customFormat="false" ht="12.75" hidden="false" customHeight="false" outlineLevel="0" collapsed="false">
      <c r="A38" s="160"/>
      <c r="B38" s="131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-9037.22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85001.93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75964.71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54581</v>
      </c>
    </row>
    <row r="46" customFormat="false" ht="12.75" hidden="false" customHeight="false" outlineLevel="0" collapsed="false">
      <c r="A46" s="150" t="n">
        <f aca="false">+A41</f>
        <v>37278</v>
      </c>
      <c r="B46" s="9"/>
      <c r="C46" s="9"/>
      <c r="D46" s="41" t="n">
        <f aca="false">+D37</f>
        <v>-4223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50358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9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0" t="s">
        <v>175</v>
      </c>
      <c r="D1" s="120" t="s">
        <v>176</v>
      </c>
      <c r="F1" s="120" t="s">
        <v>177</v>
      </c>
      <c r="H1" s="120" t="s">
        <v>178</v>
      </c>
    </row>
    <row r="2" customFormat="false" ht="12.75" hidden="false" customHeight="false" outlineLevel="0" collapsed="false">
      <c r="B2" s="121"/>
      <c r="C2" s="122"/>
      <c r="D2" s="122"/>
      <c r="E2" s="122"/>
      <c r="F2" s="122"/>
      <c r="G2" s="122"/>
      <c r="H2" s="122"/>
      <c r="I2" s="122"/>
      <c r="J2" s="122"/>
      <c r="M2" s="9"/>
      <c r="N2" s="9"/>
      <c r="O2" s="9"/>
      <c r="P2" s="91"/>
      <c r="Q2" s="112"/>
      <c r="R2" s="91"/>
      <c r="S2" s="9"/>
      <c r="T2" s="9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H3" s="123" t="s">
        <v>180</v>
      </c>
      <c r="I3" s="123" t="s">
        <v>181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265797</v>
      </c>
      <c r="C4" s="130" t="n">
        <v>254322</v>
      </c>
      <c r="D4" s="130" t="n">
        <v>39793</v>
      </c>
      <c r="E4" s="130" t="n">
        <v>37941</v>
      </c>
      <c r="F4" s="130" t="n">
        <v>27327</v>
      </c>
      <c r="G4" s="130" t="n">
        <v>49663</v>
      </c>
      <c r="H4" s="130" t="n">
        <v>98034</v>
      </c>
      <c r="I4" s="130" t="n">
        <v>88072</v>
      </c>
      <c r="J4" s="130" t="n">
        <f aca="false">+C4+E4+G4+I4-H4-F4-D4-B4</f>
        <v>-953</v>
      </c>
      <c r="K4" s="131"/>
      <c r="M4" s="124" t="s">
        <v>182</v>
      </c>
      <c r="N4" s="122" t="s">
        <v>180</v>
      </c>
      <c r="O4" s="122" t="s">
        <v>181</v>
      </c>
      <c r="P4" s="132" t="s">
        <v>183</v>
      </c>
      <c r="Q4" s="126" t="s">
        <v>184</v>
      </c>
      <c r="R4" s="125" t="s">
        <v>185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277624</v>
      </c>
      <c r="C5" s="130" t="n">
        <v>290502</v>
      </c>
      <c r="D5" s="130" t="n">
        <v>41157</v>
      </c>
      <c r="E5" s="130" t="n">
        <v>40713</v>
      </c>
      <c r="F5" s="130" t="n">
        <v>43302</v>
      </c>
      <c r="G5" s="130" t="n">
        <v>49663</v>
      </c>
      <c r="H5" s="130" t="n">
        <v>99079</v>
      </c>
      <c r="I5" s="130" t="n">
        <v>82401</v>
      </c>
      <c r="J5" s="130" t="n">
        <f aca="false">+C5+E5+G5+I5-H5-F5-D5-B5</f>
        <v>2117</v>
      </c>
      <c r="M5" s="134" t="s">
        <v>186</v>
      </c>
      <c r="N5" s="32"/>
      <c r="O5" s="32"/>
      <c r="P5" s="32" t="n">
        <v>-34361</v>
      </c>
      <c r="Q5" s="11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307171</v>
      </c>
      <c r="C6" s="130" t="n">
        <v>315078</v>
      </c>
      <c r="D6" s="130" t="n">
        <v>38099</v>
      </c>
      <c r="E6" s="130" t="n">
        <v>38046</v>
      </c>
      <c r="F6" s="130" t="n">
        <v>47670</v>
      </c>
      <c r="G6" s="130" t="n">
        <v>45711</v>
      </c>
      <c r="H6" s="130" t="n">
        <v>136447</v>
      </c>
      <c r="I6" s="130" t="n">
        <v>129393</v>
      </c>
      <c r="J6" s="130" t="n">
        <f aca="false">+C6+E6+G6+I6-H6-F6-D6-B6</f>
        <v>-1159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1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279408</v>
      </c>
      <c r="C7" s="130" t="n">
        <v>308260</v>
      </c>
      <c r="D7" s="130" t="n">
        <v>36601</v>
      </c>
      <c r="E7" s="130" t="n">
        <v>41864</v>
      </c>
      <c r="F7" s="130" t="n">
        <v>43971</v>
      </c>
      <c r="G7" s="130" t="n">
        <v>44545</v>
      </c>
      <c r="H7" s="130" t="n">
        <v>131671</v>
      </c>
      <c r="I7" s="130" t="n">
        <v>130882</v>
      </c>
      <c r="J7" s="130" t="n">
        <f aca="false">+C7+E7+G7+I7-H7-F7-D7-B7</f>
        <v>33900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1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175341</v>
      </c>
      <c r="C8" s="130" t="n">
        <v>160910</v>
      </c>
      <c r="D8" s="130" t="n">
        <v>27297</v>
      </c>
      <c r="E8" s="130" t="n">
        <v>42530</v>
      </c>
      <c r="F8" s="130" t="n">
        <v>42548</v>
      </c>
      <c r="G8" s="130" t="n">
        <v>42645</v>
      </c>
      <c r="H8" s="130" t="n">
        <v>139863</v>
      </c>
      <c r="I8" s="130" t="n">
        <v>137699</v>
      </c>
      <c r="J8" s="130" t="n">
        <f aca="false">+C8+E8+G8+I8-H8-F8-D8-B8</f>
        <v>-1265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1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302844</v>
      </c>
      <c r="C9" s="130" t="n">
        <v>303238</v>
      </c>
      <c r="D9" s="130" t="n">
        <v>49893</v>
      </c>
      <c r="E9" s="130" t="n">
        <v>35667</v>
      </c>
      <c r="F9" s="130" t="n">
        <v>28841</v>
      </c>
      <c r="G9" s="130" t="n">
        <v>42645</v>
      </c>
      <c r="H9" s="130" t="n">
        <v>132071</v>
      </c>
      <c r="I9" s="130" t="n">
        <v>128281</v>
      </c>
      <c r="J9" s="130" t="n">
        <f aca="false">+C9+E9+G9+I9-H9-F9-D9-B9</f>
        <v>-3818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1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310245</v>
      </c>
      <c r="C10" s="130" t="n">
        <v>304796</v>
      </c>
      <c r="D10" s="130" t="n">
        <v>37271</v>
      </c>
      <c r="E10" s="130" t="n">
        <v>35667</v>
      </c>
      <c r="F10" s="130" t="n">
        <v>33623</v>
      </c>
      <c r="G10" s="130" t="n">
        <v>44142</v>
      </c>
      <c r="H10" s="130" t="n">
        <v>130811</v>
      </c>
      <c r="I10" s="130" t="n">
        <v>129521</v>
      </c>
      <c r="J10" s="130" t="n">
        <f aca="false">+C10+E10+G10+I10-H10-F10-D10-B10</f>
        <v>2176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1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303756</v>
      </c>
      <c r="C11" s="130" t="n">
        <v>304570</v>
      </c>
      <c r="D11" s="130" t="n">
        <v>36021</v>
      </c>
      <c r="E11" s="130" t="n">
        <v>35667</v>
      </c>
      <c r="F11" s="130" t="n">
        <v>41946</v>
      </c>
      <c r="G11" s="130" t="n">
        <v>42720</v>
      </c>
      <c r="H11" s="130" t="n">
        <v>105839</v>
      </c>
      <c r="I11" s="130" t="n">
        <v>117742</v>
      </c>
      <c r="J11" s="130" t="n">
        <f aca="false">+C11+E11+G11+I11-H11-F11-D11-B11</f>
        <v>13137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1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292995</v>
      </c>
      <c r="C12" s="130" t="n">
        <v>286176</v>
      </c>
      <c r="D12" s="130" t="n">
        <v>41960</v>
      </c>
      <c r="E12" s="130" t="n">
        <v>42041</v>
      </c>
      <c r="F12" s="130" t="n">
        <v>42165</v>
      </c>
      <c r="G12" s="130" t="n">
        <v>43615</v>
      </c>
      <c r="H12" s="130" t="n">
        <v>106152</v>
      </c>
      <c r="I12" s="130" t="n">
        <v>104559</v>
      </c>
      <c r="J12" s="130" t="n">
        <f aca="false">+C12+E12+G12+I12-H12-F12-D12-B12</f>
        <v>-6881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1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316062</v>
      </c>
      <c r="C13" s="130" t="n">
        <v>311012</v>
      </c>
      <c r="D13" s="130" t="n">
        <v>41004</v>
      </c>
      <c r="E13" s="130" t="n">
        <v>38434</v>
      </c>
      <c r="F13" s="130" t="n">
        <v>42602</v>
      </c>
      <c r="G13" s="130" t="n">
        <v>43615</v>
      </c>
      <c r="H13" s="130" t="n">
        <v>130628</v>
      </c>
      <c r="I13" s="130" t="n">
        <v>126730</v>
      </c>
      <c r="J13" s="130" t="n">
        <f aca="false">+C13+E13+G13+I13-H13-F13-D13-B13</f>
        <v>-10505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1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312745</v>
      </c>
      <c r="C14" s="130" t="n">
        <v>310787</v>
      </c>
      <c r="D14" s="130" t="n">
        <v>40954</v>
      </c>
      <c r="E14" s="130" t="n">
        <v>39920</v>
      </c>
      <c r="F14" s="130" t="n">
        <v>42342</v>
      </c>
      <c r="G14" s="130" t="n">
        <v>43615</v>
      </c>
      <c r="H14" s="130" t="n">
        <v>120871</v>
      </c>
      <c r="I14" s="130" t="n">
        <v>118898</v>
      </c>
      <c r="J14" s="130" t="n">
        <f aca="false">+C14+E14+G14+I14-H14-F14-D14-B14</f>
        <v>-3692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1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318188</v>
      </c>
      <c r="C15" s="130" t="n">
        <v>317298</v>
      </c>
      <c r="D15" s="130" t="n">
        <v>40993</v>
      </c>
      <c r="E15" s="130" t="n">
        <v>39423</v>
      </c>
      <c r="F15" s="130" t="n">
        <v>45440</v>
      </c>
      <c r="G15" s="130" t="n">
        <v>43615</v>
      </c>
      <c r="H15" s="130" t="n">
        <v>119456</v>
      </c>
      <c r="I15" s="130" t="n">
        <v>122363</v>
      </c>
      <c r="J15" s="130" t="n">
        <f aca="false">+C15+E15+G15+I15-H15-F15-D15-B15</f>
        <v>-1378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1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324008</v>
      </c>
      <c r="C16" s="130" t="n">
        <v>324208</v>
      </c>
      <c r="D16" s="130" t="n">
        <v>41446</v>
      </c>
      <c r="E16" s="130" t="n">
        <v>40674</v>
      </c>
      <c r="F16" s="130" t="n">
        <v>44799</v>
      </c>
      <c r="G16" s="130" t="n">
        <v>49115</v>
      </c>
      <c r="H16" s="130" t="n">
        <v>125758</v>
      </c>
      <c r="I16" s="130" t="n">
        <v>123746</v>
      </c>
      <c r="J16" s="130" t="n">
        <f aca="false">+C16+E16+G16+I16-H16-F16-D16-B16</f>
        <v>1732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1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310479</v>
      </c>
      <c r="C17" s="130" t="n">
        <v>307199</v>
      </c>
      <c r="D17" s="130" t="n">
        <v>42030</v>
      </c>
      <c r="E17" s="130" t="n">
        <v>40772</v>
      </c>
      <c r="F17" s="130" t="n">
        <v>45484</v>
      </c>
      <c r="G17" s="130" t="n">
        <v>47542</v>
      </c>
      <c r="H17" s="130" t="n">
        <v>131012</v>
      </c>
      <c r="I17" s="130" t="n">
        <v>128288</v>
      </c>
      <c r="J17" s="130" t="n">
        <f aca="false">+C17+E17+G17+I17-H17-F17-D17-B17</f>
        <v>-5204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1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290862</v>
      </c>
      <c r="C18" s="130" t="n">
        <v>273401</v>
      </c>
      <c r="D18" s="130" t="n">
        <v>41858</v>
      </c>
      <c r="E18" s="130" t="n">
        <v>41317</v>
      </c>
      <c r="F18" s="130" t="n">
        <v>44939</v>
      </c>
      <c r="G18" s="130" t="n">
        <v>46913</v>
      </c>
      <c r="H18" s="130" t="n">
        <v>123364</v>
      </c>
      <c r="I18" s="130" t="n">
        <v>124424</v>
      </c>
      <c r="J18" s="130" t="n">
        <f aca="false">+C18+E18+G18+I18-H18-F18-D18-B18</f>
        <v>-14968</v>
      </c>
      <c r="M18" s="124" t="n">
        <v>37229</v>
      </c>
      <c r="N18" s="130"/>
      <c r="O18" s="32"/>
      <c r="P18" s="32" t="n">
        <f aca="false">+O18-N18</f>
        <v>0</v>
      </c>
      <c r="Q18" s="11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315187</v>
      </c>
      <c r="C19" s="130" t="n">
        <v>318355</v>
      </c>
      <c r="D19" s="130" t="n">
        <v>41948</v>
      </c>
      <c r="E19" s="130" t="n">
        <v>42502</v>
      </c>
      <c r="F19" s="130" t="n">
        <v>43146</v>
      </c>
      <c r="G19" s="130" t="n">
        <v>48615</v>
      </c>
      <c r="H19" s="130" t="n">
        <v>130089</v>
      </c>
      <c r="I19" s="130" t="n">
        <v>133203</v>
      </c>
      <c r="J19" s="130" t="n">
        <f aca="false">+C19+E19+G19+I19-H19-F19-D19-B19</f>
        <v>12305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306228</v>
      </c>
      <c r="C20" s="130" t="n">
        <v>315134</v>
      </c>
      <c r="D20" s="130" t="n">
        <v>38819</v>
      </c>
      <c r="E20" s="130" t="n">
        <v>42762</v>
      </c>
      <c r="F20" s="130" t="n">
        <v>47048</v>
      </c>
      <c r="G20" s="130" t="n">
        <v>48615</v>
      </c>
      <c r="H20" s="130" t="n">
        <v>140278</v>
      </c>
      <c r="I20" s="130" t="n">
        <v>137918</v>
      </c>
      <c r="J20" s="130" t="n">
        <f aca="false">+C20+E20+G20+I20-H20-F20-D20-B20</f>
        <v>12056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314325</v>
      </c>
      <c r="C21" s="130" t="n">
        <v>308834</v>
      </c>
      <c r="D21" s="130" t="n">
        <v>34315</v>
      </c>
      <c r="E21" s="130" t="n">
        <v>42205</v>
      </c>
      <c r="F21" s="130" t="n">
        <v>43287</v>
      </c>
      <c r="G21" s="130" t="n">
        <v>48505</v>
      </c>
      <c r="H21" s="130" t="n">
        <v>135595</v>
      </c>
      <c r="I21" s="130" t="n">
        <v>130464</v>
      </c>
      <c r="J21" s="130" t="n">
        <f aca="false">+C21+E21+G21+I21-H21-F21-D21-B21</f>
        <v>2486</v>
      </c>
      <c r="M21" s="124"/>
      <c r="N21" s="130"/>
      <c r="O21" s="32"/>
      <c r="P21" s="32" t="n">
        <f aca="false">SUM(P5:P20)</f>
        <v>135708</v>
      </c>
      <c r="Q21" s="11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310482</v>
      </c>
      <c r="C22" s="130" t="n">
        <v>289905</v>
      </c>
      <c r="D22" s="130" t="n">
        <v>22017</v>
      </c>
      <c r="E22" s="130" t="n">
        <v>35667</v>
      </c>
      <c r="F22" s="130" t="n">
        <v>39712</v>
      </c>
      <c r="G22" s="130" t="n">
        <v>48497</v>
      </c>
      <c r="H22" s="130" t="n">
        <v>139137</v>
      </c>
      <c r="I22" s="130" t="n">
        <v>137882</v>
      </c>
      <c r="J22" s="130" t="n">
        <f aca="false">+C22+E22+G22+I22-H22-F22-D22-B22</f>
        <v>603</v>
      </c>
      <c r="M22" s="124"/>
      <c r="N22" s="130"/>
      <c r="O22" s="32"/>
      <c r="P22" s="141" t="n">
        <v>1.98</v>
      </c>
      <c r="Q22" s="11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286477</v>
      </c>
      <c r="C23" s="130" t="n">
        <v>293201</v>
      </c>
      <c r="D23" s="130" t="n">
        <v>35547</v>
      </c>
      <c r="E23" s="130" t="n">
        <v>35667</v>
      </c>
      <c r="F23" s="130" t="n">
        <v>43888</v>
      </c>
      <c r="G23" s="130" t="n">
        <v>48505</v>
      </c>
      <c r="H23" s="130" t="n">
        <v>147895</v>
      </c>
      <c r="I23" s="130" t="n">
        <v>141348</v>
      </c>
      <c r="J23" s="130" t="n">
        <f aca="false">+C23+E23+G23+I23-H23-F23-D23-B23</f>
        <v>4914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1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313108</v>
      </c>
      <c r="C24" s="130" t="n">
        <v>312195</v>
      </c>
      <c r="D24" s="130" t="n">
        <v>36330</v>
      </c>
      <c r="E24" s="130" t="n">
        <v>35667</v>
      </c>
      <c r="F24" s="130" t="n">
        <v>34101</v>
      </c>
      <c r="G24" s="130" t="n">
        <v>48505</v>
      </c>
      <c r="H24" s="130" t="n">
        <v>157490</v>
      </c>
      <c r="I24" s="130" t="n">
        <v>140887</v>
      </c>
      <c r="J24" s="130" t="n">
        <f aca="false">+C24+E24+G24+I24-H24-F24-D24-B24</f>
        <v>-3775</v>
      </c>
      <c r="M24" s="124"/>
      <c r="N24" s="32" t="n">
        <v>9216070</v>
      </c>
      <c r="O24" s="32" t="n">
        <v>9272400</v>
      </c>
      <c r="P24" s="91"/>
      <c r="Q24" s="11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305636</v>
      </c>
      <c r="C25" s="130" t="n">
        <v>310653</v>
      </c>
      <c r="D25" s="130" t="n">
        <v>41707</v>
      </c>
      <c r="E25" s="130" t="n">
        <v>39898</v>
      </c>
      <c r="F25" s="130" t="n">
        <v>47396</v>
      </c>
      <c r="G25" s="130" t="n">
        <v>46090</v>
      </c>
      <c r="H25" s="130" t="n">
        <v>144567</v>
      </c>
      <c r="I25" s="130" t="n">
        <v>142187</v>
      </c>
      <c r="J25" s="130" t="n">
        <f aca="false">+C25+E25+G25+I25-H25-F25-D25-B25</f>
        <v>-478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 t="n">
        <v>343369</v>
      </c>
      <c r="C26" s="130" t="n">
        <v>345360</v>
      </c>
      <c r="D26" s="130" t="n">
        <v>39373</v>
      </c>
      <c r="E26" s="130" t="n">
        <v>38545</v>
      </c>
      <c r="F26" s="130" t="n">
        <v>48566</v>
      </c>
      <c r="G26" s="130" t="n">
        <v>48505</v>
      </c>
      <c r="H26" s="130" t="n">
        <v>144185</v>
      </c>
      <c r="I26" s="130" t="n">
        <v>145371</v>
      </c>
      <c r="J26" s="130" t="n">
        <f aca="false">+C26+E26+G26+I26-H26-F26-D26-B26</f>
        <v>2288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1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1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1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6882337</v>
      </c>
      <c r="C35" s="130" t="n">
        <f aca="false">SUM(C4:C34)</f>
        <v>6865394</v>
      </c>
      <c r="D35" s="130" t="n">
        <f aca="false">SUM(D4:D34)</f>
        <v>886433</v>
      </c>
      <c r="E35" s="130" t="n">
        <f aca="false">SUM(E4:E34)</f>
        <v>903589</v>
      </c>
      <c r="F35" s="130" t="n">
        <f aca="false">SUM(F4:F34)</f>
        <v>964143</v>
      </c>
      <c r="G35" s="130" t="n">
        <f aca="false">SUM(G4:G34)</f>
        <v>1065601</v>
      </c>
      <c r="H35" s="130" t="n">
        <f aca="false">SUM(H4:H34)</f>
        <v>2970292</v>
      </c>
      <c r="I35" s="130" t="n">
        <f aca="false">SUM(I4:I34)</f>
        <v>2902259</v>
      </c>
      <c r="J35" s="130" t="n">
        <f aca="false">SUM(J4:J34)</f>
        <v>33638</v>
      </c>
      <c r="M35" s="9"/>
      <c r="N35" s="130"/>
      <c r="O35" s="9"/>
      <c r="P35" s="91"/>
      <c r="Q35" s="11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1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1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37256</v>
      </c>
      <c r="C38" s="146"/>
      <c r="E38" s="146"/>
      <c r="G38" s="146"/>
      <c r="I38" s="146"/>
      <c r="J38" s="147" t="n">
        <v>0</v>
      </c>
      <c r="M38" s="9"/>
      <c r="N38" s="130"/>
      <c r="O38" s="9"/>
      <c r="P38" s="91"/>
      <c r="Q38" s="11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1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37279</v>
      </c>
      <c r="J40" s="130" t="n">
        <f aca="false">+J38+J35</f>
        <v>33638</v>
      </c>
      <c r="M40" s="9"/>
      <c r="N40" s="130"/>
      <c r="O40" s="9"/>
      <c r="P40" s="91"/>
      <c r="Q40" s="11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1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1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1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I44" s="19"/>
      <c r="K44" s="19"/>
      <c r="M44" s="149"/>
      <c r="N44" s="130"/>
      <c r="O44" s="9"/>
      <c r="P44" s="91"/>
      <c r="Q44" s="11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187</v>
      </c>
      <c r="B45" s="9"/>
      <c r="C45" s="9"/>
      <c r="D45" s="27"/>
      <c r="E45" s="122"/>
      <c r="F45" s="122"/>
      <c r="G45" s="122"/>
      <c r="H45" s="122"/>
      <c r="I45" s="122"/>
      <c r="J45" s="122"/>
      <c r="K45" s="19"/>
      <c r="M45" s="149"/>
      <c r="N45" s="130"/>
      <c r="O45" s="9"/>
      <c r="P45" s="91"/>
      <c r="Q45" s="11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37256</v>
      </c>
      <c r="B46" s="9"/>
      <c r="C46" s="9"/>
      <c r="D46" s="151" t="n">
        <v>0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1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37279</v>
      </c>
      <c r="B47" s="9"/>
      <c r="C47" s="9"/>
      <c r="D47" s="152" t="n">
        <f aca="false">+J35*'by type_area'!G3</f>
        <v>70639.8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1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70639.8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1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1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1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1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1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1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1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1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1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1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1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1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1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1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1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1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1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1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1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1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1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1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1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1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1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1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1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1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1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1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1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1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1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1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1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1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1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1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1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63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32"/>
      <c r="Q255" s="126"/>
      <c r="R255" s="13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63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32"/>
      <c r="Q296" s="126"/>
      <c r="R296" s="13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63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32"/>
      <c r="Q338" s="126"/>
      <c r="R338" s="13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63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32"/>
      <c r="Q380" s="126"/>
      <c r="R380" s="13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63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32"/>
      <c r="Q424" s="126"/>
      <c r="R424" s="13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63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32"/>
      <c r="Q466" s="126"/>
      <c r="R466" s="13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290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55927</v>
      </c>
      <c r="C6" s="130" t="n">
        <v>56112</v>
      </c>
      <c r="D6" s="146" t="n">
        <f aca="false">+C6-B6</f>
        <v>185</v>
      </c>
    </row>
    <row r="7" customFormat="false" ht="12.75" hidden="false" customHeight="false" outlineLevel="0" collapsed="false">
      <c r="A7" s="129" t="n">
        <v>2</v>
      </c>
      <c r="B7" s="130" t="n">
        <v>45352</v>
      </c>
      <c r="C7" s="130" t="n">
        <v>41112</v>
      </c>
      <c r="D7" s="146" t="n">
        <f aca="false">+C7-B7</f>
        <v>-4240</v>
      </c>
    </row>
    <row r="8" customFormat="false" ht="12.75" hidden="false" customHeight="false" outlineLevel="0" collapsed="false">
      <c r="A8" s="129" t="n">
        <v>3</v>
      </c>
      <c r="B8" s="130" t="n">
        <v>39348</v>
      </c>
      <c r="C8" s="130" t="n">
        <v>38072</v>
      </c>
      <c r="D8" s="146" t="n">
        <f aca="false">+C8-B8</f>
        <v>-1276</v>
      </c>
    </row>
    <row r="9" customFormat="false" ht="12.75" hidden="false" customHeight="false" outlineLevel="0" collapsed="false">
      <c r="A9" s="129" t="n">
        <v>4</v>
      </c>
      <c r="B9" s="130" t="n">
        <v>57516</v>
      </c>
      <c r="C9" s="130" t="n">
        <v>58575</v>
      </c>
      <c r="D9" s="146" t="n">
        <f aca="false">+C9-B9</f>
        <v>1059</v>
      </c>
    </row>
    <row r="10" customFormat="false" ht="12.75" hidden="false" customHeight="false" outlineLevel="0" collapsed="false">
      <c r="A10" s="129" t="n">
        <v>5</v>
      </c>
      <c r="B10" s="130" t="n">
        <v>38360</v>
      </c>
      <c r="C10" s="130" t="n">
        <v>38612</v>
      </c>
      <c r="D10" s="146" t="n">
        <f aca="false">+C10-B10</f>
        <v>252</v>
      </c>
    </row>
    <row r="11" customFormat="false" ht="12.75" hidden="false" customHeight="false" outlineLevel="0" collapsed="false">
      <c r="A11" s="129" t="n">
        <v>6</v>
      </c>
      <c r="B11" s="130" t="n">
        <v>38227</v>
      </c>
      <c r="C11" s="130" t="n">
        <v>38612</v>
      </c>
      <c r="D11" s="146" t="n">
        <f aca="false">+C11-B11</f>
        <v>385</v>
      </c>
    </row>
    <row r="12" customFormat="false" ht="12.75" hidden="false" customHeight="false" outlineLevel="0" collapsed="false">
      <c r="A12" s="129" t="n">
        <v>7</v>
      </c>
      <c r="B12" s="130" t="n">
        <v>38252</v>
      </c>
      <c r="C12" s="130" t="n">
        <v>38612</v>
      </c>
      <c r="D12" s="146" t="n">
        <f aca="false">+C12-B12</f>
        <v>360</v>
      </c>
    </row>
    <row r="13" customFormat="false" ht="12.75" hidden="false" customHeight="false" outlineLevel="0" collapsed="false">
      <c r="A13" s="129" t="n">
        <v>8</v>
      </c>
      <c r="B13" s="130" t="n">
        <v>53083</v>
      </c>
      <c r="C13" s="130" t="n">
        <v>55820</v>
      </c>
      <c r="D13" s="146" t="n">
        <f aca="false">+C13-B13</f>
        <v>2737</v>
      </c>
    </row>
    <row r="14" customFormat="false" ht="12.75" hidden="false" customHeight="false" outlineLevel="0" collapsed="false">
      <c r="A14" s="129" t="n">
        <v>9</v>
      </c>
      <c r="B14" s="130" t="n">
        <v>32289</v>
      </c>
      <c r="C14" s="130" t="n">
        <v>18110</v>
      </c>
      <c r="D14" s="146" t="n">
        <f aca="false">+C14-B14</f>
        <v>-14179</v>
      </c>
    </row>
    <row r="15" customFormat="false" ht="12.75" hidden="false" customHeight="false" outlineLevel="0" collapsed="false">
      <c r="A15" s="129" t="n">
        <v>10</v>
      </c>
      <c r="B15" s="130" t="n">
        <v>38336</v>
      </c>
      <c r="C15" s="130" t="n">
        <v>40659</v>
      </c>
      <c r="D15" s="146" t="n">
        <f aca="false">+C15-B15</f>
        <v>2323</v>
      </c>
    </row>
    <row r="16" customFormat="false" ht="12.75" hidden="false" customHeight="false" outlineLevel="0" collapsed="false">
      <c r="A16" s="129" t="n">
        <v>11</v>
      </c>
      <c r="B16" s="130" t="n">
        <v>45961</v>
      </c>
      <c r="C16" s="130" t="n">
        <v>45820</v>
      </c>
      <c r="D16" s="146" t="n">
        <f aca="false">+C16-B16</f>
        <v>-141</v>
      </c>
    </row>
    <row r="17" customFormat="false" ht="12.75" hidden="false" customHeight="false" outlineLevel="0" collapsed="false">
      <c r="A17" s="129" t="n">
        <v>12</v>
      </c>
      <c r="B17" s="130" t="n">
        <v>58658</v>
      </c>
      <c r="C17" s="130" t="n">
        <v>58864</v>
      </c>
      <c r="D17" s="146" t="n">
        <f aca="false">+C17-B17</f>
        <v>206</v>
      </c>
    </row>
    <row r="18" customFormat="false" ht="12.75" hidden="false" customHeight="false" outlineLevel="0" collapsed="false">
      <c r="A18" s="129" t="n">
        <v>13</v>
      </c>
      <c r="B18" s="130" t="n">
        <v>58648</v>
      </c>
      <c r="C18" s="130" t="n">
        <v>58864</v>
      </c>
      <c r="D18" s="146" t="n">
        <f aca="false">+C18-B18</f>
        <v>216</v>
      </c>
    </row>
    <row r="19" customFormat="false" ht="12.75" hidden="false" customHeight="false" outlineLevel="0" collapsed="false">
      <c r="A19" s="129" t="n">
        <v>14</v>
      </c>
      <c r="B19" s="130" t="n">
        <v>53073</v>
      </c>
      <c r="C19" s="130" t="n">
        <v>52864</v>
      </c>
      <c r="D19" s="146" t="n">
        <f aca="false">+C19-B19</f>
        <v>-209</v>
      </c>
    </row>
    <row r="20" customFormat="false" ht="12.75" hidden="false" customHeight="false" outlineLevel="0" collapsed="false">
      <c r="A20" s="129" t="n">
        <v>15</v>
      </c>
      <c r="B20" s="130" t="n">
        <v>43337</v>
      </c>
      <c r="C20" s="130" t="n">
        <v>45610</v>
      </c>
      <c r="D20" s="146" t="n">
        <f aca="false">+C20-B20</f>
        <v>2273</v>
      </c>
    </row>
    <row r="21" customFormat="false" ht="12.75" hidden="false" customHeight="false" outlineLevel="0" collapsed="false">
      <c r="A21" s="129" t="n">
        <v>16</v>
      </c>
      <c r="B21" s="130" t="n">
        <v>42964</v>
      </c>
      <c r="C21" s="130" t="n">
        <v>45253</v>
      </c>
      <c r="D21" s="146" t="n">
        <f aca="false">+C21-B21</f>
        <v>2289</v>
      </c>
    </row>
    <row r="22" customFormat="false" ht="12.75" hidden="false" customHeight="false" outlineLevel="0" collapsed="false">
      <c r="A22" s="129" t="n">
        <v>17</v>
      </c>
      <c r="B22" s="130" t="n">
        <v>48358</v>
      </c>
      <c r="C22" s="130" t="n">
        <v>50595</v>
      </c>
      <c r="D22" s="146" t="n">
        <f aca="false">+C22-B22</f>
        <v>2237</v>
      </c>
    </row>
    <row r="23" customFormat="false" ht="12.75" hidden="false" customHeight="false" outlineLevel="0" collapsed="false">
      <c r="A23" s="129" t="n">
        <v>18</v>
      </c>
      <c r="B23" s="130" t="n">
        <v>46348</v>
      </c>
      <c r="C23" s="130" t="n">
        <v>48259</v>
      </c>
      <c r="D23" s="146" t="n">
        <f aca="false">+C23-B23</f>
        <v>1911</v>
      </c>
    </row>
    <row r="24" customFormat="false" ht="12.75" hidden="false" customHeight="false" outlineLevel="0" collapsed="false">
      <c r="A24" s="129" t="n">
        <v>19</v>
      </c>
      <c r="B24" s="130" t="n">
        <v>57495</v>
      </c>
      <c r="C24" s="130" t="n">
        <v>59137</v>
      </c>
      <c r="D24" s="146" t="n">
        <f aca="false">+C24-B24</f>
        <v>1642</v>
      </c>
    </row>
    <row r="25" customFormat="false" ht="12.75" hidden="false" customHeight="false" outlineLevel="0" collapsed="false">
      <c r="A25" s="129" t="n">
        <v>20</v>
      </c>
      <c r="B25" s="130" t="n">
        <v>59012</v>
      </c>
      <c r="C25" s="130" t="n">
        <v>59137</v>
      </c>
      <c r="D25" s="146" t="n">
        <f aca="false">+C25-B25</f>
        <v>125</v>
      </c>
    </row>
    <row r="26" customFormat="false" ht="12.75" hidden="false" customHeight="false" outlineLevel="0" collapsed="false">
      <c r="A26" s="129" t="n">
        <v>21</v>
      </c>
      <c r="B26" s="130" t="n">
        <v>47402</v>
      </c>
      <c r="C26" s="130" t="n">
        <v>49004</v>
      </c>
      <c r="D26" s="146" t="n">
        <f aca="false">+C26-B26</f>
        <v>1602</v>
      </c>
    </row>
    <row r="27" customFormat="false" ht="12.75" hidden="false" customHeight="false" outlineLevel="0" collapsed="false">
      <c r="A27" s="129" t="n">
        <v>22</v>
      </c>
      <c r="B27" s="130" t="n">
        <v>56240</v>
      </c>
      <c r="C27" s="130" t="n">
        <v>57866</v>
      </c>
      <c r="D27" s="146" t="n">
        <f aca="false">+C27-B27</f>
        <v>1626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1054186</v>
      </c>
      <c r="C37" s="130" t="n">
        <f aca="false">SUM(C6:C36)</f>
        <v>1055569</v>
      </c>
      <c r="D37" s="146" t="n">
        <f aca="false">SUM(D6:D36)</f>
        <v>1383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2959.62</v>
      </c>
    </row>
    <row r="40" customFormat="false" ht="12.75" hidden="false" customHeight="false" outlineLevel="0" collapsed="false">
      <c r="A40" s="181" t="n">
        <v>37256</v>
      </c>
      <c r="C40" s="91"/>
      <c r="D40" s="469" t="n">
        <v>40735.55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43695.17</v>
      </c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19256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1383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20639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2"/>
      <c r="D3" s="332"/>
      <c r="E3" s="332"/>
    </row>
    <row r="4" customFormat="false" ht="12.75" hidden="false" customHeight="false" outlineLevel="0" collapsed="false">
      <c r="A4" s="162"/>
      <c r="B4" s="470" t="s">
        <v>291</v>
      </c>
      <c r="C4" s="332"/>
      <c r="D4" s="162"/>
      <c r="E4" s="33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-2</v>
      </c>
      <c r="C6" s="130"/>
      <c r="D6" s="146" t="n">
        <f aca="false">+C6-B6</f>
        <v>2</v>
      </c>
    </row>
    <row r="7" customFormat="false" ht="12.75" hidden="false" customHeight="false" outlineLevel="0" collapsed="false">
      <c r="A7" s="129" t="n">
        <v>2</v>
      </c>
      <c r="B7" s="130" t="n">
        <v>-1</v>
      </c>
      <c r="C7" s="130"/>
      <c r="D7" s="146" t="n">
        <f aca="false">+C7-B7</f>
        <v>1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-896</v>
      </c>
      <c r="C10" s="130"/>
      <c r="D10" s="146" t="n">
        <f aca="false">+C10-B10</f>
        <v>896</v>
      </c>
    </row>
    <row r="11" customFormat="false" ht="12.75" hidden="false" customHeight="false" outlineLevel="0" collapsed="false">
      <c r="A11" s="129" t="n">
        <v>6</v>
      </c>
      <c r="B11" s="130" t="n">
        <v>-2012</v>
      </c>
      <c r="C11" s="130"/>
      <c r="D11" s="146" t="n">
        <f aca="false">+C11-B11</f>
        <v>2012</v>
      </c>
    </row>
    <row r="12" customFormat="false" ht="12.75" hidden="false" customHeight="false" outlineLevel="0" collapsed="false">
      <c r="A12" s="129" t="n">
        <v>7</v>
      </c>
      <c r="B12" s="130" t="n">
        <v>-2035</v>
      </c>
      <c r="C12" s="130" t="n">
        <v>681</v>
      </c>
      <c r="D12" s="146" t="n">
        <f aca="false">+C12-B12</f>
        <v>2716</v>
      </c>
    </row>
    <row r="13" customFormat="false" ht="12.75" hidden="false" customHeight="false" outlineLevel="0" collapsed="false">
      <c r="A13" s="129" t="n">
        <v>8</v>
      </c>
      <c r="B13" s="130" t="n">
        <v>-2068</v>
      </c>
      <c r="C13" s="130"/>
      <c r="D13" s="146" t="n">
        <f aca="false">+C13-B13</f>
        <v>2068</v>
      </c>
      <c r="H13" s="234"/>
      <c r="I13" s="5"/>
      <c r="J13" s="5"/>
      <c r="K13" s="303"/>
      <c r="L13" s="464" t="s">
        <v>236</v>
      </c>
      <c r="M13" s="303"/>
    </row>
    <row r="14" customFormat="false" ht="12.75" hidden="false" customHeight="false" outlineLevel="0" collapsed="false">
      <c r="A14" s="129" t="n">
        <v>9</v>
      </c>
      <c r="B14" s="130" t="n">
        <v>-1970</v>
      </c>
      <c r="C14" s="130" t="n">
        <v>908</v>
      </c>
      <c r="D14" s="146" t="n">
        <f aca="false">+C14-B14</f>
        <v>2878</v>
      </c>
      <c r="H14" s="234" t="s">
        <v>182</v>
      </c>
      <c r="I14" s="465" t="s">
        <v>180</v>
      </c>
      <c r="J14" s="465" t="s">
        <v>181</v>
      </c>
      <c r="K14" s="466" t="s">
        <v>183</v>
      </c>
      <c r="L14" s="464" t="s">
        <v>184</v>
      </c>
      <c r="M14" s="303" t="s">
        <v>185</v>
      </c>
    </row>
    <row r="15" customFormat="false" ht="12.75" hidden="false" customHeight="false" outlineLevel="0" collapsed="false">
      <c r="A15" s="129" t="n">
        <v>10</v>
      </c>
      <c r="B15" s="130" t="n">
        <v>-532</v>
      </c>
      <c r="C15" s="130"/>
      <c r="D15" s="146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 t="n">
        <v>-566</v>
      </c>
      <c r="C16" s="130"/>
      <c r="D16" s="146" t="n">
        <f aca="false">+C16-B16</f>
        <v>566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4" t="n">
        <v>8.21</v>
      </c>
      <c r="M16" s="416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 t="n">
        <v>-634</v>
      </c>
      <c r="C17" s="130"/>
      <c r="D17" s="146" t="n">
        <f aca="false">+C17-B17</f>
        <v>634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4" t="n">
        <v>5.62</v>
      </c>
      <c r="M17" s="416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 t="n">
        <v>-2025</v>
      </c>
      <c r="C18" s="130"/>
      <c r="D18" s="146" t="n">
        <f aca="false">+C18-B18</f>
        <v>2025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4" t="n">
        <v>4.98</v>
      </c>
      <c r="M18" s="416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 t="n">
        <v>-1925</v>
      </c>
      <c r="C19" s="130"/>
      <c r="D19" s="146" t="n">
        <f aca="false">+C19-B19</f>
        <v>1925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4" t="n">
        <v>4.87</v>
      </c>
      <c r="M19" s="416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 t="n">
        <v>-1795</v>
      </c>
      <c r="C20" s="130"/>
      <c r="D20" s="146" t="n">
        <f aca="false">+C20-B20</f>
        <v>1795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4" t="n">
        <v>3.82</v>
      </c>
      <c r="M20" s="416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 t="n">
        <v>-2006</v>
      </c>
      <c r="C21" s="130" t="n">
        <v>-681</v>
      </c>
      <c r="D21" s="146" t="n">
        <f aca="false">+C21-B21</f>
        <v>1325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4" t="n">
        <v>3.2</v>
      </c>
      <c r="M21" s="416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 t="n">
        <v>-883</v>
      </c>
      <c r="C22" s="130"/>
      <c r="D22" s="146" t="n">
        <f aca="false">+C22-B22</f>
        <v>883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4" t="n">
        <v>2.77</v>
      </c>
      <c r="M22" s="471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 t="n">
        <v>-901</v>
      </c>
      <c r="C23" s="130"/>
      <c r="D23" s="146" t="n">
        <f aca="false">+C23-B23</f>
        <v>901</v>
      </c>
      <c r="H23" s="5"/>
      <c r="I23" s="155"/>
      <c r="J23" s="155"/>
      <c r="K23" s="155"/>
      <c r="L23" s="472"/>
      <c r="M23" s="473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 t="n">
        <v>-930</v>
      </c>
      <c r="C24" s="130"/>
      <c r="D24" s="146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 t="n">
        <v>-1952</v>
      </c>
      <c r="C25" s="130"/>
      <c r="D25" s="146" t="n">
        <f aca="false">+C25-B25</f>
        <v>1952</v>
      </c>
    </row>
    <row r="26" customFormat="false" ht="12.75" hidden="false" customHeight="false" outlineLevel="0" collapsed="false">
      <c r="A26" s="129" t="n">
        <v>21</v>
      </c>
      <c r="B26" s="130" t="n">
        <v>-2043</v>
      </c>
      <c r="C26" s="130"/>
      <c r="D26" s="146" t="n">
        <f aca="false">+C26-B26</f>
        <v>2043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 t="n">
        <v>-2082</v>
      </c>
      <c r="C27" s="130"/>
      <c r="D27" s="146" t="n">
        <f aca="false">+C27-B27</f>
        <v>2082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 t="n">
        <v>-2043</v>
      </c>
      <c r="C28" s="130"/>
      <c r="D28" s="146" t="n">
        <f aca="false">+C28-B28</f>
        <v>2043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-29301</v>
      </c>
      <c r="C37" s="130" t="n">
        <f aca="false">SUM(C6:C36)</f>
        <v>908</v>
      </c>
      <c r="D37" s="146" t="n">
        <f aca="false">SUM(D6:D36)</f>
        <v>30209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2.12</v>
      </c>
    </row>
    <row r="39" customFormat="false" ht="12.75" hidden="false" customHeight="false" outlineLevel="0" collapsed="false">
      <c r="D39" s="158" t="n">
        <f aca="false">+D38*D37</f>
        <v>64043.08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-355805</v>
      </c>
    </row>
    <row r="41" customFormat="false" ht="12.75" hidden="false" customHeight="false" outlineLevel="0" collapsed="false">
      <c r="A41" s="181" t="n">
        <v>37279</v>
      </c>
      <c r="C41" s="178"/>
      <c r="D41" s="158" t="n">
        <f aca="false">+D40+D39</f>
        <v>-291761.92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37256</v>
      </c>
      <c r="B48" s="9"/>
      <c r="C48" s="9"/>
      <c r="D48" s="328" t="n">
        <v>-44621</v>
      </c>
    </row>
    <row r="49" customFormat="false" ht="12.75" hidden="false" customHeight="false" outlineLevel="0" collapsed="false">
      <c r="A49" s="150" t="n">
        <f aca="false">+A41</f>
        <v>37279</v>
      </c>
      <c r="B49" s="9"/>
      <c r="C49" s="9"/>
      <c r="D49" s="41" t="n">
        <f aca="false">+D37</f>
        <v>30209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-14412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2"/>
      <c r="D3" s="332"/>
    </row>
    <row r="4" customFormat="false" ht="12.75" hidden="false" customHeight="false" outlineLevel="0" collapsed="false">
      <c r="A4" s="162"/>
      <c r="B4" s="470" t="s">
        <v>292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-214</v>
      </c>
      <c r="C10" s="130"/>
      <c r="D10" s="146" t="n">
        <f aca="false">+C10-B10</f>
        <v>214</v>
      </c>
    </row>
    <row r="11" customFormat="false" ht="12.75" hidden="false" customHeight="false" outlineLevel="0" collapsed="false">
      <c r="A11" s="129" t="n">
        <v>6</v>
      </c>
      <c r="B11" s="130" t="n">
        <v>-705</v>
      </c>
      <c r="C11" s="130"/>
      <c r="D11" s="146" t="n">
        <f aca="false">+C11-B11</f>
        <v>705</v>
      </c>
    </row>
    <row r="12" customFormat="false" ht="12.75" hidden="false" customHeight="false" outlineLevel="0" collapsed="false">
      <c r="A12" s="129" t="n">
        <v>7</v>
      </c>
      <c r="B12" s="130" t="n">
        <v>-18575</v>
      </c>
      <c r="C12" s="130" t="n">
        <v>-34000</v>
      </c>
      <c r="D12" s="146" t="n">
        <f aca="false">+C12-B12</f>
        <v>-15425</v>
      </c>
    </row>
    <row r="13" customFormat="false" ht="12.75" hidden="false" customHeight="false" outlineLevel="0" collapsed="false">
      <c r="A13" s="129" t="n">
        <v>8</v>
      </c>
      <c r="B13" s="130" t="n">
        <v>-286</v>
      </c>
      <c r="C13" s="130" t="n">
        <v>-23996</v>
      </c>
      <c r="D13" s="146" t="n">
        <f aca="false">+C13-B13</f>
        <v>-23710</v>
      </c>
    </row>
    <row r="14" customFormat="false" ht="12.75" hidden="false" customHeight="false" outlineLevel="0" collapsed="false">
      <c r="A14" s="129" t="n">
        <v>9</v>
      </c>
      <c r="B14" s="130" t="n">
        <v>-25195</v>
      </c>
      <c r="C14" s="130" t="n">
        <v>-20832</v>
      </c>
      <c r="D14" s="146" t="n">
        <f aca="false">+C14-B14</f>
        <v>4363</v>
      </c>
    </row>
    <row r="15" customFormat="false" ht="12.75" hidden="false" customHeight="false" outlineLevel="0" collapsed="false">
      <c r="A15" s="129" t="n">
        <v>10</v>
      </c>
      <c r="B15" s="130" t="n">
        <v>-33303</v>
      </c>
      <c r="C15" s="130" t="n">
        <v>-32500</v>
      </c>
      <c r="D15" s="146" t="n">
        <f aca="false">+C15-B15</f>
        <v>803</v>
      </c>
    </row>
    <row r="16" customFormat="false" ht="12.75" hidden="false" customHeight="false" outlineLevel="0" collapsed="false">
      <c r="A16" s="129" t="n">
        <v>11</v>
      </c>
      <c r="B16" s="130" t="n">
        <v>-25560</v>
      </c>
      <c r="C16" s="130" t="n">
        <v>-26902</v>
      </c>
      <c r="D16" s="146" t="n">
        <f aca="false">+C16-B16</f>
        <v>-1342</v>
      </c>
    </row>
    <row r="17" customFormat="false" ht="12.75" hidden="false" customHeight="false" outlineLevel="0" collapsed="false">
      <c r="A17" s="129" t="n">
        <v>12</v>
      </c>
      <c r="B17" s="130" t="n">
        <v>-90</v>
      </c>
      <c r="C17" s="130"/>
      <c r="D17" s="146" t="n">
        <f aca="false">+C17-B17</f>
        <v>90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 t="n">
        <v>-67</v>
      </c>
      <c r="C19" s="130" t="n">
        <v>-6981</v>
      </c>
      <c r="D19" s="146" t="n">
        <f aca="false">+C19-B19</f>
        <v>-6914</v>
      </c>
    </row>
    <row r="20" customFormat="false" ht="12.75" hidden="false" customHeight="false" outlineLevel="0" collapsed="false">
      <c r="A20" s="129" t="n">
        <v>15</v>
      </c>
      <c r="B20" s="130" t="n">
        <v>-36</v>
      </c>
      <c r="C20" s="130"/>
      <c r="D20" s="146" t="n">
        <f aca="false">+C20-B20</f>
        <v>36</v>
      </c>
    </row>
    <row r="21" customFormat="false" ht="12.75" hidden="false" customHeight="false" outlineLevel="0" collapsed="false">
      <c r="A21" s="129" t="n">
        <v>16</v>
      </c>
      <c r="B21" s="130" t="n">
        <v>-32</v>
      </c>
      <c r="C21" s="130"/>
      <c r="D21" s="146" t="n">
        <f aca="false">+C21-B21</f>
        <v>32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 t="n">
        <v>-319</v>
      </c>
      <c r="C23" s="130"/>
      <c r="D23" s="146" t="n">
        <f aca="false">+C23-B23</f>
        <v>319</v>
      </c>
    </row>
    <row r="24" customFormat="false" ht="12.75" hidden="false" customHeight="false" outlineLevel="0" collapsed="false">
      <c r="A24" s="129" t="n">
        <v>19</v>
      </c>
      <c r="B24" s="130" t="n">
        <v>-142</v>
      </c>
      <c r="C24" s="130"/>
      <c r="D24" s="146" t="n">
        <f aca="false">+C24-B24</f>
        <v>142</v>
      </c>
    </row>
    <row r="25" customFormat="false" ht="12.75" hidden="false" customHeight="false" outlineLevel="0" collapsed="false">
      <c r="A25" s="129" t="n">
        <v>20</v>
      </c>
      <c r="B25" s="130" t="n">
        <v>-17917</v>
      </c>
      <c r="C25" s="130" t="n">
        <v>-11000</v>
      </c>
      <c r="D25" s="146" t="n">
        <f aca="false">+C25-B25</f>
        <v>6917</v>
      </c>
    </row>
    <row r="26" customFormat="false" ht="12.75" hidden="false" customHeight="false" outlineLevel="0" collapsed="false">
      <c r="A26" s="129" t="n">
        <v>21</v>
      </c>
      <c r="B26" s="130" t="n">
        <v>-62000</v>
      </c>
      <c r="C26" s="130" t="n">
        <v>-53000</v>
      </c>
      <c r="D26" s="146" t="n">
        <f aca="false">+C26-B26</f>
        <v>9000</v>
      </c>
    </row>
    <row r="27" customFormat="false" ht="12.75" hidden="false" customHeight="false" outlineLevel="0" collapsed="false">
      <c r="A27" s="129" t="n">
        <v>22</v>
      </c>
      <c r="B27" s="130" t="n">
        <v>-63289</v>
      </c>
      <c r="C27" s="130" t="n">
        <v>-58000</v>
      </c>
      <c r="D27" s="146" t="n">
        <f aca="false">+C27-B27</f>
        <v>5289</v>
      </c>
    </row>
    <row r="28" customFormat="false" ht="12.75" hidden="false" customHeight="false" outlineLevel="0" collapsed="false">
      <c r="A28" s="129" t="n">
        <v>23</v>
      </c>
      <c r="B28" s="130" t="n">
        <v>-59443</v>
      </c>
      <c r="C28" s="130" t="n">
        <v>-55000</v>
      </c>
      <c r="D28" s="146" t="n">
        <f aca="false">+C28-B28</f>
        <v>4443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-307173</v>
      </c>
      <c r="C37" s="130" t="n">
        <f aca="false">SUM(C6:C36)</f>
        <v>-322211</v>
      </c>
      <c r="D37" s="146" t="n">
        <f aca="false">SUM(D6:D36)</f>
        <v>-15038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2.12</v>
      </c>
    </row>
    <row r="39" customFormat="false" ht="12.75" hidden="false" customHeight="false" outlineLevel="0" collapsed="false">
      <c r="D39" s="158" t="n">
        <f aca="false">+D38*D37</f>
        <v>-31880.56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67742.52</v>
      </c>
    </row>
    <row r="41" customFormat="false" ht="12.75" hidden="false" customHeight="false" outlineLevel="0" collapsed="false">
      <c r="A41" s="181" t="n">
        <v>37279</v>
      </c>
      <c r="C41" s="178"/>
      <c r="D41" s="158" t="n">
        <f aca="false">+D40+D39</f>
        <v>35861.96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36151</v>
      </c>
    </row>
    <row r="47" customFormat="false" ht="12.75" hidden="false" customHeight="false" outlineLevel="0" collapsed="false">
      <c r="A47" s="150" t="n">
        <f aca="false">+A41</f>
        <v>37279</v>
      </c>
      <c r="B47" s="9"/>
      <c r="C47" s="9"/>
      <c r="D47" s="41" t="n">
        <f aca="false">+D37</f>
        <v>-15038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21113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33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180</v>
      </c>
      <c r="C4" s="333" t="s">
        <v>181</v>
      </c>
      <c r="D4" s="334" t="s">
        <v>183</v>
      </c>
    </row>
    <row r="5" customFormat="false" ht="12.75" hidden="false" customHeight="false" outlineLevel="0" collapsed="false">
      <c r="A5" s="332" t="n">
        <v>56659</v>
      </c>
      <c r="B5" s="474" t="n">
        <v>-1</v>
      </c>
      <c r="C5" s="330" t="n">
        <v>-2626</v>
      </c>
      <c r="D5" s="330" t="n">
        <f aca="false">+C5-B5</f>
        <v>-2625</v>
      </c>
      <c r="E5" s="28"/>
      <c r="F5" s="93"/>
    </row>
    <row r="6" customFormat="false" ht="12.75" hidden="false" customHeight="false" outlineLevel="0" collapsed="false">
      <c r="A6" s="332" t="n">
        <v>500046</v>
      </c>
      <c r="B6" s="330" t="n">
        <v>-13464</v>
      </c>
      <c r="C6" s="330"/>
      <c r="D6" s="330" t="n">
        <f aca="false">+C6-B6</f>
        <v>13464</v>
      </c>
      <c r="E6" s="28"/>
      <c r="F6" s="93"/>
      <c r="K6" s="335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32" t="n">
        <v>500086</v>
      </c>
      <c r="B7" s="360"/>
      <c r="C7" s="330"/>
      <c r="D7" s="330" t="n">
        <f aca="false">+C7-B7</f>
        <v>0</v>
      </c>
      <c r="E7" s="28"/>
      <c r="F7" s="93"/>
      <c r="L7" s="0" t="s">
        <v>232</v>
      </c>
      <c r="M7" s="0" t="n">
        <v>7.6</v>
      </c>
    </row>
    <row r="8" customFormat="false" ht="12.75" hidden="false" customHeight="false" outlineLevel="0" collapsed="false">
      <c r="A8" s="332" t="n">
        <v>500134</v>
      </c>
      <c r="B8" s="360" t="n">
        <v>-19783</v>
      </c>
      <c r="C8" s="330" t="n">
        <v>-36839</v>
      </c>
      <c r="D8" s="330" t="n">
        <f aca="false">+C8-B8</f>
        <v>-17056</v>
      </c>
      <c r="E8" s="28"/>
      <c r="F8" s="93"/>
    </row>
    <row r="9" customFormat="false" ht="12.75" hidden="false" customHeight="false" outlineLevel="0" collapsed="false">
      <c r="A9" s="332" t="n">
        <v>500528</v>
      </c>
      <c r="B9" s="360"/>
      <c r="C9" s="330"/>
      <c r="D9" s="330" t="n">
        <f aca="false">+C9-B9</f>
        <v>0</v>
      </c>
      <c r="E9" s="28"/>
      <c r="F9" s="93"/>
    </row>
    <row r="10" customFormat="false" ht="12.75" hidden="false" customHeight="false" outlineLevel="0" collapsed="false">
      <c r="A10" s="332" t="n">
        <v>500529</v>
      </c>
      <c r="B10" s="330"/>
      <c r="C10" s="475"/>
      <c r="D10" s="330" t="n">
        <f aca="false">+C10-B10</f>
        <v>0</v>
      </c>
      <c r="E10" s="28"/>
      <c r="F10" s="93"/>
    </row>
    <row r="11" customFormat="false" ht="12.75" hidden="false" customHeight="false" outlineLevel="0" collapsed="false">
      <c r="A11" s="332" t="n">
        <v>500619</v>
      </c>
      <c r="B11" s="475"/>
      <c r="C11" s="330"/>
      <c r="D11" s="339" t="n">
        <f aca="false">+C11-B11</f>
        <v>0</v>
      </c>
      <c r="E11" s="28"/>
      <c r="F11" s="93"/>
    </row>
    <row r="12" customFormat="false" ht="12.75" hidden="false" customHeight="false" outlineLevel="0" collapsed="false">
      <c r="A12" s="332"/>
      <c r="B12" s="330"/>
      <c r="C12" s="330"/>
      <c r="D12" s="330" t="n">
        <f aca="false">SUM(D5:D11)</f>
        <v>-6217</v>
      </c>
      <c r="E12" s="28"/>
      <c r="F12" s="93"/>
    </row>
    <row r="13" customFormat="false" ht="12.75" hidden="false" customHeight="false" outlineLevel="0" collapsed="false">
      <c r="A13" s="332" t="s">
        <v>233</v>
      </c>
      <c r="B13" s="330"/>
      <c r="C13" s="330"/>
      <c r="D13" s="340" t="n">
        <f aca="false">+summary!G4</f>
        <v>2.12</v>
      </c>
      <c r="E13" s="341"/>
      <c r="F13" s="93"/>
    </row>
    <row r="14" customFormat="false" ht="12.75" hidden="false" customHeight="false" outlineLevel="0" collapsed="false">
      <c r="A14" s="332"/>
      <c r="B14" s="330"/>
      <c r="C14" s="330"/>
      <c r="D14" s="342" t="n">
        <f aca="false">+D13*D12</f>
        <v>-13180.04</v>
      </c>
      <c r="E14" s="108"/>
      <c r="F14" s="343"/>
    </row>
    <row r="15" customFormat="false" ht="12.75" hidden="false" customHeight="false" outlineLevel="0" collapsed="false">
      <c r="A15" s="332"/>
      <c r="B15" s="330"/>
      <c r="C15" s="330"/>
      <c r="D15" s="342"/>
      <c r="E15" s="108"/>
      <c r="F15" s="343"/>
    </row>
    <row r="16" customFormat="false" ht="12.75" hidden="false" customHeight="false" outlineLevel="0" collapsed="false">
      <c r="A16" s="344" t="n">
        <v>37256</v>
      </c>
      <c r="B16" s="330"/>
      <c r="C16" s="330"/>
      <c r="D16" s="345" t="n">
        <v>-537692.79</v>
      </c>
      <c r="E16" s="108"/>
      <c r="F16" s="346"/>
    </row>
    <row r="17" customFormat="false" ht="12.75" hidden="false" customHeight="false" outlineLevel="0" collapsed="false">
      <c r="A17" s="332"/>
      <c r="B17" s="330"/>
      <c r="C17" s="330"/>
      <c r="D17" s="342"/>
      <c r="E17" s="108"/>
      <c r="F17" s="346"/>
    </row>
    <row r="18" customFormat="false" ht="13.5" hidden="false" customHeight="false" outlineLevel="0" collapsed="false">
      <c r="A18" s="344" t="n">
        <v>37278</v>
      </c>
      <c r="B18" s="330"/>
      <c r="C18" s="330"/>
      <c r="D18" s="347" t="n">
        <f aca="false">+D16+D14</f>
        <v>-550872.83</v>
      </c>
      <c r="E18" s="108"/>
      <c r="F18" s="346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192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37256</v>
      </c>
      <c r="B22" s="9"/>
      <c r="C22" s="9"/>
      <c r="D22" s="328" t="n">
        <v>-36823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-6217</v>
      </c>
    </row>
    <row r="24" customFormat="false" ht="12.75" hidden="false" customHeight="false" outlineLevel="0" collapsed="false">
      <c r="A24" s="150" t="n">
        <f aca="false">+A18</f>
        <v>37278</v>
      </c>
      <c r="B24" s="9"/>
      <c r="C24" s="9"/>
      <c r="D24" s="32" t="n">
        <f aca="false">+D23+D22</f>
        <v>-43040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3"/>
      <c r="G44" s="9"/>
    </row>
    <row r="45" customFormat="false" ht="12.75" hidden="false" customHeight="false" outlineLevel="0" collapsed="false">
      <c r="E45" s="3"/>
      <c r="F45" s="346"/>
    </row>
    <row r="46" customFormat="false" ht="12.75" hidden="false" customHeight="false" outlineLevel="0" collapsed="false">
      <c r="A46" s="9"/>
      <c r="D46" s="350"/>
      <c r="E46" s="350"/>
      <c r="F46" s="346"/>
    </row>
    <row r="47" customFormat="false" ht="12.75" hidden="false" customHeight="false" outlineLevel="0" collapsed="false">
      <c r="A47" s="9"/>
      <c r="E47" s="3"/>
      <c r="F47" s="346"/>
    </row>
    <row r="48" customFormat="false" ht="12.75" hidden="false" customHeight="false" outlineLevel="0" collapsed="false">
      <c r="A48" s="9"/>
      <c r="E48" s="3"/>
      <c r="F48" s="346"/>
    </row>
    <row r="49" customFormat="false" ht="13.5" hidden="false" customHeight="false" outlineLevel="0" collapsed="false">
      <c r="A49" s="9"/>
      <c r="D49" s="351"/>
      <c r="E49" s="351"/>
      <c r="F49" s="346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3"/>
    </row>
    <row r="94" customFormat="false" ht="12.75" hidden="false" customHeight="false" outlineLevel="0" collapsed="false">
      <c r="B94" s="28"/>
      <c r="C94" s="28"/>
      <c r="D94" s="28"/>
      <c r="E94" s="28"/>
      <c r="F94" s="343"/>
    </row>
    <row r="95" customFormat="false" ht="12.75" hidden="false" customHeight="false" outlineLevel="0" collapsed="false">
      <c r="A95" s="9"/>
      <c r="D95" s="350"/>
      <c r="E95" s="350"/>
      <c r="F95" s="346"/>
    </row>
    <row r="96" customFormat="false" ht="12.75" hidden="false" customHeight="false" outlineLevel="0" collapsed="false">
      <c r="A96" s="9"/>
      <c r="E96" s="3"/>
      <c r="F96" s="346"/>
    </row>
    <row r="97" customFormat="false" ht="13.5" hidden="false" customHeight="false" outlineLevel="0" collapsed="false">
      <c r="A97" s="9"/>
      <c r="D97" s="351"/>
      <c r="E97" s="351"/>
      <c r="F97" s="346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8"/>
      <c r="E119" s="108"/>
      <c r="F119" s="343"/>
    </row>
    <row r="120" customFormat="false" ht="12.75" hidden="false" customHeight="false" outlineLevel="0" collapsed="false">
      <c r="B120" s="28"/>
      <c r="C120" s="28"/>
      <c r="D120" s="108"/>
      <c r="E120" s="108"/>
      <c r="F120" s="343"/>
    </row>
    <row r="121" customFormat="false" ht="12.75" hidden="false" customHeight="false" outlineLevel="0" collapsed="false">
      <c r="A121" s="9"/>
      <c r="D121" s="188"/>
      <c r="E121" s="188"/>
      <c r="F121" s="346"/>
    </row>
    <row r="122" customFormat="false" ht="12.75" hidden="false" customHeight="false" outlineLevel="0" collapsed="false">
      <c r="A122" s="9"/>
      <c r="D122" s="108"/>
      <c r="E122" s="108"/>
      <c r="F122" s="346"/>
    </row>
    <row r="123" customFormat="false" ht="13.5" hidden="false" customHeight="false" outlineLevel="0" collapsed="false">
      <c r="A123" s="9"/>
      <c r="D123" s="352"/>
      <c r="E123" s="352"/>
      <c r="F123" s="346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8"/>
      <c r="E144" s="108"/>
      <c r="F144" s="343"/>
    </row>
    <row r="145" customFormat="false" ht="12.75" hidden="false" customHeight="false" outlineLevel="0" collapsed="false">
      <c r="B145" s="28"/>
      <c r="C145" s="28"/>
      <c r="D145" s="108"/>
      <c r="E145" s="108"/>
      <c r="F145" s="343"/>
    </row>
    <row r="146" customFormat="false" ht="12.75" hidden="false" customHeight="false" outlineLevel="0" collapsed="false">
      <c r="A146" s="9"/>
      <c r="D146" s="188"/>
      <c r="E146" s="188"/>
      <c r="F146" s="346"/>
    </row>
    <row r="147" customFormat="false" ht="12.75" hidden="false" customHeight="false" outlineLevel="0" collapsed="false">
      <c r="A147" s="9"/>
      <c r="D147" s="108"/>
      <c r="E147" s="108"/>
      <c r="F147" s="346"/>
    </row>
    <row r="148" customFormat="false" ht="13.5" hidden="false" customHeight="false" outlineLevel="0" collapsed="false">
      <c r="A148" s="9"/>
      <c r="D148" s="352"/>
      <c r="E148" s="352"/>
      <c r="F148" s="346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3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353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8"/>
      <c r="E169" s="108"/>
      <c r="F169" s="343"/>
    </row>
    <row r="170" customFormat="false" ht="12.75" hidden="false" customHeight="false" outlineLevel="0" collapsed="false">
      <c r="B170" s="28"/>
      <c r="C170" s="28"/>
      <c r="D170" s="108"/>
      <c r="E170" s="108"/>
      <c r="F170" s="343"/>
    </row>
    <row r="171" customFormat="false" ht="12.75" hidden="false" customHeight="false" outlineLevel="0" collapsed="false">
      <c r="A171" s="9"/>
      <c r="D171" s="188"/>
      <c r="E171" s="188"/>
      <c r="F171" s="346"/>
    </row>
    <row r="172" customFormat="false" ht="12.75" hidden="false" customHeight="false" outlineLevel="0" collapsed="false">
      <c r="A172" s="9"/>
      <c r="D172" s="108"/>
      <c r="E172" s="108"/>
      <c r="F172" s="346"/>
    </row>
    <row r="173" customFormat="false" ht="13.5" hidden="false" customHeight="false" outlineLevel="0" collapsed="false">
      <c r="A173" s="9"/>
      <c r="D173" s="352"/>
      <c r="E173" s="352"/>
      <c r="F173" s="346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4"/>
      <c r="B185" s="355"/>
      <c r="C185" s="355"/>
      <c r="D185" s="355"/>
      <c r="E185" s="35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3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353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8"/>
      <c r="E193" s="108"/>
      <c r="F193" s="343"/>
    </row>
    <row r="194" customFormat="false" ht="12.75" hidden="false" customHeight="false" outlineLevel="0" collapsed="false">
      <c r="B194" s="28"/>
      <c r="C194" s="28"/>
      <c r="D194" s="108"/>
      <c r="E194" s="108"/>
      <c r="F194" s="343"/>
    </row>
    <row r="195" customFormat="false" ht="12.75" hidden="false" customHeight="false" outlineLevel="0" collapsed="false">
      <c r="A195" s="9"/>
      <c r="D195" s="188"/>
      <c r="E195" s="188"/>
      <c r="F195" s="346"/>
    </row>
    <row r="196" customFormat="false" ht="12.75" hidden="false" customHeight="false" outlineLevel="0" collapsed="false">
      <c r="A196" s="9"/>
      <c r="D196" s="108"/>
      <c r="E196" s="108"/>
      <c r="F196" s="346"/>
    </row>
    <row r="197" customFormat="false" ht="13.5" hidden="false" customHeight="false" outlineLevel="0" collapsed="false">
      <c r="A197" s="9"/>
      <c r="D197" s="356"/>
      <c r="E197" s="352"/>
      <c r="F197" s="346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4"/>
      <c r="B211" s="355"/>
      <c r="C211" s="355"/>
      <c r="D211" s="355"/>
      <c r="E211" s="35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3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353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8"/>
      <c r="E219" s="108"/>
      <c r="F219" s="343"/>
    </row>
    <row r="220" customFormat="false" ht="12.75" hidden="false" customHeight="false" outlineLevel="0" collapsed="false">
      <c r="B220" s="28"/>
      <c r="C220" s="28"/>
      <c r="D220" s="108"/>
      <c r="E220" s="108"/>
      <c r="F220" s="343"/>
    </row>
    <row r="221" customFormat="false" ht="12.75" hidden="false" customHeight="false" outlineLevel="0" collapsed="false">
      <c r="A221" s="9"/>
      <c r="D221" s="188"/>
      <c r="E221" s="188"/>
      <c r="F221" s="346"/>
    </row>
    <row r="222" customFormat="false" ht="12.75" hidden="false" customHeight="false" outlineLevel="0" collapsed="false">
      <c r="A222" s="9"/>
      <c r="D222" s="108"/>
      <c r="E222" s="108"/>
      <c r="F222" s="346"/>
    </row>
    <row r="223" customFormat="false" ht="13.5" hidden="false" customHeight="false" outlineLevel="0" collapsed="false">
      <c r="A223" s="9"/>
      <c r="D223" s="356"/>
      <c r="E223" s="352"/>
      <c r="F223" s="346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7"/>
      <c r="B235" s="338"/>
      <c r="C235" s="338"/>
      <c r="D235" s="338"/>
      <c r="E235" s="338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3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353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8"/>
      <c r="E243" s="108"/>
      <c r="F243" s="343"/>
    </row>
    <row r="244" customFormat="false" ht="12.75" hidden="false" customHeight="false" outlineLevel="0" collapsed="false">
      <c r="B244" s="28"/>
      <c r="C244" s="28"/>
      <c r="D244" s="108"/>
      <c r="E244" s="108"/>
      <c r="F244" s="343"/>
    </row>
    <row r="245" customFormat="false" ht="12.75" hidden="false" customHeight="false" outlineLevel="0" collapsed="false">
      <c r="A245" s="9"/>
      <c r="D245" s="188"/>
      <c r="E245" s="188"/>
      <c r="F245" s="346"/>
    </row>
    <row r="246" customFormat="false" ht="12.75" hidden="false" customHeight="false" outlineLevel="0" collapsed="false">
      <c r="A246" s="9"/>
      <c r="D246" s="108"/>
      <c r="E246" s="108"/>
      <c r="F246" s="346"/>
    </row>
    <row r="247" customFormat="false" ht="13.5" hidden="false" customHeight="false" outlineLevel="0" collapsed="false">
      <c r="A247" s="9"/>
      <c r="D247" s="358"/>
      <c r="E247" s="352"/>
      <c r="F247" s="346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2"/>
      <c r="B250" s="330"/>
      <c r="C250" s="330"/>
      <c r="D250" s="330"/>
    </row>
    <row r="251" customFormat="false" ht="12.75" hidden="false" customHeight="false" outlineLevel="0" collapsed="false">
      <c r="A251" s="332"/>
      <c r="B251" s="330"/>
      <c r="C251" s="330"/>
      <c r="D251" s="330"/>
    </row>
    <row r="252" customFormat="false" ht="12.75" hidden="false" customHeight="false" outlineLevel="0" collapsed="false">
      <c r="A252" s="332"/>
      <c r="B252" s="359"/>
      <c r="C252" s="330"/>
      <c r="D252" s="330"/>
      <c r="E252" s="28"/>
      <c r="F252" s="33"/>
    </row>
    <row r="253" customFormat="false" ht="12.75" hidden="false" customHeight="false" outlineLevel="0" collapsed="false">
      <c r="A253" s="332"/>
      <c r="B253" s="330"/>
      <c r="C253" s="330"/>
      <c r="D253" s="330"/>
      <c r="E253" s="28"/>
      <c r="F253" s="33"/>
    </row>
    <row r="254" customFormat="false" ht="12.75" hidden="false" customHeight="false" outlineLevel="0" collapsed="false">
      <c r="A254" s="332"/>
      <c r="B254" s="359"/>
      <c r="C254" s="330"/>
      <c r="D254" s="330"/>
      <c r="E254" s="28"/>
      <c r="F254" s="33"/>
    </row>
    <row r="255" customFormat="false" ht="12.75" hidden="false" customHeight="false" outlineLevel="0" collapsed="false">
      <c r="A255" s="332"/>
      <c r="B255" s="330"/>
      <c r="C255" s="330"/>
      <c r="D255" s="330"/>
      <c r="E255" s="28"/>
      <c r="F255" s="33"/>
    </row>
    <row r="256" customFormat="false" ht="12.75" hidden="false" customHeight="false" outlineLevel="0" collapsed="false">
      <c r="A256" s="332"/>
      <c r="B256" s="330"/>
      <c r="C256" s="330"/>
      <c r="D256" s="330"/>
      <c r="E256" s="28"/>
      <c r="F256" s="33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33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33"/>
    </row>
    <row r="259" customFormat="false" ht="12.75" hidden="false" customHeight="false" outlineLevel="0" collapsed="false">
      <c r="A259" s="337"/>
      <c r="B259" s="360"/>
      <c r="C259" s="360"/>
      <c r="D259" s="360"/>
      <c r="E259" s="338"/>
      <c r="F259" s="33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59"/>
      <c r="C264" s="330"/>
      <c r="D264" s="339"/>
      <c r="E264" s="52"/>
      <c r="F264" s="42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33"/>
    </row>
    <row r="266" customFormat="false" ht="12.75" hidden="false" customHeight="false" outlineLevel="0" collapsed="false">
      <c r="A266" s="332"/>
      <c r="B266" s="330"/>
      <c r="C266" s="330"/>
      <c r="D266" s="340"/>
      <c r="E266" s="349"/>
      <c r="F266" s="33"/>
    </row>
    <row r="267" customFormat="false" ht="12.75" hidden="false" customHeight="false" outlineLevel="0" collapsed="false">
      <c r="A267" s="332"/>
      <c r="B267" s="330"/>
      <c r="C267" s="330"/>
      <c r="D267" s="342"/>
      <c r="E267" s="108"/>
      <c r="F267" s="343"/>
    </row>
    <row r="268" customFormat="false" ht="12.75" hidden="false" customHeight="false" outlineLevel="0" collapsed="false">
      <c r="A268" s="332"/>
      <c r="B268" s="330"/>
      <c r="C268" s="330"/>
      <c r="D268" s="342"/>
      <c r="E268" s="108"/>
      <c r="F268" s="343"/>
    </row>
    <row r="269" customFormat="false" ht="12.75" hidden="false" customHeight="false" outlineLevel="0" collapsed="false">
      <c r="A269" s="332"/>
      <c r="B269" s="330"/>
      <c r="C269" s="330"/>
      <c r="D269" s="361"/>
      <c r="E269" s="188"/>
      <c r="F269" s="346"/>
    </row>
    <row r="270" customFormat="false" ht="12.75" hidden="false" customHeight="false" outlineLevel="0" collapsed="false">
      <c r="A270" s="332"/>
      <c r="B270" s="330"/>
      <c r="C270" s="330"/>
      <c r="D270" s="342"/>
      <c r="E270" s="108"/>
      <c r="F270" s="346"/>
    </row>
    <row r="271" customFormat="false" ht="13.5" hidden="false" customHeight="false" outlineLevel="0" collapsed="false">
      <c r="A271" s="332"/>
      <c r="B271" s="330"/>
      <c r="C271" s="330"/>
      <c r="D271" s="362"/>
      <c r="E271" s="352"/>
      <c r="F271" s="346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2"/>
      <c r="B275" s="330"/>
      <c r="C275" s="330"/>
      <c r="D275" s="330"/>
    </row>
    <row r="276" customFormat="false" ht="12.75" hidden="false" customHeight="false" outlineLevel="0" collapsed="false">
      <c r="A276" s="332"/>
      <c r="B276" s="330"/>
      <c r="C276" s="330"/>
      <c r="D276" s="330"/>
    </row>
    <row r="277" customFormat="false" ht="12.75" hidden="false" customHeight="false" outlineLevel="0" collapsed="false">
      <c r="A277" s="332"/>
      <c r="B277" s="359"/>
      <c r="C277" s="330"/>
      <c r="D277" s="330"/>
      <c r="E277" s="28"/>
      <c r="F277" s="33"/>
    </row>
    <row r="278" customFormat="false" ht="12.75" hidden="false" customHeight="false" outlineLevel="0" collapsed="false">
      <c r="A278" s="332"/>
      <c r="B278" s="330"/>
      <c r="C278" s="330"/>
      <c r="D278" s="330"/>
      <c r="E278" s="28"/>
      <c r="F278" s="33"/>
    </row>
    <row r="279" customFormat="false" ht="12.75" hidden="false" customHeight="false" outlineLevel="0" collapsed="false">
      <c r="A279" s="332"/>
      <c r="B279" s="359"/>
      <c r="C279" s="330"/>
      <c r="D279" s="330"/>
      <c r="E279" s="28"/>
      <c r="F279" s="33"/>
    </row>
    <row r="280" customFormat="false" ht="12.75" hidden="false" customHeight="false" outlineLevel="0" collapsed="false">
      <c r="A280" s="332"/>
      <c r="B280" s="330"/>
      <c r="C280" s="330"/>
      <c r="D280" s="330"/>
      <c r="E280" s="28"/>
      <c r="F280" s="33"/>
    </row>
    <row r="281" customFormat="false" ht="12.75" hidden="false" customHeight="false" outlineLevel="0" collapsed="false">
      <c r="A281" s="332"/>
      <c r="B281" s="330"/>
      <c r="C281" s="330"/>
      <c r="D281" s="330"/>
      <c r="E281" s="28"/>
      <c r="F281" s="33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33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33"/>
    </row>
    <row r="284" customFormat="false" ht="12.75" hidden="false" customHeight="false" outlineLevel="0" collapsed="false">
      <c r="A284" s="337"/>
      <c r="B284" s="360"/>
      <c r="C284" s="360"/>
      <c r="D284" s="360"/>
      <c r="E284" s="338"/>
      <c r="F284" s="33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59"/>
      <c r="C289" s="330"/>
      <c r="D289" s="339"/>
      <c r="E289" s="52"/>
      <c r="F289" s="42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33"/>
    </row>
    <row r="291" customFormat="false" ht="12.75" hidden="false" customHeight="false" outlineLevel="0" collapsed="false">
      <c r="A291" s="332"/>
      <c r="B291" s="330"/>
      <c r="C291" s="330"/>
      <c r="D291" s="340"/>
      <c r="E291" s="349"/>
      <c r="F291" s="33"/>
    </row>
    <row r="292" customFormat="false" ht="12.75" hidden="false" customHeight="false" outlineLevel="0" collapsed="false">
      <c r="A292" s="332"/>
      <c r="B292" s="330"/>
      <c r="C292" s="330"/>
      <c r="D292" s="342"/>
      <c r="E292" s="108"/>
      <c r="F292" s="343"/>
    </row>
    <row r="293" customFormat="false" ht="12.75" hidden="false" customHeight="false" outlineLevel="0" collapsed="false">
      <c r="A293" s="332"/>
      <c r="B293" s="330"/>
      <c r="C293" s="330"/>
      <c r="D293" s="342"/>
      <c r="E293" s="108"/>
      <c r="F293" s="343"/>
    </row>
    <row r="294" customFormat="false" ht="12.75" hidden="false" customHeight="false" outlineLevel="0" collapsed="false">
      <c r="A294" s="344"/>
      <c r="B294" s="330"/>
      <c r="C294" s="330"/>
      <c r="D294" s="361"/>
      <c r="E294" s="188"/>
      <c r="F294" s="346"/>
    </row>
    <row r="295" customFormat="false" ht="12.75" hidden="false" customHeight="false" outlineLevel="0" collapsed="false">
      <c r="A295" s="332"/>
      <c r="B295" s="330"/>
      <c r="C295" s="330"/>
      <c r="D295" s="342"/>
      <c r="E295" s="108"/>
      <c r="F295" s="346"/>
    </row>
    <row r="296" customFormat="false" ht="13.5" hidden="false" customHeight="false" outlineLevel="0" collapsed="false">
      <c r="A296" s="332"/>
      <c r="B296" s="330"/>
      <c r="C296" s="330"/>
      <c r="D296" s="362"/>
      <c r="E296" s="352"/>
      <c r="F296" s="346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2"/>
      <c r="B302" s="330"/>
      <c r="C302" s="330"/>
      <c r="D302" s="330"/>
    </row>
    <row r="303" customFormat="false" ht="12.75" hidden="false" customHeight="false" outlineLevel="0" collapsed="false">
      <c r="A303" s="332"/>
      <c r="B303" s="330"/>
      <c r="C303" s="330"/>
      <c r="D303" s="330"/>
    </row>
    <row r="304" customFormat="false" ht="12.75" hidden="false" customHeight="false" outlineLevel="0" collapsed="false">
      <c r="A304" s="332"/>
      <c r="B304" s="359"/>
      <c r="C304" s="330"/>
      <c r="D304" s="330"/>
      <c r="E304" s="28"/>
      <c r="F304" s="33"/>
    </row>
    <row r="305" customFormat="false" ht="12.75" hidden="false" customHeight="false" outlineLevel="0" collapsed="false">
      <c r="A305" s="332"/>
      <c r="B305" s="330"/>
      <c r="C305" s="330"/>
      <c r="D305" s="330"/>
      <c r="E305" s="28"/>
      <c r="F305" s="33"/>
    </row>
    <row r="306" customFormat="false" ht="12.75" hidden="false" customHeight="false" outlineLevel="0" collapsed="false">
      <c r="A306" s="332"/>
      <c r="B306" s="359"/>
      <c r="C306" s="330"/>
      <c r="D306" s="330"/>
      <c r="E306" s="28"/>
      <c r="F306" s="33"/>
    </row>
    <row r="307" customFormat="false" ht="12.75" hidden="false" customHeight="false" outlineLevel="0" collapsed="false">
      <c r="A307" s="332"/>
      <c r="B307" s="330"/>
      <c r="C307" s="330"/>
      <c r="D307" s="330"/>
      <c r="E307" s="28"/>
      <c r="F307" s="33"/>
    </row>
    <row r="308" customFormat="false" ht="12.75" hidden="false" customHeight="false" outlineLevel="0" collapsed="false">
      <c r="A308" s="332"/>
      <c r="B308" s="330"/>
      <c r="C308" s="330"/>
      <c r="D308" s="330"/>
      <c r="E308" s="28"/>
      <c r="F308" s="33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33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33"/>
    </row>
    <row r="311" customFormat="false" ht="12.75" hidden="false" customHeight="false" outlineLevel="0" collapsed="false">
      <c r="A311" s="337"/>
      <c r="B311" s="360"/>
      <c r="C311" s="360"/>
      <c r="D311" s="360"/>
      <c r="E311" s="338"/>
      <c r="F311" s="33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59"/>
      <c r="C316" s="330"/>
      <c r="D316" s="339"/>
      <c r="E316" s="52"/>
      <c r="F316" s="42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33"/>
    </row>
    <row r="318" customFormat="false" ht="12.75" hidden="false" customHeight="false" outlineLevel="0" collapsed="false">
      <c r="A318" s="332"/>
      <c r="B318" s="330"/>
      <c r="C318" s="330"/>
      <c r="D318" s="340"/>
      <c r="E318" s="349"/>
      <c r="F318" s="33"/>
    </row>
    <row r="319" customFormat="false" ht="12.75" hidden="false" customHeight="false" outlineLevel="0" collapsed="false">
      <c r="A319" s="332"/>
      <c r="B319" s="330"/>
      <c r="C319" s="330"/>
      <c r="D319" s="342"/>
      <c r="E319" s="108"/>
      <c r="F319" s="343"/>
    </row>
    <row r="320" customFormat="false" ht="12.75" hidden="false" customHeight="false" outlineLevel="0" collapsed="false">
      <c r="A320" s="332"/>
      <c r="B320" s="330"/>
      <c r="C320" s="330"/>
      <c r="D320" s="342"/>
      <c r="E320" s="108"/>
      <c r="F320" s="343"/>
    </row>
    <row r="321" customFormat="false" ht="12.75" hidden="false" customHeight="false" outlineLevel="0" collapsed="false">
      <c r="A321" s="344"/>
      <c r="B321" s="330"/>
      <c r="C321" s="330"/>
      <c r="D321" s="361"/>
      <c r="E321" s="188"/>
      <c r="F321" s="346"/>
    </row>
    <row r="322" customFormat="false" ht="12.75" hidden="false" customHeight="false" outlineLevel="0" collapsed="false">
      <c r="A322" s="332"/>
      <c r="B322" s="330"/>
      <c r="C322" s="330"/>
      <c r="D322" s="342"/>
      <c r="E322" s="108"/>
      <c r="F322" s="346"/>
    </row>
    <row r="323" customFormat="false" ht="13.5" hidden="false" customHeight="false" outlineLevel="0" collapsed="false">
      <c r="A323" s="332"/>
      <c r="B323" s="330"/>
      <c r="C323" s="330"/>
      <c r="D323" s="362"/>
      <c r="E323" s="352"/>
      <c r="F323" s="346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20" t="n">
        <v>8042</v>
      </c>
      <c r="D4" s="120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-175</v>
      </c>
      <c r="C6" s="130"/>
      <c r="D6" s="146" t="n">
        <f aca="false">+C6-B6</f>
        <v>175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 t="n">
        <v>-2000</v>
      </c>
      <c r="D8" s="146" t="n">
        <f aca="false">+C8-B8</f>
        <v>-2000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 t="n">
        <v>-16528</v>
      </c>
      <c r="D10" s="146" t="n">
        <f aca="false">+C10-B10</f>
        <v>-16528</v>
      </c>
    </row>
    <row r="11" customFormat="false" ht="12.75" hidden="false" customHeight="false" outlineLevel="0" collapsed="false">
      <c r="A11" s="129" t="n">
        <v>6</v>
      </c>
      <c r="B11" s="130" t="n">
        <v>-31547</v>
      </c>
      <c r="C11" s="130" t="n">
        <v>-16528</v>
      </c>
      <c r="D11" s="146" t="n">
        <f aca="false">+C11-B11</f>
        <v>15019</v>
      </c>
    </row>
    <row r="12" customFormat="false" ht="12.75" hidden="false" customHeight="false" outlineLevel="0" collapsed="false">
      <c r="A12" s="129" t="n">
        <v>7</v>
      </c>
      <c r="B12" s="130" t="n">
        <v>-17414</v>
      </c>
      <c r="C12" s="130" t="n">
        <v>-16528</v>
      </c>
      <c r="D12" s="146" t="n">
        <f aca="false">+C12-B12</f>
        <v>886</v>
      </c>
    </row>
    <row r="13" customFormat="false" ht="12.75" hidden="false" customHeight="false" outlineLevel="0" collapsed="false">
      <c r="A13" s="129" t="n">
        <v>8</v>
      </c>
      <c r="B13" s="130" t="n">
        <v>-10189</v>
      </c>
      <c r="C13" s="130" t="n">
        <v>-10500</v>
      </c>
      <c r="D13" s="146" t="n">
        <f aca="false">+C13-B13</f>
        <v>-311</v>
      </c>
    </row>
    <row r="14" customFormat="false" ht="12.75" hidden="false" customHeight="false" outlineLevel="0" collapsed="false">
      <c r="A14" s="129" t="n">
        <v>9</v>
      </c>
      <c r="B14" s="130" t="n">
        <v>-17552</v>
      </c>
      <c r="C14" s="130" t="n">
        <v>-15935</v>
      </c>
      <c r="D14" s="146" t="n">
        <f aca="false">+C14-B14</f>
        <v>1617</v>
      </c>
    </row>
    <row r="15" customFormat="false" ht="12.75" hidden="false" customHeight="false" outlineLevel="0" collapsed="false">
      <c r="A15" s="129" t="n">
        <v>10</v>
      </c>
      <c r="B15" s="130" t="n">
        <v>-9962</v>
      </c>
      <c r="C15" s="130" t="n">
        <v>-15500</v>
      </c>
      <c r="D15" s="146" t="n">
        <f aca="false">+C15-B15</f>
        <v>-5538</v>
      </c>
    </row>
    <row r="16" customFormat="false" ht="12.75" hidden="false" customHeight="false" outlineLevel="0" collapsed="false">
      <c r="A16" s="129" t="n">
        <v>11</v>
      </c>
      <c r="B16" s="130" t="n">
        <v>-70735</v>
      </c>
      <c r="C16" s="130" t="n">
        <v>-71187</v>
      </c>
      <c r="D16" s="146" t="n">
        <f aca="false">+C16-B16</f>
        <v>-452</v>
      </c>
    </row>
    <row r="17" customFormat="false" ht="12.75" hidden="false" customHeight="false" outlineLevel="0" collapsed="false">
      <c r="A17" s="129" t="n">
        <v>12</v>
      </c>
      <c r="B17" s="130" t="n">
        <v>-58208</v>
      </c>
      <c r="C17" s="130" t="n">
        <v>-59296</v>
      </c>
      <c r="D17" s="146" t="n">
        <f aca="false">+C17-B17</f>
        <v>-1088</v>
      </c>
    </row>
    <row r="18" customFormat="false" ht="12.75" hidden="false" customHeight="false" outlineLevel="0" collapsed="false">
      <c r="A18" s="129" t="n">
        <v>13</v>
      </c>
      <c r="B18" s="130" t="n">
        <v>-57826</v>
      </c>
      <c r="C18" s="130" t="n">
        <v>-59296</v>
      </c>
      <c r="D18" s="146" t="n">
        <f aca="false">+C18-B18</f>
        <v>-1470</v>
      </c>
    </row>
    <row r="19" customFormat="false" ht="12.75" hidden="false" customHeight="false" outlineLevel="0" collapsed="false">
      <c r="A19" s="129" t="n">
        <v>14</v>
      </c>
      <c r="B19" s="130" t="n">
        <v>-57796</v>
      </c>
      <c r="C19" s="130" t="n">
        <v>-59296</v>
      </c>
      <c r="D19" s="146" t="n">
        <f aca="false">+C19-B19</f>
        <v>-1500</v>
      </c>
    </row>
    <row r="20" customFormat="false" ht="12.75" hidden="false" customHeight="false" outlineLevel="0" collapsed="false">
      <c r="A20" s="129" t="n">
        <v>15</v>
      </c>
      <c r="B20" s="130" t="n">
        <v>-24830</v>
      </c>
      <c r="C20" s="130" t="n">
        <v>-25514</v>
      </c>
      <c r="D20" s="146" t="n">
        <f aca="false">+C20-B20</f>
        <v>-684</v>
      </c>
    </row>
    <row r="21" customFormat="false" ht="12.75" hidden="false" customHeight="false" outlineLevel="0" collapsed="false">
      <c r="A21" s="129" t="n">
        <v>16</v>
      </c>
      <c r="B21" s="130" t="n">
        <v>-29576</v>
      </c>
      <c r="C21" s="130" t="n">
        <v>-21882</v>
      </c>
      <c r="D21" s="146" t="n">
        <f aca="false">+C21-B21</f>
        <v>7694</v>
      </c>
    </row>
    <row r="22" customFormat="false" ht="12.75" hidden="false" customHeight="false" outlineLevel="0" collapsed="false">
      <c r="A22" s="129" t="n">
        <v>17</v>
      </c>
      <c r="B22" s="130" t="n">
        <v>-28848</v>
      </c>
      <c r="C22" s="130" t="n">
        <v>-30000</v>
      </c>
      <c r="D22" s="146" t="n">
        <f aca="false">+C22-B22</f>
        <v>-1152</v>
      </c>
    </row>
    <row r="23" customFormat="false" ht="12.75" hidden="false" customHeight="false" outlineLevel="0" collapsed="false">
      <c r="A23" s="129" t="n">
        <v>18</v>
      </c>
      <c r="B23" s="130" t="n">
        <v>-53049</v>
      </c>
      <c r="C23" s="130" t="n">
        <v>-55009</v>
      </c>
      <c r="D23" s="146" t="n">
        <f aca="false">+C23-B23</f>
        <v>-1960</v>
      </c>
    </row>
    <row r="24" customFormat="false" ht="12.75" hidden="false" customHeight="false" outlineLevel="0" collapsed="false">
      <c r="A24" s="129" t="n">
        <v>19</v>
      </c>
      <c r="B24" s="130" t="n">
        <v>-42986</v>
      </c>
      <c r="C24" s="130" t="n">
        <v>-43709</v>
      </c>
      <c r="D24" s="146" t="n">
        <f aca="false">+C24-B24</f>
        <v>-723</v>
      </c>
    </row>
    <row r="25" customFormat="false" ht="12.75" hidden="false" customHeight="false" outlineLevel="0" collapsed="false">
      <c r="A25" s="129" t="n">
        <v>20</v>
      </c>
      <c r="B25" s="130" t="n">
        <v>-42941</v>
      </c>
      <c r="C25" s="130" t="n">
        <v>-43709</v>
      </c>
      <c r="D25" s="146" t="n">
        <f aca="false">+C25-B25</f>
        <v>-768</v>
      </c>
    </row>
    <row r="26" customFormat="false" ht="12.75" hidden="false" customHeight="false" outlineLevel="0" collapsed="false">
      <c r="A26" s="129" t="n">
        <v>21</v>
      </c>
      <c r="B26" s="130" t="n">
        <v>-42980</v>
      </c>
      <c r="C26" s="130" t="n">
        <v>-43709</v>
      </c>
      <c r="D26" s="146" t="n">
        <f aca="false">+C26-B26</f>
        <v>-729</v>
      </c>
    </row>
    <row r="27" customFormat="false" ht="12.75" hidden="false" customHeight="false" outlineLevel="0" collapsed="false">
      <c r="A27" s="129" t="n">
        <v>22</v>
      </c>
      <c r="B27" s="130" t="n">
        <v>-16682</v>
      </c>
      <c r="C27" s="130" t="n">
        <v>-7709</v>
      </c>
      <c r="D27" s="146" t="n">
        <f aca="false">+C27-B27</f>
        <v>8973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-613296</v>
      </c>
      <c r="C37" s="130" t="n">
        <f aca="false">SUM(C6:C36)</f>
        <v>-613835</v>
      </c>
      <c r="D37" s="146" t="n">
        <f aca="false">SUM(D6:D36)</f>
        <v>-539</v>
      </c>
    </row>
    <row r="38" customFormat="false" ht="12.75" hidden="false" customHeight="false" outlineLevel="0" collapsed="false">
      <c r="A38" s="160"/>
      <c r="C38" s="32"/>
      <c r="D38" s="476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37256</v>
      </c>
      <c r="C40" s="91"/>
      <c r="D40" s="147" t="n">
        <v>-14315</v>
      </c>
    </row>
    <row r="41" customFormat="false" ht="12.75" hidden="false" customHeight="false" outlineLevel="0" collapsed="false">
      <c r="A41" s="181" t="n">
        <v>37278</v>
      </c>
      <c r="C41" s="178"/>
      <c r="D41" s="146" t="n">
        <f aca="false">+D40+D37</f>
        <v>-14854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151" t="n">
        <v>163235</v>
      </c>
    </row>
    <row r="46" customFormat="false" ht="12.75" hidden="false" customHeight="false" outlineLevel="0" collapsed="false">
      <c r="A46" s="150" t="n">
        <f aca="false">+A41</f>
        <v>37278</v>
      </c>
      <c r="B46" s="9"/>
      <c r="C46" s="9"/>
      <c r="D46" s="152" t="n">
        <f aca="false">+D37*'by type_area'!G4</f>
        <v>-1142.68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162092.32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293</v>
      </c>
      <c r="C3" s="332"/>
      <c r="D3" s="332"/>
    </row>
    <row r="4" customFormat="false" ht="12.75" hidden="false" customHeight="false" outlineLevel="0" collapsed="false">
      <c r="A4" s="162"/>
      <c r="B4" s="470" t="s">
        <v>294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295</v>
      </c>
    </row>
    <row r="3" customFormat="false" ht="12.75" hidden="false" customHeight="false" outlineLevel="0" collapsed="false">
      <c r="B3" s="120" t="n">
        <v>10811</v>
      </c>
      <c r="D3" s="120" t="n">
        <v>13234</v>
      </c>
      <c r="F3" s="120" t="n">
        <v>16540</v>
      </c>
      <c r="H3" s="120" t="n">
        <v>500648</v>
      </c>
    </row>
    <row r="4" customFormat="false" ht="12.75" hidden="false" customHeight="false" outlineLevel="0" collapsed="false">
      <c r="B4" s="121" t="s">
        <v>296</v>
      </c>
      <c r="C4" s="122"/>
      <c r="D4" s="169" t="s">
        <v>297</v>
      </c>
      <c r="E4" s="122"/>
      <c r="F4" s="169" t="s">
        <v>298</v>
      </c>
      <c r="G4" s="122"/>
      <c r="H4" s="169" t="s">
        <v>299</v>
      </c>
      <c r="I4" s="122"/>
      <c r="J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-173</v>
      </c>
      <c r="C6" s="130" t="n">
        <v>-170</v>
      </c>
      <c r="D6" s="130"/>
      <c r="E6" s="130"/>
      <c r="F6" s="130" t="n">
        <v>-1576</v>
      </c>
      <c r="G6" s="130" t="n">
        <v>-1050</v>
      </c>
      <c r="H6" s="130"/>
      <c r="I6" s="130"/>
      <c r="J6" s="130" t="n">
        <f aca="false">+I6+G6+E6+C6-H6-F6-D6-B6</f>
        <v>529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-214</v>
      </c>
      <c r="C7" s="130" t="n">
        <v>-170</v>
      </c>
      <c r="D7" s="130"/>
      <c r="E7" s="130"/>
      <c r="F7" s="130" t="n">
        <v>-1603</v>
      </c>
      <c r="G7" s="130" t="n">
        <v>-1050</v>
      </c>
      <c r="H7" s="130"/>
      <c r="I7" s="130"/>
      <c r="J7" s="130" t="n">
        <f aca="false">+I7+G7+E7+C7-H7-F7-D7-B7</f>
        <v>597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-199</v>
      </c>
      <c r="C8" s="130" t="n">
        <v>-170</v>
      </c>
      <c r="D8" s="130"/>
      <c r="E8" s="130"/>
      <c r="F8" s="130" t="n">
        <v>-1406</v>
      </c>
      <c r="G8" s="130" t="n">
        <v>-1050</v>
      </c>
      <c r="H8" s="130"/>
      <c r="I8" s="130"/>
      <c r="J8" s="130" t="n">
        <f aca="false">+I8+G8+E8+C8-H8-F8-D8-B8</f>
        <v>385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 t="n">
        <v>-152</v>
      </c>
      <c r="C9" s="130" t="n">
        <v>-170</v>
      </c>
      <c r="D9" s="130"/>
      <c r="E9" s="130"/>
      <c r="F9" s="130" t="n">
        <v>-1400</v>
      </c>
      <c r="G9" s="130" t="n">
        <v>-1050</v>
      </c>
      <c r="H9" s="130"/>
      <c r="I9" s="130"/>
      <c r="J9" s="130" t="n">
        <f aca="false">+I9+G9+E9+C9-H9-F9-D9-B9</f>
        <v>332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 t="n">
        <v>-147</v>
      </c>
      <c r="C10" s="130" t="n">
        <v>-170</v>
      </c>
      <c r="D10" s="130"/>
      <c r="E10" s="130"/>
      <c r="F10" s="130" t="n">
        <v>-1303</v>
      </c>
      <c r="G10" s="130" t="n">
        <v>-1050</v>
      </c>
      <c r="H10" s="130"/>
      <c r="I10" s="130"/>
      <c r="J10" s="130" t="n">
        <f aca="false">+I10+G10+E10+C10-H10-F10-D10-B10</f>
        <v>230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 t="n">
        <v>-164</v>
      </c>
      <c r="C11" s="130" t="n">
        <v>-170</v>
      </c>
      <c r="D11" s="130"/>
      <c r="E11" s="130"/>
      <c r="F11" s="130" t="n">
        <v>-1240</v>
      </c>
      <c r="G11" s="130" t="n">
        <v>-1050</v>
      </c>
      <c r="H11" s="130"/>
      <c r="I11" s="130"/>
      <c r="J11" s="130" t="n">
        <f aca="false">+I11+G11+E11+C11-H11-F11-D11-B11</f>
        <v>184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 t="n">
        <v>-174</v>
      </c>
      <c r="C12" s="130" t="n">
        <v>-170</v>
      </c>
      <c r="D12" s="130"/>
      <c r="E12" s="130"/>
      <c r="F12" s="130" t="n">
        <v>-1112</v>
      </c>
      <c r="G12" s="130" t="n">
        <v>-1050</v>
      </c>
      <c r="H12" s="130"/>
      <c r="I12" s="130"/>
      <c r="J12" s="130" t="n">
        <f aca="false">+I12+G12+E12+C12-H12-F12-D12-B12</f>
        <v>66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 t="n">
        <v>-164</v>
      </c>
      <c r="C13" s="130" t="n">
        <v>-170</v>
      </c>
      <c r="D13" s="130"/>
      <c r="E13" s="130"/>
      <c r="F13" s="130" t="n">
        <v>-876</v>
      </c>
      <c r="G13" s="130" t="n">
        <v>-1050</v>
      </c>
      <c r="H13" s="130"/>
      <c r="I13" s="130"/>
      <c r="J13" s="130" t="n">
        <f aca="false">+I13+G13+E13+C13-H13-F13-D13-B13</f>
        <v>-180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 t="n">
        <v>-143</v>
      </c>
      <c r="C14" s="130" t="n">
        <v>-170</v>
      </c>
      <c r="D14" s="130"/>
      <c r="E14" s="130"/>
      <c r="F14" s="130" t="n">
        <v>-729</v>
      </c>
      <c r="G14" s="130" t="n">
        <v>-1050</v>
      </c>
      <c r="H14" s="130"/>
      <c r="I14" s="130"/>
      <c r="J14" s="130" t="n">
        <f aca="false">+I14+G14+E14+C14-H14-F14-D14-B14</f>
        <v>-348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 t="n">
        <v>-143</v>
      </c>
      <c r="C15" s="130" t="n">
        <v>-170</v>
      </c>
      <c r="D15" s="130"/>
      <c r="E15" s="130"/>
      <c r="F15" s="130" t="n">
        <v>-1037</v>
      </c>
      <c r="G15" s="130" t="n">
        <v>-1050</v>
      </c>
      <c r="H15" s="130"/>
      <c r="I15" s="130"/>
      <c r="J15" s="130" t="n">
        <f aca="false">+I15+G15+E15+C15-H15-F15-D15-B15</f>
        <v>-40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 t="n">
        <v>-144</v>
      </c>
      <c r="C16" s="130" t="n">
        <v>-170</v>
      </c>
      <c r="D16" s="130"/>
      <c r="E16" s="130"/>
      <c r="F16" s="130" t="n">
        <v>-1043</v>
      </c>
      <c r="G16" s="130" t="n">
        <v>-1050</v>
      </c>
      <c r="H16" s="130"/>
      <c r="I16" s="130"/>
      <c r="J16" s="130" t="n">
        <f aca="false">+I16+G16+E16+C16-H16-F16-D16-B16</f>
        <v>-33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 t="n">
        <v>-170</v>
      </c>
      <c r="D17" s="130"/>
      <c r="E17" s="130"/>
      <c r="F17" s="130" t="n">
        <v>-1049</v>
      </c>
      <c r="G17" s="130" t="n">
        <v>-1050</v>
      </c>
      <c r="H17" s="130"/>
      <c r="I17" s="130"/>
      <c r="J17" s="130" t="n">
        <f aca="false">+I17+G17+E17+C17-H17-F17-D17-B17</f>
        <v>-171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 t="n">
        <v>-144</v>
      </c>
      <c r="C18" s="130" t="n">
        <v>-170</v>
      </c>
      <c r="D18" s="130"/>
      <c r="E18" s="130"/>
      <c r="F18" s="130" t="n">
        <v>-916</v>
      </c>
      <c r="G18" s="130" t="n">
        <v>-1050</v>
      </c>
      <c r="H18" s="130"/>
      <c r="I18" s="130"/>
      <c r="J18" s="130" t="n">
        <f aca="false">+I18+G18+E18+C18-H18-F18-D18-B18</f>
        <v>-160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 t="n">
        <v>-144</v>
      </c>
      <c r="C19" s="130" t="n">
        <v>-170</v>
      </c>
      <c r="D19" s="130"/>
      <c r="E19" s="130"/>
      <c r="F19" s="130" t="n">
        <v>-1099</v>
      </c>
      <c r="G19" s="130" t="n">
        <v>-1050</v>
      </c>
      <c r="H19" s="130"/>
      <c r="I19" s="130"/>
      <c r="J19" s="130" t="n">
        <f aca="false">+I19+G19+E19+C19-H19-F19-D19-B19</f>
        <v>23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 t="n">
        <v>-157</v>
      </c>
      <c r="C20" s="130" t="n">
        <v>-170</v>
      </c>
      <c r="D20" s="130"/>
      <c r="E20" s="130"/>
      <c r="F20" s="130" t="n">
        <v>-824</v>
      </c>
      <c r="G20" s="130" t="n">
        <v>-1050</v>
      </c>
      <c r="H20" s="130"/>
      <c r="I20" s="130"/>
      <c r="J20" s="130" t="n">
        <f aca="false">+I20+G20+E20+C20-H20-F20-D20-B20</f>
        <v>-239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 t="n">
        <v>-159</v>
      </c>
      <c r="C21" s="130" t="n">
        <v>-170</v>
      </c>
      <c r="D21" s="130"/>
      <c r="E21" s="130"/>
      <c r="F21" s="130" t="n">
        <v>-772</v>
      </c>
      <c r="G21" s="130" t="n">
        <v>-1050</v>
      </c>
      <c r="H21" s="130"/>
      <c r="I21" s="130"/>
      <c r="J21" s="130" t="n">
        <f aca="false">+I21+G21+E21+C21-H21-F21-D21-B21</f>
        <v>-289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 t="n">
        <v>-158</v>
      </c>
      <c r="C22" s="130" t="n">
        <v>-170</v>
      </c>
      <c r="D22" s="130"/>
      <c r="E22" s="130"/>
      <c r="F22" s="130" t="n">
        <v>-851</v>
      </c>
      <c r="G22" s="130" t="n">
        <v>-1050</v>
      </c>
      <c r="H22" s="130"/>
      <c r="I22" s="130"/>
      <c r="J22" s="130" t="n">
        <f aca="false">+I22+G22+E22+C22-H22-F22-D22-B22</f>
        <v>-211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 t="n">
        <v>-191</v>
      </c>
      <c r="C23" s="130" t="n">
        <v>-170</v>
      </c>
      <c r="D23" s="130"/>
      <c r="E23" s="130"/>
      <c r="F23" s="130" t="n">
        <v>-950</v>
      </c>
      <c r="G23" s="130" t="n">
        <v>-1050</v>
      </c>
      <c r="H23" s="130"/>
      <c r="I23" s="130"/>
      <c r="J23" s="130" t="n">
        <f aca="false">+I23+G23+E23+C23-H23-F23-D23-B23</f>
        <v>-79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 t="n">
        <v>-166</v>
      </c>
      <c r="C24" s="130" t="n">
        <v>-170</v>
      </c>
      <c r="D24" s="130"/>
      <c r="E24" s="130"/>
      <c r="F24" s="130" t="n">
        <v>-1033</v>
      </c>
      <c r="G24" s="130" t="n">
        <v>-1050</v>
      </c>
      <c r="H24" s="130"/>
      <c r="I24" s="130"/>
      <c r="J24" s="130" t="n">
        <f aca="false">+I24+G24+E24+C24-H24-F24-D24-B24</f>
        <v>-21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 t="n">
        <v>-155</v>
      </c>
      <c r="C25" s="130" t="n">
        <v>-170</v>
      </c>
      <c r="D25" s="130"/>
      <c r="E25" s="130"/>
      <c r="F25" s="130" t="n">
        <v>-1036</v>
      </c>
      <c r="G25" s="130" t="n">
        <v>-1050</v>
      </c>
      <c r="H25" s="130"/>
      <c r="I25" s="130"/>
      <c r="J25" s="130" t="n">
        <f aca="false">+I25+G25+E25+C25-H25-F25-D25-B25</f>
        <v>-29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 t="n">
        <v>-159</v>
      </c>
      <c r="C26" s="130" t="n">
        <v>-170</v>
      </c>
      <c r="D26" s="130"/>
      <c r="E26" s="130"/>
      <c r="F26" s="130" t="n">
        <v>-864</v>
      </c>
      <c r="G26" s="130" t="n">
        <v>-1050</v>
      </c>
      <c r="H26" s="130"/>
      <c r="I26" s="130"/>
      <c r="J26" s="130" t="n">
        <f aca="false">+I26+G26+E26+C26-H26-F26-D26-B26</f>
        <v>-197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 t="n">
        <v>-148</v>
      </c>
      <c r="C27" s="130" t="n">
        <v>-170</v>
      </c>
      <c r="D27" s="130"/>
      <c r="E27" s="130"/>
      <c r="F27" s="130" t="n">
        <v>-668</v>
      </c>
      <c r="G27" s="130" t="n">
        <v>-1050</v>
      </c>
      <c r="H27" s="130"/>
      <c r="I27" s="130"/>
      <c r="J27" s="130" t="n">
        <f aca="false">+I27+G27+E27+C27-H27-F27-D27-B27</f>
        <v>-404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+I28+G28+E28+C28-H28-F28-D28-B28</f>
        <v>0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+I29+G29+E29+C29-H29-F29-D29-B29</f>
        <v>0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+I30+G30+E30+C30-H30-F30-D30-B30</f>
        <v>0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+I31+G31+E31+C31-H31-F31-D31-B31</f>
        <v>0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-3398</v>
      </c>
      <c r="C37" s="130" t="n">
        <f aca="false">SUM(C6:C36)</f>
        <v>-3740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-23387</v>
      </c>
      <c r="G37" s="130" t="n">
        <f aca="false">SUM(G6:G36)</f>
        <v>-23100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-55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2.12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-116.6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J41" s="251" t="n">
        <v>-35540.33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37278</v>
      </c>
      <c r="J43" s="142" t="n">
        <f aca="false">+J41+J39</f>
        <v>-35656.93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20"/>
      <c r="D46" s="120"/>
      <c r="F46" s="120"/>
      <c r="H46" s="120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-3434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+J37</f>
        <v>-55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-3489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20"/>
      <c r="D90" s="120"/>
      <c r="F90" s="120"/>
      <c r="H90" s="120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20"/>
      <c r="D171" s="120"/>
      <c r="F171" s="120"/>
      <c r="H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20"/>
      <c r="D214" s="120"/>
      <c r="F214" s="120"/>
      <c r="H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20"/>
      <c r="D256" s="120"/>
      <c r="F256" s="120"/>
      <c r="H256" s="120"/>
      <c r="K256" s="120"/>
      <c r="M256" s="120"/>
      <c r="O256" s="120"/>
      <c r="Q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K257" s="121"/>
      <c r="L257" s="122"/>
      <c r="M257" s="122"/>
      <c r="N257" s="122"/>
      <c r="O257" s="122"/>
      <c r="P257" s="122"/>
      <c r="Q257" s="122"/>
      <c r="R257" s="122"/>
      <c r="S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20"/>
      <c r="M297" s="120"/>
      <c r="O297" s="120"/>
      <c r="Q297" s="120"/>
    </row>
    <row r="298" customFormat="false" ht="12.75" hidden="false" customHeight="false" outlineLevel="0" collapsed="false">
      <c r="K298" s="121"/>
      <c r="L298" s="122"/>
      <c r="M298" s="122"/>
      <c r="N298" s="122"/>
      <c r="O298" s="122"/>
      <c r="P298" s="122"/>
      <c r="Q298" s="122"/>
      <c r="R298" s="122"/>
      <c r="S298" s="122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20"/>
      <c r="M339" s="120"/>
      <c r="O339" s="120"/>
      <c r="Q339" s="120"/>
    </row>
    <row r="340" customFormat="false" ht="12.75" hidden="false" customHeight="false" outlineLevel="0" collapsed="false">
      <c r="K340" s="121"/>
      <c r="L340" s="122"/>
      <c r="M340" s="122"/>
      <c r="N340" s="122"/>
      <c r="O340" s="122"/>
      <c r="P340" s="122"/>
      <c r="Q340" s="122"/>
      <c r="R340" s="122"/>
      <c r="S340" s="122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20"/>
      <c r="M381" s="120"/>
      <c r="O381" s="120"/>
      <c r="Q381" s="120"/>
    </row>
    <row r="382" customFormat="false" ht="12.75" hidden="false" customHeight="false" outlineLevel="0" collapsed="false">
      <c r="K382" s="121"/>
      <c r="L382" s="122"/>
      <c r="M382" s="122"/>
      <c r="N382" s="122"/>
      <c r="O382" s="122"/>
      <c r="P382" s="122"/>
      <c r="Q382" s="122"/>
      <c r="R382" s="122"/>
      <c r="S382" s="122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20"/>
      <c r="M425" s="120"/>
      <c r="O425" s="120"/>
      <c r="Q425" s="120"/>
    </row>
    <row r="426" customFormat="false" ht="12.75" hidden="false" customHeight="false" outlineLevel="0" collapsed="false">
      <c r="K426" s="121"/>
      <c r="L426" s="122"/>
      <c r="M426" s="122"/>
      <c r="N426" s="122"/>
      <c r="O426" s="122"/>
      <c r="P426" s="122"/>
      <c r="Q426" s="122"/>
      <c r="R426" s="122"/>
      <c r="S426" s="122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20"/>
      <c r="M467" s="120"/>
      <c r="O467" s="120"/>
      <c r="Q467" s="120"/>
      <c r="U467" s="120"/>
      <c r="W467" s="120"/>
      <c r="Y467" s="120"/>
      <c r="AA467" s="120"/>
    </row>
    <row r="468" customFormat="false" ht="12.75" hidden="false" customHeight="false" outlineLevel="0" collapsed="false">
      <c r="K468" s="121"/>
      <c r="L468" s="122"/>
      <c r="M468" s="122"/>
      <c r="N468" s="122"/>
      <c r="O468" s="122"/>
      <c r="P468" s="122"/>
      <c r="Q468" s="122"/>
      <c r="R468" s="122"/>
      <c r="S468" s="122"/>
      <c r="U468" s="121"/>
      <c r="V468" s="122"/>
      <c r="W468" s="122"/>
      <c r="X468" s="122"/>
      <c r="Y468" s="122"/>
      <c r="Z468" s="122"/>
      <c r="AA468" s="122"/>
      <c r="AB468" s="122"/>
      <c r="AC468" s="122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300</v>
      </c>
    </row>
    <row r="3" customFormat="false" ht="12.75" hidden="false" customHeight="false" outlineLevel="0" collapsed="false">
      <c r="B3" s="120" t="n">
        <v>10518</v>
      </c>
      <c r="D3" s="120" t="n">
        <v>13276</v>
      </c>
      <c r="F3" s="120" t="n">
        <v>13475</v>
      </c>
      <c r="H3" s="120" t="n">
        <v>500176</v>
      </c>
      <c r="J3" s="120" t="n">
        <v>500390</v>
      </c>
      <c r="L3" s="120" t="n">
        <v>500612</v>
      </c>
    </row>
    <row r="4" customFormat="false" ht="12.75" hidden="false" customHeight="false" outlineLevel="0" collapsed="false">
      <c r="B4" s="121" t="s">
        <v>301</v>
      </c>
      <c r="C4" s="122"/>
      <c r="D4" s="169" t="s">
        <v>302</v>
      </c>
      <c r="E4" s="122"/>
      <c r="F4" s="169" t="s">
        <v>303</v>
      </c>
      <c r="G4" s="122"/>
      <c r="H4" s="169" t="s">
        <v>304</v>
      </c>
      <c r="I4" s="122"/>
      <c r="J4" s="169" t="s">
        <v>305</v>
      </c>
      <c r="K4" s="122"/>
      <c r="L4" s="169" t="s">
        <v>306</v>
      </c>
      <c r="M4" s="122"/>
      <c r="N4" s="12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  <c r="D5" s="123" t="s">
        <v>180</v>
      </c>
      <c r="E5" s="123" t="s">
        <v>181</v>
      </c>
      <c r="F5" s="123" t="s">
        <v>180</v>
      </c>
      <c r="G5" s="123" t="s">
        <v>181</v>
      </c>
      <c r="H5" s="123" t="s">
        <v>180</v>
      </c>
      <c r="I5" s="123" t="s">
        <v>181</v>
      </c>
      <c r="J5" s="123" t="s">
        <v>180</v>
      </c>
      <c r="K5" s="123" t="s">
        <v>181</v>
      </c>
      <c r="L5" s="123" t="s">
        <v>180</v>
      </c>
      <c r="M5" s="123" t="s">
        <v>181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7"/>
      <c r="C6" s="130"/>
      <c r="D6" s="477"/>
      <c r="E6" s="130"/>
      <c r="F6" s="477"/>
      <c r="G6" s="130"/>
      <c r="H6" s="477"/>
      <c r="I6" s="130"/>
      <c r="J6" s="477"/>
      <c r="K6" s="130"/>
      <c r="L6" s="130" t="n">
        <v>-677</v>
      </c>
      <c r="M6" s="130" t="n">
        <v>-581</v>
      </c>
      <c r="N6" s="130" t="n">
        <f aca="false">+M6+K6+I6+G6+E6+C6-L6-J6-H6-F6-D6-B6</f>
        <v>96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7"/>
      <c r="C7" s="130"/>
      <c r="D7" s="477"/>
      <c r="E7" s="130"/>
      <c r="F7" s="477"/>
      <c r="G7" s="130"/>
      <c r="H7" s="477"/>
      <c r="I7" s="130"/>
      <c r="J7" s="477"/>
      <c r="K7" s="130"/>
      <c r="L7" s="130" t="n">
        <v>-928</v>
      </c>
      <c r="M7" s="130" t="n">
        <v>-581</v>
      </c>
      <c r="N7" s="130" t="n">
        <f aca="false">+M7+K7+I7+G7+E7+C7-L7-J7-H7-F7-D7-B7</f>
        <v>347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7"/>
      <c r="C8" s="130"/>
      <c r="D8" s="477"/>
      <c r="E8" s="130"/>
      <c r="F8" s="477"/>
      <c r="G8" s="130"/>
      <c r="H8" s="477"/>
      <c r="I8" s="130"/>
      <c r="J8" s="477"/>
      <c r="K8" s="130"/>
      <c r="L8" s="130" t="n">
        <v>-911</v>
      </c>
      <c r="M8" s="130" t="n">
        <v>-581</v>
      </c>
      <c r="N8" s="130" t="n">
        <f aca="false">+M8+K8+I8+G8+E8+C8-L8-J8-H8-F8-D8-B8</f>
        <v>330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7"/>
      <c r="C9" s="130"/>
      <c r="D9" s="477"/>
      <c r="E9" s="130"/>
      <c r="F9" s="477"/>
      <c r="G9" s="130"/>
      <c r="H9" s="477"/>
      <c r="I9" s="130"/>
      <c r="J9" s="477"/>
      <c r="K9" s="130"/>
      <c r="L9" s="130" t="n">
        <v>-981</v>
      </c>
      <c r="M9" s="130" t="n">
        <v>-581</v>
      </c>
      <c r="N9" s="130" t="n">
        <f aca="false">+M9+K9+I9+G9+E9+C9-L9-J9-H9-F9-D9-B9</f>
        <v>400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7"/>
      <c r="C10" s="130"/>
      <c r="D10" s="477"/>
      <c r="E10" s="130"/>
      <c r="F10" s="477"/>
      <c r="G10" s="130"/>
      <c r="H10" s="477"/>
      <c r="I10" s="130"/>
      <c r="J10" s="477"/>
      <c r="K10" s="130"/>
      <c r="L10" s="130" t="n">
        <v>-658</v>
      </c>
      <c r="M10" s="130" t="n">
        <v>-581</v>
      </c>
      <c r="N10" s="130" t="n">
        <f aca="false">+M10+K10+I10+G10+E10+C10-L10-J10-H10-F10-D10-B10</f>
        <v>77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7"/>
      <c r="C11" s="130"/>
      <c r="D11" s="477"/>
      <c r="E11" s="130"/>
      <c r="F11" s="477"/>
      <c r="G11" s="130"/>
      <c r="H11" s="477"/>
      <c r="I11" s="130"/>
      <c r="J11" s="477"/>
      <c r="K11" s="130"/>
      <c r="L11" s="130" t="n">
        <v>-805</v>
      </c>
      <c r="M11" s="130" t="n">
        <v>-581</v>
      </c>
      <c r="N11" s="130" t="n">
        <f aca="false">+M11+K11+I11+G11+E11+C11-L11-J11-H11-F11-D11-B11</f>
        <v>224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7"/>
      <c r="C12" s="130"/>
      <c r="D12" s="477"/>
      <c r="E12" s="130"/>
      <c r="F12" s="477"/>
      <c r="G12" s="130"/>
      <c r="H12" s="477"/>
      <c r="I12" s="130"/>
      <c r="J12" s="477"/>
      <c r="K12" s="130"/>
      <c r="L12" s="130" t="n">
        <v>-709</v>
      </c>
      <c r="M12" s="130" t="n">
        <v>-581</v>
      </c>
      <c r="N12" s="130" t="n">
        <f aca="false">+M12+K12+I12+G12+E12+C12-L12-J12-H12-F12-D12-B12</f>
        <v>128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7"/>
      <c r="C13" s="130"/>
      <c r="D13" s="477"/>
      <c r="E13" s="130"/>
      <c r="F13" s="477"/>
      <c r="G13" s="130"/>
      <c r="H13" s="477"/>
      <c r="I13" s="130"/>
      <c r="J13" s="477"/>
      <c r="K13" s="130"/>
      <c r="L13" s="130" t="n">
        <v>-828</v>
      </c>
      <c r="M13" s="130" t="n">
        <v>-581</v>
      </c>
      <c r="N13" s="130" t="n">
        <f aca="false">+M13+K13+I13+G13+E13+C13-L13-J13-H13-F13-D13-B13</f>
        <v>247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7"/>
      <c r="C14" s="130"/>
      <c r="D14" s="477"/>
      <c r="E14" s="130"/>
      <c r="F14" s="477"/>
      <c r="G14" s="130"/>
      <c r="H14" s="477"/>
      <c r="I14" s="130"/>
      <c r="J14" s="477"/>
      <c r="K14" s="130"/>
      <c r="L14" s="130" t="n">
        <v>-884</v>
      </c>
      <c r="M14" s="130" t="n">
        <v>-581</v>
      </c>
      <c r="N14" s="130" t="n">
        <f aca="false">+M14+K14+I14+G14+E14+C14-L14-J14-H14-F14-D14-B14</f>
        <v>303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7"/>
      <c r="C15" s="130"/>
      <c r="D15" s="477"/>
      <c r="E15" s="130"/>
      <c r="F15" s="477"/>
      <c r="G15" s="130"/>
      <c r="H15" s="477"/>
      <c r="I15" s="130"/>
      <c r="J15" s="477"/>
      <c r="K15" s="130"/>
      <c r="L15" s="130" t="n">
        <v>-856</v>
      </c>
      <c r="M15" s="130" t="n">
        <v>-581</v>
      </c>
      <c r="N15" s="130" t="n">
        <f aca="false">+M15+K15+I15+G15+E15+C15-L15-J15-H15-F15-D15-B15</f>
        <v>275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7"/>
      <c r="C16" s="130"/>
      <c r="D16" s="477"/>
      <c r="E16" s="130"/>
      <c r="F16" s="477"/>
      <c r="G16" s="130"/>
      <c r="H16" s="477"/>
      <c r="I16" s="130"/>
      <c r="J16" s="477"/>
      <c r="K16" s="130"/>
      <c r="L16" s="130" t="n">
        <v>-595</v>
      </c>
      <c r="M16" s="130" t="n">
        <v>-581</v>
      </c>
      <c r="N16" s="130" t="n">
        <f aca="false">+M16+K16+I16+G16+E16+C16-L16-J16-H16-F16-D16-B16</f>
        <v>14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7"/>
      <c r="C17" s="130"/>
      <c r="D17" s="477"/>
      <c r="E17" s="130"/>
      <c r="F17" s="477"/>
      <c r="G17" s="130"/>
      <c r="H17" s="477"/>
      <c r="I17" s="130"/>
      <c r="J17" s="477"/>
      <c r="K17" s="130"/>
      <c r="L17" s="130" t="n">
        <v>-581</v>
      </c>
      <c r="M17" s="130" t="n">
        <v>-581</v>
      </c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7"/>
      <c r="C18" s="130"/>
      <c r="D18" s="477"/>
      <c r="E18" s="130"/>
      <c r="F18" s="477"/>
      <c r="G18" s="130"/>
      <c r="H18" s="477"/>
      <c r="I18" s="130"/>
      <c r="J18" s="477"/>
      <c r="K18" s="130"/>
      <c r="L18" s="130" t="n">
        <v>-639</v>
      </c>
      <c r="M18" s="130" t="n">
        <v>-778</v>
      </c>
      <c r="N18" s="130" t="n">
        <f aca="false">+M18+K18+I18+G18+E18+C18-L18-J18-H18-F18-D18-B18</f>
        <v>-139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7"/>
      <c r="C19" s="130"/>
      <c r="D19" s="477"/>
      <c r="E19" s="130"/>
      <c r="F19" s="477"/>
      <c r="G19" s="130"/>
      <c r="H19" s="477"/>
      <c r="I19" s="130"/>
      <c r="J19" s="477"/>
      <c r="K19" s="130"/>
      <c r="L19" s="130" t="n">
        <v>-677</v>
      </c>
      <c r="M19" s="130" t="n">
        <v>-778</v>
      </c>
      <c r="N19" s="130" t="n">
        <f aca="false">+M19+K19+I19+G19+E19+C19-L19-J19-H19-F19-D19-B19</f>
        <v>-101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7"/>
      <c r="C20" s="130"/>
      <c r="D20" s="477"/>
      <c r="E20" s="130"/>
      <c r="F20" s="477"/>
      <c r="G20" s="130"/>
      <c r="H20" s="477"/>
      <c r="I20" s="130"/>
      <c r="J20" s="477"/>
      <c r="K20" s="130"/>
      <c r="L20" s="130" t="n">
        <v>-865</v>
      </c>
      <c r="M20" s="130" t="n">
        <v>-778</v>
      </c>
      <c r="N20" s="130" t="n">
        <f aca="false">+M20+K20+I20+G20+E20+C20-L20-J20-H20-F20-D20-B20</f>
        <v>87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7"/>
      <c r="C21" s="130"/>
      <c r="D21" s="477"/>
      <c r="E21" s="130"/>
      <c r="F21" s="477"/>
      <c r="G21" s="130"/>
      <c r="H21" s="477"/>
      <c r="I21" s="130"/>
      <c r="J21" s="477"/>
      <c r="K21" s="130"/>
      <c r="L21" s="130" t="n">
        <v>-591</v>
      </c>
      <c r="M21" s="130" t="n">
        <v>-778</v>
      </c>
      <c r="N21" s="130" t="n">
        <f aca="false">+M21+K21+I21+G21+E21+C21-L21-J21-H21-F21-D21-B21</f>
        <v>-187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7"/>
      <c r="C22" s="130"/>
      <c r="D22" s="477"/>
      <c r="E22" s="130"/>
      <c r="F22" s="477"/>
      <c r="G22" s="130"/>
      <c r="H22" s="477"/>
      <c r="I22" s="130"/>
      <c r="J22" s="477"/>
      <c r="K22" s="130"/>
      <c r="L22" s="130" t="n">
        <v>-988</v>
      </c>
      <c r="M22" s="130" t="n">
        <v>-778</v>
      </c>
      <c r="N22" s="130" t="n">
        <f aca="false">+M22+K22+I22+G22+E22+C22-L22-J22-H22-F22-D22-B22</f>
        <v>210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7"/>
      <c r="C23" s="130"/>
      <c r="D23" s="477"/>
      <c r="E23" s="130"/>
      <c r="F23" s="477"/>
      <c r="G23" s="130"/>
      <c r="H23" s="477"/>
      <c r="I23" s="130"/>
      <c r="J23" s="477"/>
      <c r="K23" s="130"/>
      <c r="L23" s="130" t="n">
        <v>-803</v>
      </c>
      <c r="M23" s="130" t="n">
        <v>-778</v>
      </c>
      <c r="N23" s="130" t="n">
        <f aca="false">+M23+K23+I23+G23+E23+C23-L23-J23-H23-F23-D23-B23</f>
        <v>25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7"/>
      <c r="C24" s="130"/>
      <c r="D24" s="477"/>
      <c r="E24" s="130"/>
      <c r="F24" s="477"/>
      <c r="G24" s="130"/>
      <c r="H24" s="477"/>
      <c r="I24" s="130"/>
      <c r="J24" s="477"/>
      <c r="K24" s="130"/>
      <c r="L24" s="130" t="n">
        <v>-882</v>
      </c>
      <c r="M24" s="130" t="n">
        <v>-778</v>
      </c>
      <c r="N24" s="130" t="n">
        <f aca="false">+M24+K24+I24+G24+E24+C24-L24-J24-H24-F24-D24-B24</f>
        <v>104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7"/>
      <c r="C25" s="130"/>
      <c r="D25" s="477"/>
      <c r="E25" s="130"/>
      <c r="F25" s="477"/>
      <c r="G25" s="130"/>
      <c r="H25" s="477"/>
      <c r="I25" s="130"/>
      <c r="J25" s="477"/>
      <c r="K25" s="130"/>
      <c r="L25" s="130" t="n">
        <v>-768</v>
      </c>
      <c r="M25" s="130" t="n">
        <v>-778</v>
      </c>
      <c r="N25" s="130" t="n">
        <f aca="false">+M25+K25+I25+G25+E25+C25-L25-J25-H25-F25-D25-B25</f>
        <v>-10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7"/>
      <c r="C26" s="130"/>
      <c r="D26" s="477"/>
      <c r="E26" s="130"/>
      <c r="F26" s="477"/>
      <c r="G26" s="130"/>
      <c r="H26" s="477"/>
      <c r="I26" s="130"/>
      <c r="J26" s="477"/>
      <c r="K26" s="130"/>
      <c r="L26" s="130" t="n">
        <v>-850</v>
      </c>
      <c r="M26" s="130" t="n">
        <v>-778</v>
      </c>
      <c r="N26" s="130" t="n">
        <f aca="false">+M26+K26+I26+G26+E26+C26-L26-J26-H26-F26-D26-B26</f>
        <v>72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7"/>
      <c r="C27" s="130"/>
      <c r="D27" s="477"/>
      <c r="E27" s="130"/>
      <c r="F27" s="477"/>
      <c r="G27" s="130"/>
      <c r="H27" s="477"/>
      <c r="I27" s="130"/>
      <c r="J27" s="477"/>
      <c r="K27" s="130"/>
      <c r="L27" s="130" t="n">
        <v>-1060</v>
      </c>
      <c r="M27" s="130" t="n">
        <v>-778</v>
      </c>
      <c r="N27" s="130" t="n">
        <f aca="false">+M27+K27+I27+G27+E27+C27-L27-J27-H27-F27-D27-B27</f>
        <v>282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7"/>
      <c r="C28" s="130"/>
      <c r="D28" s="477"/>
      <c r="E28" s="130"/>
      <c r="F28" s="477"/>
      <c r="G28" s="130"/>
      <c r="H28" s="477"/>
      <c r="I28" s="130"/>
      <c r="J28" s="477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7"/>
      <c r="C29" s="130"/>
      <c r="D29" s="477"/>
      <c r="E29" s="130"/>
      <c r="F29" s="477"/>
      <c r="G29" s="130"/>
      <c r="H29" s="477"/>
      <c r="I29" s="130"/>
      <c r="J29" s="477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7"/>
      <c r="C30" s="130"/>
      <c r="D30" s="477"/>
      <c r="E30" s="130"/>
      <c r="F30" s="477"/>
      <c r="G30" s="130"/>
      <c r="H30" s="477"/>
      <c r="I30" s="130"/>
      <c r="J30" s="477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-17536</v>
      </c>
      <c r="M37" s="130" t="n">
        <f aca="false">SUM(M6:M36)</f>
        <v>-14752</v>
      </c>
      <c r="N37" s="130" t="n">
        <f aca="false">SUM(N6:N36)</f>
        <v>2784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2.12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5902.08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K41" s="146"/>
      <c r="M41" s="146"/>
      <c r="N41" s="251" t="n">
        <v>31688.49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37278</v>
      </c>
      <c r="N43" s="142" t="n">
        <f aca="false">+N41+N39</f>
        <v>37590.57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20"/>
      <c r="D46" s="120"/>
      <c r="F46" s="120"/>
      <c r="H46" s="120"/>
      <c r="J46" s="120"/>
      <c r="L46" s="120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11681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+N37</f>
        <v>2784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14465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20"/>
      <c r="D90" s="120"/>
      <c r="F90" s="120"/>
      <c r="H90" s="120"/>
      <c r="J90" s="120"/>
      <c r="L90" s="120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  <c r="J129" s="120"/>
      <c r="L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20"/>
      <c r="D171" s="120"/>
      <c r="F171" s="120"/>
      <c r="H171" s="120"/>
      <c r="J171" s="120"/>
      <c r="L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20"/>
      <c r="D214" s="120"/>
      <c r="F214" s="120"/>
      <c r="H214" s="120"/>
      <c r="J214" s="120"/>
      <c r="L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20"/>
      <c r="D256" s="120"/>
      <c r="F256" s="120"/>
      <c r="H256" s="120"/>
      <c r="J256" s="120"/>
      <c r="L256" s="120"/>
      <c r="O256" s="120"/>
      <c r="Q256" s="120"/>
      <c r="S256" s="120"/>
      <c r="U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O257" s="121"/>
      <c r="P257" s="122"/>
      <c r="Q257" s="122"/>
      <c r="R257" s="122"/>
      <c r="S257" s="122"/>
      <c r="T257" s="122"/>
      <c r="U257" s="122"/>
      <c r="V257" s="122"/>
      <c r="W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20"/>
      <c r="Q297" s="120"/>
      <c r="S297" s="120"/>
      <c r="U297" s="120"/>
    </row>
    <row r="298" customFormat="false" ht="12.75" hidden="false" customHeight="false" outlineLevel="0" collapsed="false">
      <c r="O298" s="121"/>
      <c r="P298" s="122"/>
      <c r="Q298" s="122"/>
      <c r="R298" s="122"/>
      <c r="S298" s="122"/>
      <c r="T298" s="122"/>
      <c r="U298" s="122"/>
      <c r="V298" s="122"/>
      <c r="W298" s="122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20"/>
      <c r="Q339" s="120"/>
      <c r="S339" s="120"/>
      <c r="U339" s="120"/>
    </row>
    <row r="340" customFormat="false" ht="12.75" hidden="false" customHeight="false" outlineLevel="0" collapsed="false">
      <c r="O340" s="121"/>
      <c r="P340" s="122"/>
      <c r="Q340" s="122"/>
      <c r="R340" s="122"/>
      <c r="S340" s="122"/>
      <c r="T340" s="122"/>
      <c r="U340" s="122"/>
      <c r="V340" s="122"/>
      <c r="W340" s="122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20"/>
      <c r="Q381" s="120"/>
      <c r="S381" s="120"/>
      <c r="U381" s="120"/>
    </row>
    <row r="382" customFormat="false" ht="12.75" hidden="false" customHeight="false" outlineLevel="0" collapsed="false">
      <c r="O382" s="121"/>
      <c r="P382" s="122"/>
      <c r="Q382" s="122"/>
      <c r="R382" s="122"/>
      <c r="S382" s="122"/>
      <c r="T382" s="122"/>
      <c r="U382" s="122"/>
      <c r="V382" s="122"/>
      <c r="W382" s="122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20"/>
      <c r="Q425" s="120"/>
      <c r="S425" s="120"/>
      <c r="U425" s="120"/>
    </row>
    <row r="426" customFormat="false" ht="12.75" hidden="false" customHeight="false" outlineLevel="0" collapsed="false">
      <c r="O426" s="121"/>
      <c r="P426" s="122"/>
      <c r="Q426" s="122"/>
      <c r="R426" s="122"/>
      <c r="S426" s="122"/>
      <c r="T426" s="122"/>
      <c r="U426" s="122"/>
      <c r="V426" s="122"/>
      <c r="W426" s="122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20"/>
      <c r="Q467" s="120"/>
      <c r="S467" s="120"/>
      <c r="U467" s="120"/>
      <c r="Y467" s="120"/>
      <c r="AA467" s="120"/>
      <c r="AC467" s="120"/>
      <c r="AE467" s="120"/>
    </row>
    <row r="468" customFormat="false" ht="12.75" hidden="false" customHeight="false" outlineLevel="0" collapsed="false">
      <c r="O468" s="121"/>
      <c r="P468" s="122"/>
      <c r="Q468" s="122"/>
      <c r="R468" s="122"/>
      <c r="S468" s="122"/>
      <c r="T468" s="122"/>
      <c r="U468" s="122"/>
      <c r="V468" s="122"/>
      <c r="W468" s="122"/>
      <c r="Y468" s="121"/>
      <c r="Z468" s="122"/>
      <c r="AA468" s="122"/>
      <c r="AB468" s="122"/>
      <c r="AC468" s="122"/>
      <c r="AD468" s="122"/>
      <c r="AE468" s="122"/>
      <c r="AF468" s="122"/>
      <c r="AG468" s="122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307</v>
      </c>
      <c r="C3" s="332"/>
      <c r="D3" s="332"/>
    </row>
    <row r="4" customFormat="false" ht="12.75" hidden="false" customHeight="false" outlineLevel="0" collapsed="false">
      <c r="A4" s="162"/>
      <c r="B4" s="470" t="s">
        <v>308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219</v>
      </c>
      <c r="C6" s="130" t="n">
        <v>150</v>
      </c>
      <c r="D6" s="146" t="n">
        <f aca="false">+C6-B6</f>
        <v>-69</v>
      </c>
    </row>
    <row r="7" customFormat="false" ht="12.75" hidden="false" customHeight="false" outlineLevel="0" collapsed="false">
      <c r="A7" s="129" t="n">
        <v>2</v>
      </c>
      <c r="B7" s="130" t="n">
        <v>22</v>
      </c>
      <c r="C7" s="130" t="n">
        <v>150</v>
      </c>
      <c r="D7" s="146" t="n">
        <f aca="false">+C7-B7</f>
        <v>128</v>
      </c>
    </row>
    <row r="8" customFormat="false" ht="12.75" hidden="false" customHeight="false" outlineLevel="0" collapsed="false">
      <c r="A8" s="129" t="n">
        <v>3</v>
      </c>
      <c r="B8" s="130" t="n">
        <v>305</v>
      </c>
      <c r="C8" s="130" t="n">
        <v>150</v>
      </c>
      <c r="D8" s="146" t="n">
        <f aca="false">+C8-B8</f>
        <v>-155</v>
      </c>
    </row>
    <row r="9" customFormat="false" ht="12.75" hidden="false" customHeight="false" outlineLevel="0" collapsed="false">
      <c r="A9" s="129" t="n">
        <v>4</v>
      </c>
      <c r="B9" s="130" t="n">
        <v>287</v>
      </c>
      <c r="C9" s="130" t="n">
        <v>150</v>
      </c>
      <c r="D9" s="146" t="n">
        <f aca="false">+C9-B9</f>
        <v>-137</v>
      </c>
    </row>
    <row r="10" customFormat="false" ht="12.75" hidden="false" customHeight="false" outlineLevel="0" collapsed="false">
      <c r="A10" s="129" t="n">
        <v>5</v>
      </c>
      <c r="B10" s="130" t="n">
        <v>214</v>
      </c>
      <c r="C10" s="130" t="n">
        <v>150</v>
      </c>
      <c r="D10" s="146" t="n">
        <f aca="false">+C10-B10</f>
        <v>-64</v>
      </c>
    </row>
    <row r="11" customFormat="false" ht="12.75" hidden="false" customHeight="false" outlineLevel="0" collapsed="false">
      <c r="A11" s="129" t="n">
        <v>6</v>
      </c>
      <c r="B11" s="130" t="n">
        <v>211</v>
      </c>
      <c r="C11" s="130" t="n">
        <v>150</v>
      </c>
      <c r="D11" s="146" t="n">
        <f aca="false">+C11-B11</f>
        <v>-61</v>
      </c>
    </row>
    <row r="12" customFormat="false" ht="12.75" hidden="false" customHeight="false" outlineLevel="0" collapsed="false">
      <c r="A12" s="129" t="n">
        <v>7</v>
      </c>
      <c r="B12" s="130" t="n">
        <v>236</v>
      </c>
      <c r="C12" s="130" t="n">
        <v>150</v>
      </c>
      <c r="D12" s="146" t="n">
        <f aca="false">+C12-B12</f>
        <v>-86</v>
      </c>
    </row>
    <row r="13" customFormat="false" ht="12.75" hidden="false" customHeight="false" outlineLevel="0" collapsed="false">
      <c r="A13" s="129" t="n">
        <v>8</v>
      </c>
      <c r="B13" s="130" t="n">
        <v>226</v>
      </c>
      <c r="C13" s="130" t="n">
        <v>150</v>
      </c>
      <c r="D13" s="146" t="n">
        <f aca="false">+C13-B13</f>
        <v>-76</v>
      </c>
    </row>
    <row r="14" customFormat="false" ht="12.75" hidden="false" customHeight="false" outlineLevel="0" collapsed="false">
      <c r="A14" s="129" t="n">
        <v>9</v>
      </c>
      <c r="B14" s="130" t="n">
        <v>249</v>
      </c>
      <c r="C14" s="130" t="n">
        <v>150</v>
      </c>
      <c r="D14" s="146" t="n">
        <f aca="false">+C14-B14</f>
        <v>-99</v>
      </c>
    </row>
    <row r="15" customFormat="false" ht="12.75" hidden="false" customHeight="false" outlineLevel="0" collapsed="false">
      <c r="A15" s="129" t="n">
        <v>10</v>
      </c>
      <c r="B15" s="130" t="n">
        <v>205</v>
      </c>
      <c r="C15" s="130" t="n">
        <v>150</v>
      </c>
      <c r="D15" s="146" t="n">
        <f aca="false">+C15-B15</f>
        <v>-55</v>
      </c>
    </row>
    <row r="16" customFormat="false" ht="12.75" hidden="false" customHeight="false" outlineLevel="0" collapsed="false">
      <c r="A16" s="129" t="n">
        <v>11</v>
      </c>
      <c r="B16" s="130" t="n">
        <v>276</v>
      </c>
      <c r="C16" s="130" t="n">
        <v>150</v>
      </c>
      <c r="D16" s="146" t="n">
        <f aca="false">+C16-B16</f>
        <v>-126</v>
      </c>
    </row>
    <row r="17" customFormat="false" ht="12.75" hidden="false" customHeight="false" outlineLevel="0" collapsed="false">
      <c r="A17" s="129" t="n">
        <v>12</v>
      </c>
      <c r="B17" s="130" t="n">
        <v>238</v>
      </c>
      <c r="C17" s="130" t="n">
        <v>150</v>
      </c>
      <c r="D17" s="146" t="n">
        <f aca="false">+C17-B17</f>
        <v>-88</v>
      </c>
    </row>
    <row r="18" customFormat="false" ht="12.75" hidden="false" customHeight="false" outlineLevel="0" collapsed="false">
      <c r="A18" s="129" t="n">
        <v>13</v>
      </c>
      <c r="B18" s="130" t="n">
        <v>257</v>
      </c>
      <c r="C18" s="130" t="n">
        <v>150</v>
      </c>
      <c r="D18" s="146" t="n">
        <f aca="false">+C18-B18</f>
        <v>-107</v>
      </c>
    </row>
    <row r="19" customFormat="false" ht="12.75" hidden="false" customHeight="false" outlineLevel="0" collapsed="false">
      <c r="A19" s="129" t="n">
        <v>14</v>
      </c>
      <c r="B19" s="130" t="n">
        <v>221</v>
      </c>
      <c r="C19" s="130" t="n">
        <v>150</v>
      </c>
      <c r="D19" s="146" t="n">
        <f aca="false">+C19-B19</f>
        <v>-71</v>
      </c>
    </row>
    <row r="20" customFormat="false" ht="12.75" hidden="false" customHeight="false" outlineLevel="0" collapsed="false">
      <c r="A20" s="129" t="n">
        <v>15</v>
      </c>
      <c r="B20" s="130" t="n">
        <v>315</v>
      </c>
      <c r="C20" s="130" t="n">
        <v>150</v>
      </c>
      <c r="D20" s="146" t="n">
        <f aca="false">+C20-B20</f>
        <v>-165</v>
      </c>
    </row>
    <row r="21" customFormat="false" ht="12.75" hidden="false" customHeight="false" outlineLevel="0" collapsed="false">
      <c r="A21" s="129" t="n">
        <v>16</v>
      </c>
      <c r="B21" s="130" t="n">
        <v>253</v>
      </c>
      <c r="C21" s="130" t="n">
        <v>150</v>
      </c>
      <c r="D21" s="146" t="n">
        <f aca="false">+C21-B21</f>
        <v>-103</v>
      </c>
    </row>
    <row r="22" customFormat="false" ht="12.75" hidden="false" customHeight="false" outlineLevel="0" collapsed="false">
      <c r="A22" s="129" t="n">
        <v>17</v>
      </c>
      <c r="B22" s="130" t="n">
        <v>222</v>
      </c>
      <c r="C22" s="130" t="n">
        <v>150</v>
      </c>
      <c r="D22" s="146" t="n">
        <f aca="false">+C22-B22</f>
        <v>-72</v>
      </c>
    </row>
    <row r="23" customFormat="false" ht="12.75" hidden="false" customHeight="false" outlineLevel="0" collapsed="false">
      <c r="A23" s="129" t="n">
        <v>18</v>
      </c>
      <c r="B23" s="130" t="n">
        <v>204</v>
      </c>
      <c r="C23" s="130" t="n">
        <v>150</v>
      </c>
      <c r="D23" s="146" t="n">
        <f aca="false">+C23-B23</f>
        <v>-54</v>
      </c>
    </row>
    <row r="24" customFormat="false" ht="12.75" hidden="false" customHeight="false" outlineLevel="0" collapsed="false">
      <c r="A24" s="129" t="n">
        <v>19</v>
      </c>
      <c r="B24" s="130" t="n">
        <v>275</v>
      </c>
      <c r="C24" s="130" t="n">
        <v>150</v>
      </c>
      <c r="D24" s="146" t="n">
        <f aca="false">+C24-B24</f>
        <v>-125</v>
      </c>
    </row>
    <row r="25" customFormat="false" ht="12.75" hidden="false" customHeight="false" outlineLevel="0" collapsed="false">
      <c r="A25" s="129" t="n">
        <v>20</v>
      </c>
      <c r="B25" s="130" t="n">
        <v>286</v>
      </c>
      <c r="C25" s="130" t="n">
        <v>150</v>
      </c>
      <c r="D25" s="146" t="n">
        <f aca="false">+C25-B25</f>
        <v>-136</v>
      </c>
    </row>
    <row r="26" customFormat="false" ht="12.75" hidden="false" customHeight="false" outlineLevel="0" collapsed="false">
      <c r="A26" s="129" t="n">
        <v>21</v>
      </c>
      <c r="B26" s="130" t="n">
        <v>244</v>
      </c>
      <c r="C26" s="130" t="n">
        <v>150</v>
      </c>
      <c r="D26" s="146" t="n">
        <f aca="false">+C26-B26</f>
        <v>-94</v>
      </c>
    </row>
    <row r="27" customFormat="false" ht="12.75" hidden="false" customHeight="false" outlineLevel="0" collapsed="false">
      <c r="A27" s="129" t="n">
        <v>22</v>
      </c>
      <c r="B27" s="130" t="n">
        <v>225</v>
      </c>
      <c r="C27" s="130" t="n">
        <v>150</v>
      </c>
      <c r="D27" s="146" t="n">
        <f aca="false">+C27-B27</f>
        <v>-75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5190</v>
      </c>
      <c r="C37" s="130" t="n">
        <f aca="false">SUM(C6:C36)</f>
        <v>3300</v>
      </c>
      <c r="D37" s="146" t="n">
        <f aca="false">SUM(D6:D36)</f>
        <v>-1890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-4044.6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180048.98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176004.38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79013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-1890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77123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2"/>
      <c r="D3" s="332"/>
    </row>
    <row r="4" customFormat="false" ht="12.75" hidden="false" customHeight="false" outlineLevel="0" collapsed="false">
      <c r="A4" s="162"/>
      <c r="B4" s="470" t="s">
        <v>309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108</v>
      </c>
      <c r="C6" s="130" t="n">
        <v>441</v>
      </c>
      <c r="D6" s="146" t="n">
        <f aca="false">+C6-B6</f>
        <v>333</v>
      </c>
    </row>
    <row r="7" customFormat="false" ht="12.75" hidden="false" customHeight="false" outlineLevel="0" collapsed="false">
      <c r="A7" s="129" t="n">
        <v>2</v>
      </c>
      <c r="B7" s="130" t="n">
        <v>136</v>
      </c>
      <c r="C7" s="130" t="n">
        <v>441</v>
      </c>
      <c r="D7" s="146" t="n">
        <f aca="false">+C7-B7</f>
        <v>305</v>
      </c>
    </row>
    <row r="8" customFormat="false" ht="12.75" hidden="false" customHeight="false" outlineLevel="0" collapsed="false">
      <c r="A8" s="129" t="n">
        <v>3</v>
      </c>
      <c r="B8" s="130" t="n">
        <v>78</v>
      </c>
      <c r="C8" s="130" t="n">
        <v>441</v>
      </c>
      <c r="D8" s="146" t="n">
        <f aca="false">+C8-B8</f>
        <v>363</v>
      </c>
    </row>
    <row r="9" customFormat="false" ht="12.75" hidden="false" customHeight="false" outlineLevel="0" collapsed="false">
      <c r="A9" s="129" t="n">
        <v>4</v>
      </c>
      <c r="B9" s="130" t="n">
        <v>84</v>
      </c>
      <c r="C9" s="130" t="n">
        <v>441</v>
      </c>
      <c r="D9" s="146" t="n">
        <f aca="false">+C9-B9</f>
        <v>357</v>
      </c>
    </row>
    <row r="10" customFormat="false" ht="12.75" hidden="false" customHeight="false" outlineLevel="0" collapsed="false">
      <c r="A10" s="129" t="n">
        <v>5</v>
      </c>
      <c r="B10" s="130" t="n">
        <v>81</v>
      </c>
      <c r="C10" s="130" t="n">
        <v>441</v>
      </c>
      <c r="D10" s="146" t="n">
        <f aca="false">+C10-B10</f>
        <v>360</v>
      </c>
    </row>
    <row r="11" customFormat="false" ht="12.75" hidden="false" customHeight="false" outlineLevel="0" collapsed="false">
      <c r="A11" s="129" t="n">
        <v>6</v>
      </c>
      <c r="B11" s="130" t="n">
        <v>78</v>
      </c>
      <c r="C11" s="130" t="n">
        <v>441</v>
      </c>
      <c r="D11" s="146" t="n">
        <f aca="false">+C11-B11</f>
        <v>363</v>
      </c>
    </row>
    <row r="12" customFormat="false" ht="12.75" hidden="false" customHeight="false" outlineLevel="0" collapsed="false">
      <c r="A12" s="129" t="n">
        <v>7</v>
      </c>
      <c r="B12" s="130" t="n">
        <v>49</v>
      </c>
      <c r="C12" s="130" t="n">
        <v>441</v>
      </c>
      <c r="D12" s="146" t="n">
        <f aca="false">+C12-B12</f>
        <v>392</v>
      </c>
    </row>
    <row r="13" customFormat="false" ht="12.75" hidden="false" customHeight="false" outlineLevel="0" collapsed="false">
      <c r="A13" s="129" t="n">
        <v>8</v>
      </c>
      <c r="B13" s="130" t="n">
        <v>35</v>
      </c>
      <c r="C13" s="130" t="n">
        <v>441</v>
      </c>
      <c r="D13" s="146" t="n">
        <f aca="false">+C13-B13</f>
        <v>406</v>
      </c>
    </row>
    <row r="14" customFormat="false" ht="12.75" hidden="false" customHeight="false" outlineLevel="0" collapsed="false">
      <c r="A14" s="129" t="n">
        <v>9</v>
      </c>
      <c r="B14" s="130" t="n">
        <v>35</v>
      </c>
      <c r="C14" s="130" t="n">
        <v>441</v>
      </c>
      <c r="D14" s="146" t="n">
        <f aca="false">+C14-B14</f>
        <v>406</v>
      </c>
    </row>
    <row r="15" customFormat="false" ht="12.75" hidden="false" customHeight="false" outlineLevel="0" collapsed="false">
      <c r="A15" s="129" t="n">
        <v>10</v>
      </c>
      <c r="B15" s="130" t="n">
        <v>1124</v>
      </c>
      <c r="C15" s="130" t="n">
        <v>441</v>
      </c>
      <c r="D15" s="146" t="n">
        <f aca="false">+C15-B15</f>
        <v>-683</v>
      </c>
    </row>
    <row r="16" customFormat="false" ht="12.75" hidden="false" customHeight="false" outlineLevel="0" collapsed="false">
      <c r="A16" s="129" t="n">
        <v>11</v>
      </c>
      <c r="B16" s="130" t="n">
        <v>1826</v>
      </c>
      <c r="C16" s="130" t="n">
        <v>88</v>
      </c>
      <c r="D16" s="146" t="n">
        <f aca="false">+C16-B16</f>
        <v>-1738</v>
      </c>
    </row>
    <row r="17" customFormat="false" ht="12.75" hidden="false" customHeight="false" outlineLevel="0" collapsed="false">
      <c r="A17" s="129" t="n">
        <v>12</v>
      </c>
      <c r="B17" s="130" t="n">
        <v>309</v>
      </c>
      <c r="C17" s="130" t="n">
        <v>88</v>
      </c>
      <c r="D17" s="146" t="n">
        <f aca="false">+C17-B17</f>
        <v>-221</v>
      </c>
    </row>
    <row r="18" customFormat="false" ht="12.75" hidden="false" customHeight="false" outlineLevel="0" collapsed="false">
      <c r="A18" s="129" t="n">
        <v>13</v>
      </c>
      <c r="B18" s="130" t="n">
        <v>726</v>
      </c>
      <c r="C18" s="130" t="n">
        <v>88</v>
      </c>
      <c r="D18" s="146" t="n">
        <f aca="false">+C18-B18</f>
        <v>-638</v>
      </c>
    </row>
    <row r="19" customFormat="false" ht="12.75" hidden="false" customHeight="false" outlineLevel="0" collapsed="false">
      <c r="A19" s="129" t="n">
        <v>14</v>
      </c>
      <c r="B19" s="130" t="n">
        <v>1551</v>
      </c>
      <c r="C19" s="130" t="n">
        <v>88</v>
      </c>
      <c r="D19" s="146" t="n">
        <f aca="false">+C19-B19</f>
        <v>-1463</v>
      </c>
    </row>
    <row r="20" customFormat="false" ht="12.75" hidden="false" customHeight="false" outlineLevel="0" collapsed="false">
      <c r="A20" s="129" t="n">
        <v>15</v>
      </c>
      <c r="B20" s="130" t="n">
        <v>1261</v>
      </c>
      <c r="C20" s="130" t="n">
        <v>88</v>
      </c>
      <c r="D20" s="146" t="n">
        <f aca="false">+C20-B20</f>
        <v>-1173</v>
      </c>
    </row>
    <row r="21" customFormat="false" ht="12.75" hidden="false" customHeight="false" outlineLevel="0" collapsed="false">
      <c r="A21" s="129" t="n">
        <v>16</v>
      </c>
      <c r="B21" s="130" t="n">
        <v>386</v>
      </c>
      <c r="C21" s="130" t="n">
        <v>88</v>
      </c>
      <c r="D21" s="146" t="n">
        <f aca="false">+C21-B21</f>
        <v>-298</v>
      </c>
    </row>
    <row r="22" customFormat="false" ht="12.75" hidden="false" customHeight="false" outlineLevel="0" collapsed="false">
      <c r="A22" s="129" t="n">
        <v>17</v>
      </c>
      <c r="B22" s="130" t="n">
        <v>33</v>
      </c>
      <c r="C22" s="130" t="n">
        <v>88</v>
      </c>
      <c r="D22" s="146" t="n">
        <f aca="false">+C22-B22</f>
        <v>55</v>
      </c>
    </row>
    <row r="23" customFormat="false" ht="12.75" hidden="false" customHeight="false" outlineLevel="0" collapsed="false">
      <c r="A23" s="129" t="n">
        <v>18</v>
      </c>
      <c r="B23" s="130" t="n">
        <v>56</v>
      </c>
      <c r="C23" s="130" t="n">
        <v>88</v>
      </c>
      <c r="D23" s="146" t="n">
        <f aca="false">+C23-B23</f>
        <v>32</v>
      </c>
    </row>
    <row r="24" customFormat="false" ht="12.75" hidden="false" customHeight="false" outlineLevel="0" collapsed="false">
      <c r="A24" s="129" t="n">
        <v>19</v>
      </c>
      <c r="B24" s="130" t="n">
        <v>86</v>
      </c>
      <c r="C24" s="130" t="n">
        <v>88</v>
      </c>
      <c r="D24" s="146" t="n">
        <f aca="false">+C24-B24</f>
        <v>2</v>
      </c>
    </row>
    <row r="25" customFormat="false" ht="12.75" hidden="false" customHeight="false" outlineLevel="0" collapsed="false">
      <c r="A25" s="129" t="n">
        <v>20</v>
      </c>
      <c r="B25" s="130" t="n">
        <v>3</v>
      </c>
      <c r="C25" s="130" t="n">
        <v>88</v>
      </c>
      <c r="D25" s="146" t="n">
        <f aca="false">+C25-B25</f>
        <v>85</v>
      </c>
    </row>
    <row r="26" customFormat="false" ht="12.75" hidden="false" customHeight="false" outlineLevel="0" collapsed="false">
      <c r="A26" s="129" t="n">
        <v>21</v>
      </c>
      <c r="B26" s="130" t="n">
        <v>536</v>
      </c>
      <c r="C26" s="130" t="n">
        <v>88</v>
      </c>
      <c r="D26" s="146" t="n">
        <f aca="false">+C26-B26</f>
        <v>-448</v>
      </c>
    </row>
    <row r="27" customFormat="false" ht="12.75" hidden="false" customHeight="false" outlineLevel="0" collapsed="false">
      <c r="A27" s="129" t="n">
        <v>22</v>
      </c>
      <c r="B27" s="130" t="n">
        <v>657</v>
      </c>
      <c r="C27" s="130" t="n">
        <v>88</v>
      </c>
      <c r="D27" s="146" t="n">
        <f aca="false">+C27-B27</f>
        <v>-569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9238</v>
      </c>
      <c r="C37" s="130" t="n">
        <f aca="false">SUM(C6:C36)</f>
        <v>5466</v>
      </c>
      <c r="D37" s="146" t="n">
        <f aca="false">SUM(D6:D36)</f>
        <v>-3772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-8072.08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161292.49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153220.41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33971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-3772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30199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188</v>
      </c>
      <c r="C3" s="32"/>
      <c r="D3" s="169" t="s">
        <v>189</v>
      </c>
      <c r="E3" s="122"/>
      <c r="F3" s="9"/>
      <c r="G3" s="19"/>
      <c r="H3" s="19"/>
      <c r="I3" s="32"/>
      <c r="J3" s="169"/>
      <c r="K3" s="122"/>
      <c r="L3" s="9"/>
    </row>
    <row r="4" customFormat="false" ht="12.75" hidden="false" customHeight="false" outlineLevel="0" collapsed="false">
      <c r="A4" s="24" t="s">
        <v>179</v>
      </c>
      <c r="B4" s="123" t="s">
        <v>180</v>
      </c>
      <c r="C4" s="170" t="s">
        <v>181</v>
      </c>
      <c r="D4" s="123" t="s">
        <v>180</v>
      </c>
      <c r="E4" s="123" t="s">
        <v>181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 t="n">
        <v>-14</v>
      </c>
      <c r="C5" s="130"/>
      <c r="D5" s="130" t="n">
        <v>-54985</v>
      </c>
      <c r="E5" s="130" t="n">
        <v>-54900</v>
      </c>
      <c r="F5" s="130" t="n">
        <f aca="false">+C5-B5+E5-D5</f>
        <v>99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/>
      <c r="C6" s="130"/>
      <c r="D6" s="130" t="n">
        <v>-45523</v>
      </c>
      <c r="E6" s="130" t="n">
        <v>-45012</v>
      </c>
      <c r="F6" s="130" t="n">
        <f aca="false">+C6-B6+E6-D6</f>
        <v>511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-19469</v>
      </c>
      <c r="C7" s="130" t="n">
        <v>-20000</v>
      </c>
      <c r="D7" s="130" t="n">
        <v>-31996</v>
      </c>
      <c r="E7" s="130" t="n">
        <v>-29900</v>
      </c>
      <c r="F7" s="130" t="n">
        <f aca="false">+C7-B7+E7-D7</f>
        <v>1565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 t="n">
        <v>-10157</v>
      </c>
      <c r="C8" s="130" t="n">
        <v>-10000</v>
      </c>
      <c r="D8" s="130" t="n">
        <v>-65915</v>
      </c>
      <c r="E8" s="130" t="n">
        <v>-65318</v>
      </c>
      <c r="F8" s="130" t="n">
        <f aca="false">+C8-B8+E8-D8</f>
        <v>754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 t="n">
        <v>-29699</v>
      </c>
      <c r="C9" s="130" t="n">
        <v>-29869</v>
      </c>
      <c r="D9" s="130" t="n">
        <v>-63672</v>
      </c>
      <c r="E9" s="130" t="n">
        <v>-63430</v>
      </c>
      <c r="F9" s="130" t="n">
        <f aca="false">+C9-B9+E9-D9</f>
        <v>72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 t="n">
        <v>-29789</v>
      </c>
      <c r="C10" s="130" t="n">
        <v>-29869</v>
      </c>
      <c r="D10" s="130" t="n">
        <v>-64157</v>
      </c>
      <c r="E10" s="130" t="n">
        <v>-63430</v>
      </c>
      <c r="F10" s="130" t="n">
        <f aca="false">+C10-B10+E10-D10</f>
        <v>647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 t="n">
        <v>-29899</v>
      </c>
      <c r="C11" s="130" t="n">
        <v>-29869</v>
      </c>
      <c r="D11" s="130" t="n">
        <v>-83960</v>
      </c>
      <c r="E11" s="130" t="n">
        <v>-83430</v>
      </c>
      <c r="F11" s="130" t="n">
        <f aca="false">+C11-B11+E11-D11</f>
        <v>560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 t="n">
        <v>-10720</v>
      </c>
      <c r="C12" s="130" t="n">
        <v>-10152</v>
      </c>
      <c r="D12" s="130" t="n">
        <v>-104080</v>
      </c>
      <c r="E12" s="130" t="n">
        <v>-104207</v>
      </c>
      <c r="F12" s="130" t="n">
        <f aca="false">+C12-B12+E12-D12</f>
        <v>441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 t="n">
        <v>-14972</v>
      </c>
      <c r="C13" s="130" t="n">
        <v>-15000</v>
      </c>
      <c r="D13" s="130" t="n">
        <v>-57592</v>
      </c>
      <c r="E13" s="130" t="n">
        <v>-56846</v>
      </c>
      <c r="F13" s="130" t="n">
        <f aca="false">+C13-B13+E13-D13</f>
        <v>718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 t="n">
        <v>-14997</v>
      </c>
      <c r="C14" s="130" t="n">
        <v>-15000</v>
      </c>
      <c r="D14" s="130" t="n">
        <v>-93909</v>
      </c>
      <c r="E14" s="130" t="n">
        <v>-93216</v>
      </c>
      <c r="F14" s="130" t="n">
        <f aca="false">+C14-B14+E14-D14</f>
        <v>690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 t="n">
        <v>-613</v>
      </c>
      <c r="C15" s="130"/>
      <c r="D15" s="130" t="n">
        <v>-79398</v>
      </c>
      <c r="E15" s="130" t="n">
        <v>-78955</v>
      </c>
      <c r="F15" s="130" t="n">
        <f aca="false">+C15-B15+E15-D15</f>
        <v>1056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 t="n">
        <v>-5137</v>
      </c>
      <c r="C16" s="130" t="n">
        <v>-5000</v>
      </c>
      <c r="D16" s="130" t="n">
        <v>-58921</v>
      </c>
      <c r="E16" s="130" t="n">
        <v>-59382</v>
      </c>
      <c r="F16" s="130" t="n">
        <f aca="false">+C16-B16+E16-D16</f>
        <v>-324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 t="n">
        <v>-5527</v>
      </c>
      <c r="C17" s="130" t="n">
        <v>-5000</v>
      </c>
      <c r="D17" s="130" t="n">
        <v>-59922</v>
      </c>
      <c r="E17" s="130" t="n">
        <v>-59382</v>
      </c>
      <c r="F17" s="130" t="n">
        <f aca="false">+C17-B17+E17-D17</f>
        <v>1067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 t="n">
        <v>-5814</v>
      </c>
      <c r="C18" s="130" t="n">
        <v>-5000</v>
      </c>
      <c r="D18" s="130" t="n">
        <v>-57766</v>
      </c>
      <c r="E18" s="130" t="n">
        <v>-57060</v>
      </c>
      <c r="F18" s="130" t="n">
        <f aca="false">+C18-B18+E18-D18</f>
        <v>1520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 t="n">
        <v>-88029</v>
      </c>
      <c r="E19" s="130" t="n">
        <v>-87799</v>
      </c>
      <c r="F19" s="130" t="n">
        <f aca="false">+C19-B19+E19-D19</f>
        <v>230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 t="n">
        <v>-4789</v>
      </c>
      <c r="C20" s="130" t="n">
        <v>-4155</v>
      </c>
      <c r="D20" s="130" t="n">
        <v>-81538</v>
      </c>
      <c r="E20" s="130" t="n">
        <v>-80882</v>
      </c>
      <c r="F20" s="130" t="n">
        <f aca="false">+C20-B20+E20-D20</f>
        <v>1290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 t="n">
        <v>-22716</v>
      </c>
      <c r="C21" s="130" t="n">
        <v>-22154</v>
      </c>
      <c r="D21" s="130" t="n">
        <v>-91857</v>
      </c>
      <c r="E21" s="130" t="n">
        <v>-91315</v>
      </c>
      <c r="F21" s="130" t="n">
        <f aca="false">+C21-B21+E21-D21</f>
        <v>1104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 t="n">
        <v>-324</v>
      </c>
      <c r="C22" s="130"/>
      <c r="D22" s="130" t="n">
        <v>-65366</v>
      </c>
      <c r="E22" s="130" t="n">
        <v>-64929</v>
      </c>
      <c r="F22" s="130" t="n">
        <f aca="false">+C22-B22+E22-D22</f>
        <v>761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 t="n">
        <v>-70622</v>
      </c>
      <c r="E23" s="130" t="n">
        <v>-72649</v>
      </c>
      <c r="F23" s="130" t="n">
        <f aca="false">+C23-B23+E23-D23</f>
        <v>-2027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 t="n">
        <v>-72881</v>
      </c>
      <c r="E24" s="130" t="n">
        <v>-72649</v>
      </c>
      <c r="F24" s="130" t="n">
        <f aca="false">+C24-B24+E24-D24</f>
        <v>232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 t="n">
        <v>-61293</v>
      </c>
      <c r="E25" s="130" t="n">
        <v>-62649</v>
      </c>
      <c r="F25" s="130" t="n">
        <f aca="false">+C25-B25+E25-D25</f>
        <v>-1356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 t="n">
        <v>-72050</v>
      </c>
      <c r="E26" s="130" t="n">
        <v>-71395</v>
      </c>
      <c r="F26" s="130" t="n">
        <f aca="false">+C26-B26+E26-D26</f>
        <v>655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/>
      <c r="C27" s="130"/>
      <c r="D27" s="130"/>
      <c r="E27" s="130"/>
      <c r="F27" s="130" t="n">
        <f aca="false">+C27-B27+E27-D27</f>
        <v>0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/>
      <c r="C28" s="130"/>
      <c r="D28" s="130"/>
      <c r="E28" s="130"/>
      <c r="F28" s="130" t="n">
        <f aca="false">+C28-B28+E28-D28</f>
        <v>0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/>
      <c r="C29" s="130"/>
      <c r="D29" s="130"/>
      <c r="E29" s="130"/>
      <c r="F29" s="130" t="n">
        <f aca="false">+C29-B29+E29-D29</f>
        <v>0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/>
      <c r="C30" s="130"/>
      <c r="D30" s="130"/>
      <c r="E30" s="130"/>
      <c r="F30" s="130" t="n">
        <f aca="false">+C30-B30+E30-D30</f>
        <v>0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/>
      <c r="C31" s="130"/>
      <c r="D31" s="130"/>
      <c r="E31" s="130"/>
      <c r="F31" s="130" t="n">
        <f aca="false">+C31-B31+E31-D31</f>
        <v>0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/>
      <c r="C32" s="130"/>
      <c r="D32" s="130"/>
      <c r="E32" s="130"/>
      <c r="F32" s="130" t="n">
        <f aca="false">+C32-B32+E32-D32</f>
        <v>0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/>
      <c r="C33" s="130"/>
      <c r="D33" s="130"/>
      <c r="E33" s="130"/>
      <c r="F33" s="130" t="n">
        <f aca="false">+C33-B33+E33-D33</f>
        <v>0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30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-204636</v>
      </c>
      <c r="C36" s="173" t="n">
        <f aca="false">SUM(C5:C35)</f>
        <v>-201068</v>
      </c>
      <c r="D36" s="130" t="n">
        <f aca="false">SUM(D5:D35)</f>
        <v>-1525432</v>
      </c>
      <c r="E36" s="130" t="n">
        <f aca="false">SUM(E5:E35)</f>
        <v>-1518735</v>
      </c>
      <c r="F36" s="130" t="n">
        <f aca="false">SUM(F5:F35)</f>
        <v>10265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2.14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21967.1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37256</v>
      </c>
      <c r="B42" s="9"/>
      <c r="C42" s="182"/>
      <c r="D42" s="183"/>
      <c r="E42" s="182"/>
      <c r="F42" s="184" t="n">
        <v>9676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37278</v>
      </c>
      <c r="B43" s="9"/>
      <c r="C43" s="183"/>
      <c r="D43" s="183"/>
      <c r="E43" s="183"/>
      <c r="F43" s="130" t="n">
        <f aca="false">+F40+F42</f>
        <v>31643.1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190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187" t="n">
        <v>19943.24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188" t="n">
        <f aca="false">+F36</f>
        <v>10265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8" t="n">
        <f aca="false">+D49+D48</f>
        <v>30208.24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35" activeCellId="0" sqref="C35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310</v>
      </c>
      <c r="B1" s="9"/>
      <c r="C1" s="64"/>
      <c r="O1" s="5"/>
      <c r="AD1" s="169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8" t="s">
        <v>311</v>
      </c>
      <c r="D3" s="478" t="s">
        <v>312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313</v>
      </c>
      <c r="C4" s="9"/>
      <c r="D4" s="398" t="s">
        <v>314</v>
      </c>
      <c r="E4" s="130"/>
      <c r="F4" s="130"/>
      <c r="G4" s="130"/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130"/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-2143</v>
      </c>
      <c r="C6" s="130" t="n">
        <v>-1613</v>
      </c>
      <c r="D6" s="130" t="n">
        <v>-799</v>
      </c>
      <c r="E6" s="130" t="n">
        <v>-2000</v>
      </c>
      <c r="F6" s="130" t="n">
        <f aca="false">+C6+E6-B6-D6</f>
        <v>-671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-2506</v>
      </c>
      <c r="C7" s="130" t="n">
        <v>-1613</v>
      </c>
      <c r="D7" s="130" t="n">
        <v>-2650</v>
      </c>
      <c r="E7" s="130" t="n">
        <v>-2000</v>
      </c>
      <c r="F7" s="130" t="n">
        <f aca="false">+C7+E7-B7-D7</f>
        <v>1543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-2105</v>
      </c>
      <c r="C8" s="130" t="n">
        <v>-1613</v>
      </c>
      <c r="D8" s="130" t="n">
        <v>-2614</v>
      </c>
      <c r="E8" s="130" t="n">
        <v>-2000</v>
      </c>
      <c r="F8" s="130" t="n">
        <f aca="false">+C8+E8-B8-D8</f>
        <v>1106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-2259</v>
      </c>
      <c r="C9" s="130" t="n">
        <v>-1613</v>
      </c>
      <c r="D9" s="130" t="n">
        <v>-2483</v>
      </c>
      <c r="E9" s="130" t="n">
        <v>-2000</v>
      </c>
      <c r="F9" s="130" t="n">
        <f aca="false">+C9+E9-B9-D9</f>
        <v>1129</v>
      </c>
      <c r="O9" s="141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-1911</v>
      </c>
      <c r="C10" s="130" t="n">
        <v>-1613</v>
      </c>
      <c r="D10" s="130" t="n">
        <v>-2346</v>
      </c>
      <c r="E10" s="130" t="n">
        <v>-2000</v>
      </c>
      <c r="F10" s="130" t="n">
        <f aca="false">+C10+E10-B10-D10</f>
        <v>644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 t="n">
        <v>-2267</v>
      </c>
      <c r="C11" s="130" t="n">
        <v>-1613</v>
      </c>
      <c r="D11" s="130" t="n">
        <v>-807</v>
      </c>
      <c r="E11" s="130" t="n">
        <v>-2000</v>
      </c>
      <c r="F11" s="130" t="n">
        <f aca="false">+C11+E11-B11-D11</f>
        <v>-539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 t="n">
        <v>-2257</v>
      </c>
      <c r="C12" s="130" t="n">
        <v>-1613</v>
      </c>
      <c r="D12" s="130" t="n">
        <v>-2535</v>
      </c>
      <c r="E12" s="130" t="n">
        <v>-2000</v>
      </c>
      <c r="F12" s="130" t="n">
        <f aca="false">+C12+E12-B12-D12</f>
        <v>1179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 t="n">
        <v>-1680</v>
      </c>
      <c r="C13" s="130" t="n">
        <v>-1613</v>
      </c>
      <c r="D13" s="130" t="n">
        <v>-2454</v>
      </c>
      <c r="E13" s="130" t="n">
        <v>-2000</v>
      </c>
      <c r="F13" s="130" t="n">
        <f aca="false">+C13+E13-B13-D13</f>
        <v>521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 t="n">
        <v>-1667</v>
      </c>
      <c r="C14" s="130" t="n">
        <v>-1613</v>
      </c>
      <c r="D14" s="130" t="n">
        <v>-2378</v>
      </c>
      <c r="E14" s="130" t="n">
        <v>-2000</v>
      </c>
      <c r="F14" s="130" t="n">
        <f aca="false">+C14+E14-B14-D14</f>
        <v>432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 t="n">
        <v>-1953</v>
      </c>
      <c r="C15" s="130" t="n">
        <v>-1613</v>
      </c>
      <c r="D15" s="130" t="n">
        <v>-2547</v>
      </c>
      <c r="E15" s="130" t="n">
        <v>-2000</v>
      </c>
      <c r="F15" s="130" t="n">
        <f aca="false">+C15+E15-B15-D15</f>
        <v>887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 t="n">
        <v>-2326</v>
      </c>
      <c r="C16" s="130" t="n">
        <v>-1613</v>
      </c>
      <c r="D16" s="130" t="n">
        <v>-2312</v>
      </c>
      <c r="E16" s="130" t="n">
        <v>-2000</v>
      </c>
      <c r="F16" s="130" t="n">
        <f aca="false">+C16+E16-B16-D16</f>
        <v>1025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 t="n">
        <v>-2069</v>
      </c>
      <c r="C17" s="130" t="n">
        <v>-1613</v>
      </c>
      <c r="D17" s="130" t="n">
        <v>-136</v>
      </c>
      <c r="E17" s="130" t="n">
        <v>-2000</v>
      </c>
      <c r="F17" s="130" t="n">
        <f aca="false">+C17+E17-B17-D17</f>
        <v>-1408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 t="n">
        <v>-2204</v>
      </c>
      <c r="C18" s="130" t="n">
        <v>-1613</v>
      </c>
      <c r="D18" s="130" t="n">
        <v>-781</v>
      </c>
      <c r="E18" s="130" t="n">
        <v>-2000</v>
      </c>
      <c r="F18" s="130" t="n">
        <f aca="false">+C18+E18-B18-D18</f>
        <v>-628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 t="n">
        <v>-2256</v>
      </c>
      <c r="C19" s="130" t="n">
        <v>-1613</v>
      </c>
      <c r="D19" s="130" t="n">
        <v>-2627</v>
      </c>
      <c r="E19" s="130" t="n">
        <v>-2000</v>
      </c>
      <c r="F19" s="130" t="n">
        <f aca="false">+C19+E19-B19-D19</f>
        <v>1270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 t="n">
        <v>-2266</v>
      </c>
      <c r="C20" s="130" t="n">
        <v>-1613</v>
      </c>
      <c r="D20" s="130" t="n">
        <v>-2448</v>
      </c>
      <c r="E20" s="130"/>
      <c r="F20" s="130" t="n">
        <f aca="false">+C20+E20-B20-D20</f>
        <v>3101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 t="n">
        <v>-2143</v>
      </c>
      <c r="C21" s="130" t="n">
        <v>-1613</v>
      </c>
      <c r="D21" s="130" t="n">
        <v>-2667</v>
      </c>
      <c r="E21" s="130" t="n">
        <v>-2000</v>
      </c>
      <c r="F21" s="130" t="n">
        <f aca="false">+C21+E21-B21-D21</f>
        <v>1197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 t="n">
        <v>-2422</v>
      </c>
      <c r="C22" s="130" t="n">
        <v>-1613</v>
      </c>
      <c r="D22" s="130" t="n">
        <v>-2536</v>
      </c>
      <c r="E22" s="130" t="n">
        <v>-2000</v>
      </c>
      <c r="F22" s="130" t="n">
        <f aca="false">+C22+E22-B22-D22</f>
        <v>1345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 t="n">
        <v>-2214</v>
      </c>
      <c r="C23" s="130" t="n">
        <v>-1613</v>
      </c>
      <c r="D23" s="130" t="n">
        <v>-2557</v>
      </c>
      <c r="E23" s="130" t="n">
        <v>-2000</v>
      </c>
      <c r="F23" s="130" t="n">
        <f aca="false">+C23+E23-B23-D23</f>
        <v>1158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 t="n">
        <v>-2318</v>
      </c>
      <c r="C24" s="130" t="n">
        <v>-1613</v>
      </c>
      <c r="D24" s="130" t="n">
        <v>-2477</v>
      </c>
      <c r="E24" s="130" t="n">
        <v>-2000</v>
      </c>
      <c r="F24" s="130" t="n">
        <f aca="false">+C24+E24-B24-D24</f>
        <v>1182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 t="n">
        <v>-2323</v>
      </c>
      <c r="C25" s="130" t="n">
        <v>-1613</v>
      </c>
      <c r="D25" s="130" t="n">
        <v>-723</v>
      </c>
      <c r="E25" s="130" t="n">
        <v>-2000</v>
      </c>
      <c r="F25" s="130" t="n">
        <f aca="false">+C25+E25-B25-D25</f>
        <v>-567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 t="n">
        <v>-834</v>
      </c>
      <c r="C26" s="130" t="n">
        <v>-1613</v>
      </c>
      <c r="D26" s="130" t="n">
        <v>-2456</v>
      </c>
      <c r="E26" s="130" t="n">
        <v>-2000</v>
      </c>
      <c r="F26" s="130" t="n">
        <f aca="false">+C26+E26-B26-D26</f>
        <v>-323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 t="n">
        <v>-2018</v>
      </c>
      <c r="C27" s="130" t="n">
        <v>-1613</v>
      </c>
      <c r="D27" s="130" t="n">
        <v>-2286</v>
      </c>
      <c r="E27" s="130" t="n">
        <v>-2000</v>
      </c>
      <c r="F27" s="130" t="n">
        <f aca="false">+C27+E27-B27-D27</f>
        <v>691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-46141</v>
      </c>
      <c r="C37" s="130" t="n">
        <f aca="false">SUM(C6:C36)</f>
        <v>-35486</v>
      </c>
      <c r="D37" s="130" t="n">
        <f aca="false">SUM(D6:D36)</f>
        <v>-45619</v>
      </c>
      <c r="E37" s="130" t="n">
        <f aca="false">SUM(E6:E36)</f>
        <v>-42000</v>
      </c>
      <c r="F37" s="130" t="n">
        <f aca="false">SUM(F6:F36)</f>
        <v>14274</v>
      </c>
      <c r="J37" s="69"/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2.12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30260.88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-133395.24</v>
      </c>
      <c r="G40" s="439"/>
      <c r="H40" s="32" t="n">
        <v>713.49</v>
      </c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37278</v>
      </c>
      <c r="E41" s="32"/>
      <c r="F41" s="125" t="n">
        <f aca="false">+F40+F39</f>
        <v>-103134.36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29"/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H45" s="32" t="n">
        <v>2808</v>
      </c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-43412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37278</v>
      </c>
      <c r="B47" s="9"/>
      <c r="C47" s="9"/>
      <c r="D47" s="41" t="n">
        <f aca="false">+F37</f>
        <v>14274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-29138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3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4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315</v>
      </c>
      <c r="B1" s="9"/>
      <c r="C1" s="64"/>
      <c r="O1" s="5"/>
      <c r="AB1" s="169" t="s">
        <v>275</v>
      </c>
    </row>
    <row r="2" customFormat="false" ht="16.5" hidden="false" customHeight="true" outlineLevel="0" collapsed="false">
      <c r="A2" s="45" t="s">
        <v>316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8" t="s">
        <v>317</v>
      </c>
      <c r="D3" s="478" t="s">
        <v>318</v>
      </c>
      <c r="F3" s="478" t="s">
        <v>319</v>
      </c>
      <c r="G3" s="108"/>
      <c r="H3" s="478" t="s">
        <v>320</v>
      </c>
      <c r="I3" s="108"/>
      <c r="J3" s="478" t="s">
        <v>321</v>
      </c>
      <c r="K3" s="108"/>
      <c r="L3" s="478" t="s">
        <v>322</v>
      </c>
      <c r="M3" s="108"/>
      <c r="N3" s="478" t="s">
        <v>323</v>
      </c>
      <c r="O3" s="108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3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324</v>
      </c>
      <c r="C4" s="9"/>
      <c r="D4" s="398" t="s">
        <v>325</v>
      </c>
      <c r="E4" s="130"/>
      <c r="F4" s="398" t="s">
        <v>326</v>
      </c>
      <c r="G4" s="130"/>
      <c r="H4" s="398" t="s">
        <v>327</v>
      </c>
      <c r="I4" s="130"/>
      <c r="J4" s="398" t="s">
        <v>328</v>
      </c>
      <c r="K4" s="130"/>
      <c r="L4" s="398" t="s">
        <v>329</v>
      </c>
      <c r="M4" s="130"/>
      <c r="N4" s="398" t="s">
        <v>330</v>
      </c>
      <c r="O4" s="130"/>
      <c r="P4" s="130"/>
      <c r="U4" s="9"/>
      <c r="V4" s="35"/>
      <c r="Y4" s="35"/>
      <c r="AC4" s="9"/>
      <c r="AD4" s="435"/>
      <c r="AE4" s="9"/>
      <c r="AF4" s="9"/>
      <c r="AG4" s="27"/>
      <c r="AI4" s="9"/>
      <c r="AJ4" s="9"/>
      <c r="AK4" s="433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180</v>
      </c>
      <c r="C5" s="236" t="s">
        <v>181</v>
      </c>
      <c r="D5" s="236" t="s">
        <v>180</v>
      </c>
      <c r="E5" s="236" t="s">
        <v>181</v>
      </c>
      <c r="F5" s="236" t="s">
        <v>180</v>
      </c>
      <c r="G5" s="236" t="s">
        <v>181</v>
      </c>
      <c r="H5" s="236" t="s">
        <v>180</v>
      </c>
      <c r="I5" s="236" t="s">
        <v>181</v>
      </c>
      <c r="J5" s="236" t="s">
        <v>180</v>
      </c>
      <c r="K5" s="236" t="s">
        <v>181</v>
      </c>
      <c r="L5" s="236" t="s">
        <v>180</v>
      </c>
      <c r="M5" s="236" t="s">
        <v>181</v>
      </c>
      <c r="N5" s="236" t="s">
        <v>180</v>
      </c>
      <c r="O5" s="236" t="s">
        <v>181</v>
      </c>
      <c r="P5" s="130"/>
      <c r="U5" s="212"/>
      <c r="V5" s="35"/>
      <c r="X5" s="32"/>
      <c r="Y5" s="35"/>
      <c r="AA5" s="32"/>
      <c r="AB5" s="32"/>
      <c r="AC5" s="108"/>
      <c r="AD5" s="91"/>
      <c r="AE5" s="9"/>
      <c r="AF5" s="9"/>
      <c r="AG5" s="27"/>
      <c r="AI5" s="9"/>
      <c r="AJ5" s="9"/>
      <c r="AK5" s="433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-2197</v>
      </c>
      <c r="C6" s="130" t="n">
        <v>-2135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37</v>
      </c>
      <c r="U6" s="212"/>
      <c r="V6" s="35"/>
      <c r="X6" s="32"/>
      <c r="Y6" s="35"/>
      <c r="AA6" s="32"/>
      <c r="AB6" s="387"/>
      <c r="AC6" s="108"/>
      <c r="AD6" s="91"/>
      <c r="AE6" s="91"/>
      <c r="AF6" s="9"/>
      <c r="AG6" s="27"/>
      <c r="AI6" s="9"/>
      <c r="AJ6" s="18"/>
      <c r="AK6" s="436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-2276</v>
      </c>
      <c r="C7" s="130" t="n">
        <v>-2135</v>
      </c>
      <c r="D7" s="130" t="n">
        <v>-4</v>
      </c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120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8"/>
      <c r="AD7" s="91"/>
      <c r="AE7" s="91"/>
      <c r="AF7" s="9"/>
      <c r="AG7" s="27"/>
      <c r="AI7" s="9"/>
      <c r="AJ7" s="149"/>
      <c r="AK7" s="437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-2197</v>
      </c>
      <c r="C8" s="130" t="n">
        <v>-2135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37</v>
      </c>
      <c r="U8" s="212"/>
      <c r="V8" s="35"/>
      <c r="X8" s="32"/>
      <c r="Y8" s="35"/>
      <c r="AA8" s="32"/>
      <c r="AB8" s="32"/>
      <c r="AC8" s="108"/>
      <c r="AD8" s="91"/>
      <c r="AE8" s="91"/>
      <c r="AF8" s="9"/>
      <c r="AG8" s="27"/>
      <c r="AI8" s="9"/>
      <c r="AJ8" s="149"/>
      <c r="AK8" s="437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-2147</v>
      </c>
      <c r="C9" s="130" t="n">
        <v>-2135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-13</v>
      </c>
      <c r="U9" s="212"/>
      <c r="V9" s="35"/>
      <c r="X9" s="32"/>
      <c r="Y9" s="35"/>
      <c r="AA9" s="32"/>
      <c r="AB9" s="32"/>
      <c r="AC9" s="108"/>
      <c r="AD9" s="91"/>
      <c r="AE9" s="91"/>
      <c r="AF9" s="9"/>
      <c r="AG9" s="27"/>
      <c r="AI9" s="9"/>
      <c r="AJ9" s="149"/>
      <c r="AK9" s="437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-2142</v>
      </c>
      <c r="C10" s="130" t="n">
        <v>-2135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-18</v>
      </c>
      <c r="U10" s="212"/>
      <c r="V10" s="35"/>
      <c r="X10" s="32"/>
      <c r="Y10" s="35"/>
      <c r="AA10" s="32"/>
      <c r="AB10" s="32"/>
      <c r="AC10" s="108"/>
      <c r="AD10" s="91"/>
      <c r="AE10" s="91"/>
      <c r="AF10" s="9"/>
      <c r="AG10" s="27"/>
      <c r="AI10" s="9"/>
      <c r="AJ10" s="149"/>
      <c r="AK10" s="437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 t="n">
        <v>-2155</v>
      </c>
      <c r="C11" s="130" t="n">
        <v>-2135</v>
      </c>
      <c r="D11" s="130"/>
      <c r="E11" s="130" t="n">
        <v>-25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-5</v>
      </c>
      <c r="U11" s="212"/>
      <c r="V11" s="35"/>
      <c r="X11" s="32"/>
      <c r="Y11" s="35"/>
      <c r="AA11" s="32"/>
      <c r="AB11" s="32"/>
      <c r="AC11" s="108"/>
      <c r="AD11" s="91"/>
      <c r="AE11" s="91"/>
      <c r="AF11" s="9"/>
      <c r="AG11" s="27"/>
      <c r="AI11" s="9"/>
      <c r="AJ11" s="149"/>
      <c r="AK11" s="437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 t="n">
        <v>-2065</v>
      </c>
      <c r="C12" s="130" t="n">
        <v>-2135</v>
      </c>
      <c r="D12" s="130"/>
      <c r="E12" s="130" t="n">
        <v>-25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-95</v>
      </c>
      <c r="U12" s="212"/>
      <c r="V12" s="35"/>
      <c r="X12" s="32"/>
      <c r="Y12" s="35"/>
      <c r="AA12" s="32"/>
      <c r="AB12" s="32"/>
      <c r="AC12" s="108"/>
      <c r="AD12" s="91"/>
      <c r="AE12" s="91"/>
      <c r="AF12" s="9"/>
      <c r="AG12" s="27"/>
      <c r="AI12" s="9"/>
      <c r="AJ12" s="149"/>
      <c r="AK12" s="437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 t="n">
        <v>-2033</v>
      </c>
      <c r="C13" s="130" t="n">
        <v>-2135</v>
      </c>
      <c r="D13" s="130" t="n">
        <v>-2</v>
      </c>
      <c r="E13" s="130" t="n">
        <v>-25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-125</v>
      </c>
      <c r="U13" s="212"/>
      <c r="V13" s="35"/>
      <c r="X13" s="32"/>
      <c r="Y13" s="35"/>
      <c r="AA13" s="32"/>
      <c r="AB13" s="32"/>
      <c r="AC13" s="108"/>
      <c r="AD13" s="91"/>
      <c r="AE13" s="91"/>
      <c r="AF13" s="9"/>
      <c r="AG13" s="27"/>
      <c r="AI13" s="9"/>
      <c r="AJ13" s="149"/>
      <c r="AK13" s="437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 t="n">
        <v>-2041</v>
      </c>
      <c r="C14" s="130" t="n">
        <v>-2135</v>
      </c>
      <c r="D14" s="130" t="n">
        <v>-2</v>
      </c>
      <c r="E14" s="130" t="n">
        <v>-25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-117</v>
      </c>
      <c r="U14" s="212"/>
      <c r="V14" s="35"/>
      <c r="X14" s="32"/>
      <c r="Y14" s="35"/>
      <c r="AA14" s="32"/>
      <c r="AB14" s="32"/>
      <c r="AC14" s="108"/>
      <c r="AD14" s="91"/>
      <c r="AE14" s="91"/>
      <c r="AF14" s="9"/>
      <c r="AG14" s="27"/>
      <c r="AI14" s="9"/>
      <c r="AJ14" s="149"/>
      <c r="AK14" s="437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 t="n">
        <v>-2149</v>
      </c>
      <c r="C15" s="130" t="n">
        <v>-2135</v>
      </c>
      <c r="D15" s="130"/>
      <c r="E15" s="130" t="n">
        <v>-25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-11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7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 t="n">
        <v>-2104</v>
      </c>
      <c r="C16" s="130" t="n">
        <v>-2135</v>
      </c>
      <c r="D16" s="130"/>
      <c r="E16" s="130" t="n">
        <v>-25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-56</v>
      </c>
      <c r="U16" s="212"/>
      <c r="V16" s="35"/>
      <c r="X16" s="32"/>
      <c r="Y16" s="35"/>
      <c r="AA16" s="32"/>
      <c r="AB16" s="32"/>
      <c r="AC16" s="108"/>
      <c r="AD16" s="91"/>
      <c r="AE16" s="91"/>
      <c r="AF16" s="9"/>
      <c r="AG16" s="27"/>
      <c r="AI16" s="9"/>
      <c r="AJ16" s="149"/>
      <c r="AK16" s="437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 t="n">
        <v>-2098</v>
      </c>
      <c r="C17" s="130" t="n">
        <v>-2135</v>
      </c>
      <c r="D17" s="130"/>
      <c r="E17" s="130" t="n">
        <v>-25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-62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7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 t="n">
        <v>-2095</v>
      </c>
      <c r="C18" s="130" t="n">
        <v>-2135</v>
      </c>
      <c r="D18" s="130"/>
      <c r="E18" s="130" t="n">
        <v>-25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-65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7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 t="n">
        <v>-2107</v>
      </c>
      <c r="C19" s="130" t="n">
        <v>-2135</v>
      </c>
      <c r="D19" s="130"/>
      <c r="E19" s="130" t="n">
        <v>-25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-53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7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 t="n">
        <v>-2037</v>
      </c>
      <c r="C20" s="130" t="n">
        <v>-2135</v>
      </c>
      <c r="D20" s="130"/>
      <c r="E20" s="130" t="n">
        <v>-25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-123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7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 t="n">
        <v>-2142</v>
      </c>
      <c r="C21" s="130" t="n">
        <v>-2135</v>
      </c>
      <c r="D21" s="130"/>
      <c r="E21" s="130" t="n">
        <v>-25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-18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7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 t="n">
        <v>-2099</v>
      </c>
      <c r="C22" s="130" t="n">
        <v>-2135</v>
      </c>
      <c r="D22" s="130"/>
      <c r="E22" s="130" t="n">
        <v>-25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-61</v>
      </c>
      <c r="U22" s="212"/>
      <c r="V22" s="35"/>
      <c r="X22" s="32"/>
      <c r="Y22" s="35"/>
      <c r="AA22" s="32"/>
      <c r="AB22" s="32"/>
      <c r="AC22" s="108"/>
      <c r="AD22" s="91"/>
      <c r="AE22" s="91"/>
      <c r="AF22" s="9"/>
      <c r="AG22" s="27"/>
      <c r="AI22" s="9"/>
      <c r="AJ22" s="149"/>
      <c r="AK22" s="437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 t="n">
        <v>-2195</v>
      </c>
      <c r="C23" s="130" t="n">
        <v>-2135</v>
      </c>
      <c r="D23" s="130"/>
      <c r="E23" s="130" t="n">
        <v>-25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35</v>
      </c>
      <c r="U23" s="212"/>
      <c r="V23" s="35"/>
      <c r="X23" s="32"/>
      <c r="Y23" s="35"/>
      <c r="AA23" s="32"/>
      <c r="AB23" s="32"/>
      <c r="AC23" s="108"/>
      <c r="AD23" s="91"/>
      <c r="AE23" s="91"/>
      <c r="AF23" s="9"/>
      <c r="AG23" s="27"/>
      <c r="AI23" s="9"/>
      <c r="AJ23" s="149"/>
      <c r="AK23" s="437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 t="n">
        <v>-2128</v>
      </c>
      <c r="C24" s="130" t="n">
        <v>-2135</v>
      </c>
      <c r="D24" s="130"/>
      <c r="E24" s="130" t="n">
        <v>-25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-32</v>
      </c>
      <c r="U24" s="212"/>
      <c r="V24" s="35"/>
      <c r="X24" s="32"/>
      <c r="Y24" s="35"/>
      <c r="AA24" s="32"/>
      <c r="AB24" s="32"/>
      <c r="AC24" s="108"/>
      <c r="AD24" s="91"/>
      <c r="AE24" s="91"/>
      <c r="AF24" s="9"/>
      <c r="AG24" s="27"/>
      <c r="AI24" s="9"/>
      <c r="AJ24" s="149"/>
      <c r="AK24" s="437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 t="n">
        <v>-2170</v>
      </c>
      <c r="C25" s="130" t="n">
        <v>-2135</v>
      </c>
      <c r="D25" s="130"/>
      <c r="E25" s="130" t="n">
        <v>-25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10</v>
      </c>
      <c r="U25" s="212"/>
      <c r="V25" s="35"/>
      <c r="W25" s="134"/>
      <c r="X25" s="32"/>
      <c r="Y25" s="35"/>
      <c r="AA25" s="32"/>
      <c r="AB25" s="32"/>
      <c r="AC25" s="108"/>
      <c r="AD25" s="91"/>
      <c r="AE25" s="91"/>
      <c r="AF25" s="9"/>
      <c r="AG25" s="27"/>
      <c r="AI25" s="9"/>
      <c r="AJ25" s="149"/>
      <c r="AK25" s="437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 t="n">
        <v>-2072</v>
      </c>
      <c r="C26" s="130" t="n">
        <v>-2135</v>
      </c>
      <c r="D26" s="130"/>
      <c r="E26" s="130" t="n">
        <v>-25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-88</v>
      </c>
      <c r="U26" s="212"/>
      <c r="V26" s="35"/>
      <c r="W26" s="212"/>
      <c r="X26" s="32"/>
      <c r="Y26" s="9"/>
      <c r="AA26" s="32"/>
      <c r="AB26" s="32"/>
      <c r="AC26" s="108"/>
      <c r="AD26" s="91"/>
      <c r="AE26" s="9"/>
      <c r="AF26" s="9"/>
      <c r="AG26" s="27"/>
      <c r="AI26" s="9"/>
      <c r="AJ26" s="149"/>
      <c r="AK26" s="437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 t="n">
        <v>-1958</v>
      </c>
      <c r="C27" s="130" t="n">
        <v>-2135</v>
      </c>
      <c r="D27" s="130"/>
      <c r="E27" s="130" t="n">
        <v>-25</v>
      </c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-202</v>
      </c>
      <c r="U27" s="212"/>
      <c r="V27" s="35"/>
      <c r="W27" s="212"/>
      <c r="X27" s="32"/>
      <c r="Y27" s="9"/>
      <c r="AA27" s="32"/>
      <c r="AB27" s="32"/>
      <c r="AC27" s="108"/>
      <c r="AD27" s="383"/>
      <c r="AE27" s="9"/>
      <c r="AF27" s="9"/>
      <c r="AG27" s="27"/>
      <c r="AI27" s="9"/>
      <c r="AJ27" s="149"/>
      <c r="AK27" s="437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0</v>
      </c>
      <c r="U28" s="212"/>
      <c r="V28" s="35"/>
      <c r="W28" s="212"/>
      <c r="X28" s="32"/>
      <c r="Y28" s="9"/>
      <c r="AA28" s="32"/>
      <c r="AB28" s="32"/>
      <c r="AC28" s="108"/>
      <c r="AD28" s="176"/>
      <c r="AE28" s="9"/>
      <c r="AF28" s="9"/>
      <c r="AG28" s="27"/>
      <c r="AI28" s="9"/>
      <c r="AJ28" s="149"/>
      <c r="AK28" s="437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0</v>
      </c>
      <c r="U29" s="9"/>
      <c r="V29" s="35"/>
      <c r="W29" s="212"/>
      <c r="X29" s="32"/>
      <c r="Y29" s="9"/>
      <c r="AA29" s="32"/>
      <c r="AB29" s="32"/>
      <c r="AC29" s="108"/>
      <c r="AD29" s="438"/>
      <c r="AE29" s="9"/>
      <c r="AF29" s="9"/>
      <c r="AG29" s="27"/>
      <c r="AI29" s="9"/>
      <c r="AJ29" s="149"/>
      <c r="AK29" s="437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0</v>
      </c>
      <c r="U30" s="9"/>
      <c r="Y30" s="9"/>
      <c r="AC30" s="141"/>
      <c r="AD30" s="9"/>
      <c r="AE30" s="9"/>
      <c r="AF30" s="9"/>
      <c r="AG30" s="27"/>
      <c r="AI30" s="9"/>
      <c r="AJ30" s="149"/>
      <c r="AK30" s="437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0</v>
      </c>
      <c r="U31" s="9"/>
      <c r="W31" s="212"/>
      <c r="X31" s="32"/>
      <c r="Y31" s="32"/>
      <c r="Z31" s="32"/>
      <c r="AA31" s="108"/>
      <c r="AB31" s="91"/>
      <c r="AC31" s="141"/>
      <c r="AD31" s="9"/>
      <c r="AE31" s="9"/>
      <c r="AF31" s="9"/>
      <c r="AG31" s="27"/>
      <c r="AI31" s="9"/>
      <c r="AJ31" s="149"/>
      <c r="AK31" s="437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212"/>
      <c r="X32" s="32"/>
      <c r="Y32" s="32"/>
      <c r="Z32" s="32"/>
      <c r="AA32" s="108"/>
      <c r="AB32" s="91"/>
      <c r="AC32" s="141"/>
      <c r="AD32" s="9"/>
      <c r="AE32" s="9"/>
      <c r="AF32" s="9"/>
      <c r="AG32" s="27"/>
      <c r="AI32" s="9"/>
      <c r="AJ32" s="149"/>
      <c r="AK32" s="437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212"/>
      <c r="X33" s="32"/>
      <c r="Y33" s="32"/>
      <c r="Z33" s="32"/>
      <c r="AA33" s="108"/>
      <c r="AB33" s="91"/>
      <c r="AC33" s="141"/>
      <c r="AD33" s="9"/>
      <c r="AE33" s="9"/>
      <c r="AF33" s="9"/>
      <c r="AG33" s="27"/>
      <c r="AI33" s="9"/>
      <c r="AJ33" s="149"/>
      <c r="AK33" s="437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212"/>
      <c r="X34" s="32"/>
      <c r="Y34" s="32"/>
      <c r="Z34" s="32"/>
      <c r="AA34" s="108"/>
      <c r="AB34" s="91"/>
      <c r="AC34" s="141"/>
      <c r="AD34" s="9"/>
      <c r="AE34" s="9"/>
      <c r="AF34" s="9"/>
      <c r="AG34" s="27"/>
      <c r="AI34" s="9"/>
      <c r="AJ34" s="149"/>
      <c r="AK34" s="437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8"/>
      <c r="AB35" s="91"/>
      <c r="AC35" s="141"/>
      <c r="AD35" s="9"/>
      <c r="AE35" s="9"/>
      <c r="AF35" s="9"/>
      <c r="AG35" s="27"/>
      <c r="AI35" s="9"/>
      <c r="AJ35" s="149"/>
      <c r="AK35" s="437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8"/>
      <c r="AB36" s="91"/>
      <c r="AC36" s="141"/>
      <c r="AD36" s="9"/>
      <c r="AE36" s="9"/>
      <c r="AF36" s="9"/>
      <c r="AG36" s="27"/>
      <c r="AI36" s="9"/>
      <c r="AJ36" s="149"/>
      <c r="AK36" s="437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-46607</v>
      </c>
      <c r="C37" s="130" t="n">
        <f aca="false">SUM(C6:C36)</f>
        <v>-46970</v>
      </c>
      <c r="D37" s="130" t="n">
        <f aca="false">SUM(D6:D36)</f>
        <v>-8</v>
      </c>
      <c r="E37" s="130" t="n">
        <f aca="false">SUM(E6:E36)</f>
        <v>-550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-905</v>
      </c>
      <c r="U37" s="9"/>
      <c r="X37" s="32"/>
      <c r="Y37" s="32"/>
      <c r="Z37" s="32"/>
      <c r="AA37" s="108"/>
      <c r="AB37" s="91"/>
      <c r="AC37" s="141"/>
      <c r="AD37" s="9"/>
      <c r="AE37" s="9"/>
      <c r="AF37" s="9"/>
      <c r="AG37" s="27"/>
      <c r="AI37" s="9"/>
      <c r="AJ37" s="149"/>
      <c r="AK37" s="437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2.12</v>
      </c>
      <c r="U38" s="9"/>
      <c r="X38" s="32"/>
      <c r="Y38" s="32"/>
      <c r="Z38" s="32"/>
      <c r="AA38" s="108"/>
      <c r="AB38" s="91"/>
      <c r="AC38" s="141"/>
      <c r="AD38" s="9"/>
      <c r="AE38" s="9"/>
      <c r="AF38" s="9"/>
      <c r="AG38" s="27"/>
      <c r="AI38" s="9"/>
      <c r="AJ38" s="149"/>
      <c r="AK38" s="437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39"/>
      <c r="P39" s="125" t="n">
        <f aca="false">+P38*P37</f>
        <v>-1918.6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7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0" t="n">
        <v>37256</v>
      </c>
      <c r="E40" s="32"/>
      <c r="O40" s="439"/>
      <c r="P40" s="441" t="n">
        <v>93989.4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7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0" t="n">
        <v>37278</v>
      </c>
      <c r="E41" s="32"/>
      <c r="O41" s="439"/>
      <c r="P41" s="125" t="n">
        <f aca="false">+P40+P39</f>
        <v>92070.8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7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7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8"/>
      <c r="D43" s="442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7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8"/>
      <c r="D44" s="442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7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192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7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39070</v>
      </c>
      <c r="F46" s="29"/>
      <c r="AB46" s="149"/>
      <c r="AC46" s="437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37278</v>
      </c>
      <c r="B47" s="9"/>
      <c r="C47" s="9"/>
      <c r="D47" s="41" t="n">
        <f aca="false">+P37</f>
        <v>-905</v>
      </c>
      <c r="F47" s="29"/>
      <c r="AB47" s="149"/>
      <c r="AC47" s="437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38165</v>
      </c>
      <c r="F48" s="29"/>
      <c r="AB48" s="149"/>
      <c r="AC48" s="437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7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7"/>
      <c r="AD50" s="130"/>
      <c r="AE50" s="130"/>
      <c r="AF50" s="183"/>
      <c r="AG50" s="443"/>
      <c r="AH50" s="91"/>
    </row>
    <row r="51" customFormat="false" ht="21.95" hidden="false" customHeight="true" outlineLevel="0" collapsed="false">
      <c r="AB51" s="149"/>
      <c r="AC51" s="437"/>
      <c r="AD51" s="130"/>
      <c r="AE51" s="130"/>
      <c r="AF51" s="183"/>
      <c r="AG51" s="444"/>
    </row>
    <row r="52" customFormat="false" ht="18" hidden="false" customHeight="true" outlineLevel="0" collapsed="false">
      <c r="AB52" s="149"/>
      <c r="AC52" s="437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5"/>
    </row>
    <row r="55" customFormat="false" ht="17.1" hidden="false" customHeight="true" outlineLevel="0" collapsed="false">
      <c r="AB55" s="445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6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6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6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6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6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6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6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6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6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6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6"/>
      <c r="D69" s="130"/>
      <c r="P69" s="32"/>
      <c r="Q69" s="32"/>
      <c r="R69" s="32"/>
      <c r="S69" s="32"/>
      <c r="AB69" s="149"/>
      <c r="AC69" s="436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6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6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6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6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6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6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6"/>
      <c r="D76" s="130"/>
      <c r="P76" s="32"/>
      <c r="Q76" s="32"/>
      <c r="R76" s="32"/>
      <c r="S76" s="32"/>
      <c r="AB76" s="149"/>
      <c r="AC76" s="436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6"/>
      <c r="D77" s="130"/>
      <c r="P77" s="32"/>
      <c r="Q77" s="32"/>
      <c r="R77" s="32"/>
      <c r="S77" s="32"/>
      <c r="AB77" s="149"/>
      <c r="AC77" s="436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7"/>
      <c r="D78" s="130"/>
      <c r="P78" s="32"/>
      <c r="Q78" s="32"/>
      <c r="R78" s="32"/>
      <c r="S78" s="32"/>
      <c r="AB78" s="149"/>
      <c r="AC78" s="436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8"/>
      <c r="P79" s="32"/>
      <c r="Q79" s="32"/>
      <c r="R79" s="32"/>
      <c r="S79" s="32"/>
      <c r="AB79" s="149"/>
      <c r="AC79" s="436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6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6"/>
      <c r="D81" s="130"/>
      <c r="P81" s="32"/>
      <c r="Q81" s="32"/>
      <c r="R81" s="32"/>
      <c r="S81" s="32"/>
      <c r="AB81" s="149"/>
      <c r="AC81" s="436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6"/>
      <c r="D82" s="130"/>
      <c r="P82" s="32"/>
      <c r="Q82" s="32"/>
      <c r="R82" s="32"/>
      <c r="S82" s="32"/>
      <c r="AB82" s="149"/>
      <c r="AC82" s="436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6"/>
      <c r="D83" s="130"/>
      <c r="P83" s="32"/>
      <c r="Q83" s="32"/>
      <c r="R83" s="32"/>
      <c r="S83" s="32"/>
      <c r="AB83" s="149"/>
      <c r="AC83" s="436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7"/>
      <c r="D84" s="130"/>
      <c r="P84" s="32"/>
      <c r="Q84" s="32"/>
      <c r="R84" s="32"/>
      <c r="S84" s="32"/>
      <c r="AB84" s="445"/>
      <c r="AC84" s="436"/>
      <c r="AD84" s="130"/>
      <c r="AE84" s="130"/>
      <c r="AF84" s="130"/>
      <c r="AG84" s="126"/>
      <c r="AH84" s="449"/>
    </row>
    <row r="85" customFormat="false" ht="15" hidden="false" customHeight="true" outlineLevel="0" collapsed="false">
      <c r="C85" s="448"/>
      <c r="P85" s="32"/>
      <c r="Q85" s="32"/>
      <c r="R85" s="32"/>
      <c r="S85" s="32"/>
      <c r="AB85" s="149"/>
      <c r="AC85" s="437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5"/>
      <c r="AC86" s="437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2"/>
      <c r="P87" s="32"/>
      <c r="Q87" s="32"/>
      <c r="R87" s="32"/>
      <c r="S87" s="32"/>
      <c r="AB87" s="450"/>
      <c r="AC87" s="437"/>
      <c r="AD87" s="130"/>
      <c r="AE87" s="130"/>
      <c r="AF87" s="130"/>
      <c r="AG87" s="451"/>
      <c r="AH87" s="176"/>
    </row>
    <row r="88" customFormat="false" ht="24.95" hidden="false" customHeight="true" outlineLevel="0" collapsed="false">
      <c r="C88" s="446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130"/>
      <c r="Q89" s="149"/>
      <c r="R89" s="398"/>
      <c r="S89" s="130"/>
      <c r="T89" s="130"/>
      <c r="AB89" s="452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2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2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2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3"/>
      <c r="AB101" s="18"/>
      <c r="AC101" s="436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7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4"/>
      <c r="AB103" s="149"/>
      <c r="AC103" s="437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3"/>
      <c r="AB104" s="149"/>
      <c r="AC104" s="437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3"/>
      <c r="AB105" s="149"/>
      <c r="AC105" s="437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3"/>
      <c r="AB106" s="149"/>
      <c r="AC106" s="437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7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7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7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7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7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7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7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7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7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7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7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7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7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7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7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7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7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7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7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398"/>
      <c r="S126" s="130"/>
      <c r="T126" s="130"/>
      <c r="V126" s="189"/>
      <c r="AB126" s="149"/>
      <c r="AC126" s="437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7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7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7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7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3"/>
      <c r="AB131" s="149"/>
      <c r="AC131" s="437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3"/>
      <c r="AB132" s="149"/>
      <c r="AC132" s="437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7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P134" s="32"/>
      <c r="Q134" s="18"/>
      <c r="R134" s="130"/>
      <c r="S134" s="130"/>
      <c r="T134" s="130"/>
      <c r="V134" s="453"/>
      <c r="AB134" s="149"/>
      <c r="AC134" s="437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P135" s="32"/>
      <c r="Q135" s="18"/>
      <c r="R135" s="130"/>
      <c r="S135" s="130"/>
      <c r="T135" s="130"/>
      <c r="V135" s="453"/>
      <c r="AB135" s="149"/>
      <c r="AC135" s="437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7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3"/>
      <c r="AB137" s="149"/>
      <c r="AC137" s="437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7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7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3"/>
      <c r="AB140" s="149"/>
      <c r="AC140" s="437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3"/>
      <c r="AB141" s="149"/>
      <c r="AC141" s="437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7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7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7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7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7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7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7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7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7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7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7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7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7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7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7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7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7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7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7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7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7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7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7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7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7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398"/>
      <c r="R167" s="130"/>
      <c r="S167" s="130"/>
      <c r="AB167" s="149"/>
      <c r="AC167" s="437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7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2"/>
      <c r="W169" s="332"/>
      <c r="X169" s="332"/>
      <c r="Y169" s="456"/>
      <c r="Z169" s="332"/>
      <c r="AA169" s="332"/>
      <c r="AB169" s="149"/>
      <c r="AC169" s="437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2"/>
      <c r="W170" s="332"/>
      <c r="X170" s="332"/>
      <c r="Y170" s="456"/>
      <c r="Z170" s="332"/>
      <c r="AA170" s="332"/>
      <c r="AB170" s="149"/>
      <c r="AC170" s="437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2"/>
      <c r="W171" s="332"/>
      <c r="X171" s="332"/>
      <c r="Y171" s="456"/>
      <c r="Z171" s="332"/>
      <c r="AA171" s="332"/>
      <c r="AB171" s="149"/>
      <c r="AC171" s="437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2"/>
      <c r="W172" s="332"/>
      <c r="X172" s="332"/>
      <c r="Y172" s="456"/>
      <c r="Z172" s="332"/>
      <c r="AA172" s="332"/>
      <c r="AB172" s="149"/>
      <c r="AC172" s="437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2"/>
      <c r="W173" s="332"/>
      <c r="X173" s="332"/>
      <c r="Y173" s="456"/>
      <c r="Z173" s="332"/>
      <c r="AA173" s="332"/>
      <c r="AB173" s="149"/>
      <c r="AC173" s="437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2"/>
      <c r="W174" s="332"/>
      <c r="X174" s="332"/>
      <c r="Y174" s="456"/>
      <c r="Z174" s="332"/>
      <c r="AA174" s="332"/>
      <c r="AB174" s="149"/>
      <c r="AC174" s="437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2"/>
      <c r="W175" s="332"/>
      <c r="X175" s="332"/>
      <c r="Y175" s="456"/>
      <c r="Z175" s="332"/>
      <c r="AA175" s="332"/>
      <c r="AB175" s="149"/>
      <c r="AC175" s="437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2"/>
      <c r="W176" s="332"/>
      <c r="X176" s="332"/>
      <c r="Y176" s="456"/>
      <c r="Z176" s="332"/>
      <c r="AA176" s="332"/>
      <c r="AB176" s="149"/>
      <c r="AC176" s="437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2"/>
      <c r="W177" s="332"/>
      <c r="X177" s="332"/>
      <c r="Y177" s="456"/>
      <c r="Z177" s="332"/>
      <c r="AA177" s="332"/>
      <c r="AB177" s="149"/>
      <c r="AC177" s="437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2"/>
      <c r="W178" s="332"/>
      <c r="X178" s="332"/>
      <c r="Y178" s="456"/>
      <c r="Z178" s="332"/>
      <c r="AA178" s="332"/>
      <c r="AB178" s="149"/>
      <c r="AC178" s="437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2"/>
      <c r="W179" s="332"/>
      <c r="X179" s="332"/>
      <c r="Y179" s="456"/>
      <c r="Z179" s="332"/>
      <c r="AA179" s="332"/>
      <c r="AB179" s="149"/>
      <c r="AC179" s="437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6"/>
      <c r="D180" s="245"/>
      <c r="E180" s="143"/>
      <c r="P180" s="18"/>
      <c r="Q180" s="130"/>
      <c r="R180" s="130"/>
      <c r="S180" s="130"/>
      <c r="V180" s="332"/>
      <c r="W180" s="332"/>
      <c r="X180" s="332"/>
      <c r="Y180" s="456"/>
      <c r="Z180" s="332"/>
      <c r="AA180" s="332"/>
      <c r="AB180" s="149"/>
      <c r="AC180" s="437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6"/>
      <c r="D181" s="245"/>
      <c r="E181" s="143"/>
      <c r="P181" s="18"/>
      <c r="Q181" s="130"/>
      <c r="R181" s="130"/>
      <c r="S181" s="130"/>
      <c r="V181" s="332"/>
      <c r="W181" s="332"/>
      <c r="X181" s="332"/>
      <c r="Y181" s="456"/>
      <c r="Z181" s="332"/>
      <c r="AA181" s="332"/>
      <c r="AB181" s="149"/>
      <c r="AC181" s="437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6"/>
      <c r="D182" s="245"/>
      <c r="E182" s="143"/>
      <c r="P182" s="18"/>
      <c r="Q182" s="130"/>
      <c r="R182" s="130"/>
      <c r="S182" s="130"/>
      <c r="V182" s="332"/>
      <c r="W182" s="332"/>
      <c r="X182" s="332"/>
      <c r="Y182" s="456"/>
      <c r="Z182" s="332"/>
      <c r="AA182" s="332"/>
      <c r="AB182" s="149"/>
      <c r="AC182" s="437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2"/>
      <c r="W183" s="332"/>
      <c r="X183" s="332"/>
      <c r="Y183" s="456"/>
      <c r="Z183" s="332"/>
      <c r="AA183" s="332"/>
      <c r="AB183" s="149"/>
      <c r="AC183" s="437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2"/>
      <c r="W184" s="332"/>
      <c r="X184" s="332"/>
      <c r="Y184" s="456"/>
      <c r="Z184" s="332"/>
      <c r="AA184" s="332"/>
      <c r="AB184" s="149"/>
      <c r="AC184" s="437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2"/>
      <c r="W185" s="332"/>
      <c r="X185" s="332"/>
      <c r="Y185" s="456"/>
      <c r="Z185" s="332"/>
      <c r="AA185" s="332"/>
      <c r="AB185" s="149"/>
      <c r="AC185" s="437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2"/>
      <c r="W186" s="332"/>
      <c r="X186" s="332"/>
      <c r="Y186" s="456"/>
      <c r="Z186" s="332"/>
      <c r="AA186" s="332"/>
      <c r="AB186" s="149"/>
      <c r="AC186" s="437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2"/>
      <c r="W187" s="332"/>
      <c r="X187" s="332"/>
      <c r="Y187" s="456"/>
      <c r="Z187" s="332"/>
      <c r="AA187" s="332"/>
      <c r="AB187" s="149"/>
      <c r="AC187" s="437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2"/>
      <c r="W188" s="332"/>
      <c r="X188" s="332"/>
      <c r="Y188" s="456"/>
      <c r="Z188" s="332"/>
      <c r="AA188" s="332"/>
      <c r="AB188" s="149"/>
      <c r="AC188" s="437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2"/>
      <c r="W189" s="332"/>
      <c r="X189" s="332"/>
      <c r="Y189" s="456"/>
      <c r="Z189" s="332"/>
      <c r="AA189" s="332"/>
      <c r="AB189" s="149"/>
      <c r="AC189" s="437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2"/>
      <c r="W190" s="332"/>
      <c r="X190" s="332"/>
      <c r="Y190" s="456"/>
      <c r="Z190" s="332"/>
      <c r="AA190" s="332"/>
      <c r="AB190" s="149"/>
      <c r="AC190" s="437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2"/>
      <c r="W191" s="332"/>
      <c r="X191" s="332"/>
      <c r="Y191" s="456"/>
      <c r="Z191" s="332"/>
      <c r="AA191" s="332"/>
      <c r="AB191" s="149"/>
      <c r="AC191" s="437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2"/>
      <c r="W192" s="332"/>
      <c r="X192" s="332"/>
      <c r="Y192" s="456"/>
      <c r="Z192" s="332"/>
      <c r="AA192" s="332"/>
      <c r="AB192" s="149"/>
      <c r="AC192" s="437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2"/>
      <c r="W193" s="332"/>
      <c r="X193" s="332"/>
      <c r="Y193" s="456"/>
      <c r="Z193" s="332"/>
      <c r="AA193" s="332"/>
      <c r="AB193" s="149"/>
      <c r="AC193" s="437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2"/>
      <c r="W194" s="332"/>
      <c r="X194" s="332"/>
      <c r="Y194" s="456"/>
      <c r="Z194" s="332"/>
      <c r="AA194" s="332"/>
      <c r="AB194" s="149"/>
      <c r="AC194" s="437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2"/>
      <c r="W195" s="332"/>
      <c r="X195" s="332"/>
      <c r="Y195" s="456"/>
      <c r="Z195" s="332"/>
      <c r="AA195" s="332"/>
      <c r="AB195" s="149"/>
      <c r="AC195" s="437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2"/>
      <c r="W196" s="332"/>
      <c r="X196" s="332"/>
      <c r="Y196" s="456"/>
      <c r="Z196" s="332"/>
      <c r="AA196" s="332"/>
      <c r="AB196" s="149"/>
      <c r="AC196" s="437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2"/>
      <c r="W197" s="332"/>
      <c r="X197" s="332"/>
      <c r="Y197" s="456"/>
      <c r="Z197" s="332"/>
      <c r="AA197" s="332"/>
      <c r="AB197" s="149"/>
      <c r="AC197" s="437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7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7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7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7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7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7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7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7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7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398"/>
      <c r="R207" s="130"/>
      <c r="S207" s="130"/>
      <c r="AB207" s="149"/>
      <c r="AC207" s="437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7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7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7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7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7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7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7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7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7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7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7"/>
      <c r="AD218" s="457"/>
      <c r="AE218" s="457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7"/>
      <c r="AD219" s="457"/>
      <c r="AE219" s="457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7"/>
      <c r="AD220" s="457"/>
      <c r="AE220" s="457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7"/>
      <c r="AD221" s="130"/>
      <c r="AE221" s="457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7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7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7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7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7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7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7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7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7"/>
      <c r="AD230" s="245"/>
      <c r="AE230" s="457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7"/>
      <c r="AD231" s="245"/>
      <c r="AE231" s="457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7"/>
      <c r="AD232" s="245"/>
      <c r="AE232" s="457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7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7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7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7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7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7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7"/>
      <c r="AD239" s="245"/>
      <c r="AE239" s="458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7"/>
      <c r="AD240" s="245"/>
      <c r="AE240" s="458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7"/>
      <c r="AD241" s="245"/>
      <c r="AE241" s="458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7"/>
      <c r="AD242" s="245"/>
      <c r="AE242" s="457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7"/>
      <c r="AD243" s="245"/>
      <c r="AE243" s="458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7"/>
      <c r="AD244" s="245"/>
      <c r="AE244" s="457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7"/>
      <c r="AD245" s="245"/>
      <c r="AE245" s="457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7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7"/>
      <c r="AD247" s="459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7"/>
      <c r="AD248" s="459"/>
      <c r="AE248" s="459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7"/>
      <c r="AD249" s="458"/>
      <c r="AE249" s="458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7"/>
      <c r="AD250" s="458"/>
      <c r="AE250" s="458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7"/>
      <c r="AD251" s="459"/>
      <c r="AE251" s="459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7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7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7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7"/>
      <c r="AD255" s="459"/>
      <c r="AE255" s="457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7"/>
      <c r="AD256" s="459"/>
      <c r="AE256" s="459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7"/>
      <c r="AD257" s="458"/>
      <c r="AE257" s="458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7"/>
      <c r="AD258" s="459"/>
      <c r="AE258" s="459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7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7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7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7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7"/>
      <c r="AD263" s="458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7"/>
      <c r="AD264" s="459"/>
      <c r="AE264" s="459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7"/>
      <c r="AD265" s="459"/>
      <c r="AE265" s="459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7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7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7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7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7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7"/>
      <c r="AD271" s="458"/>
      <c r="AE271" s="457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7"/>
      <c r="AD272" s="458"/>
      <c r="AE272" s="459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7"/>
      <c r="AD273" s="459"/>
      <c r="AE273" s="459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7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7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7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7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7"/>
      <c r="AD278" s="458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7"/>
      <c r="AD279" s="458"/>
      <c r="AE279" s="458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7"/>
      <c r="AD280" s="458"/>
      <c r="AE280" s="458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7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7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7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7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7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7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7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7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7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7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7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7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7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7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7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7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7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7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7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7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7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7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7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7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7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7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7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7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7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7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7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7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7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7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7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7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7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7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7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7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7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7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7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7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7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7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7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7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7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7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7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7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7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7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7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7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7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7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7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7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7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7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7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7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7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7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7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7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7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7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7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7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7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7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7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5"/>
      <c r="AC356" s="437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7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7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7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7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7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7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7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7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7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7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7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7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7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7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7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7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7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7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5"/>
      <c r="AC375" s="437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7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7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7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7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7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7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7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7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7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7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7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7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7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7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7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7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6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6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6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6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6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6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6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6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6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6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6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6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6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6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6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6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6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6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6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6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6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6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6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6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6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6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6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6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6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6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6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6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6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6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6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6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6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6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6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6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6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6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6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6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6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6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6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6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6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6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6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6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6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6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6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6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6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6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6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6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6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6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6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6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6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6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6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6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6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6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6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6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6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6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6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6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6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6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6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6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6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6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6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6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6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6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6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6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6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6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6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6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6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6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6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6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6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6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6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6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6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6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6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6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6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6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6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6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6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6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6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6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6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6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6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6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6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6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6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6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6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6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6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6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6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6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6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6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6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6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6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6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6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6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6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6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6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6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6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6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6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6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6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6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6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6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6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6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6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6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6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6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6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6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6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6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6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6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6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6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6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6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6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6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6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6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6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6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6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6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6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6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6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6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6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6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6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6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6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6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6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6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6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6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6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6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6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6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6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6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6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6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6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6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6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6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6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6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6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6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6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6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6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6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6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6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6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6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6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6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6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6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6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6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6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6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6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6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6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6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6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6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6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6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6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6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6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6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6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6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6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6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6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6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6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6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6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6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331</v>
      </c>
      <c r="C3" s="332"/>
      <c r="D3" s="332"/>
    </row>
    <row r="4" customFormat="false" ht="12.75" hidden="false" customHeight="false" outlineLevel="0" collapsed="false">
      <c r="A4" s="162"/>
      <c r="B4" s="470" t="s">
        <v>332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-13559</v>
      </c>
      <c r="C6" s="130" t="n">
        <v>-14000</v>
      </c>
      <c r="D6" s="146" t="n">
        <f aca="false">+C6-B6</f>
        <v>-441</v>
      </c>
    </row>
    <row r="7" customFormat="false" ht="12.75" hidden="false" customHeight="false" outlineLevel="0" collapsed="false">
      <c r="A7" s="129" t="n">
        <v>2</v>
      </c>
      <c r="B7" s="130" t="n">
        <v>-13675</v>
      </c>
      <c r="C7" s="130" t="n">
        <v>-14000</v>
      </c>
      <c r="D7" s="146" t="n">
        <f aca="false">+C7-B7</f>
        <v>-325</v>
      </c>
    </row>
    <row r="8" customFormat="false" ht="12.75" hidden="false" customHeight="false" outlineLevel="0" collapsed="false">
      <c r="A8" s="129" t="n">
        <v>3</v>
      </c>
      <c r="B8" s="130" t="n">
        <v>-13732</v>
      </c>
      <c r="C8" s="130" t="n">
        <v>-14000</v>
      </c>
      <c r="D8" s="146" t="n">
        <f aca="false">+C8-B8</f>
        <v>-268</v>
      </c>
    </row>
    <row r="9" customFormat="false" ht="12.75" hidden="false" customHeight="false" outlineLevel="0" collapsed="false">
      <c r="A9" s="129" t="n">
        <v>4</v>
      </c>
      <c r="B9" s="130" t="n">
        <v>-13318</v>
      </c>
      <c r="C9" s="130" t="n">
        <v>-14000</v>
      </c>
      <c r="D9" s="146" t="n">
        <f aca="false">+C9-B9</f>
        <v>-682</v>
      </c>
    </row>
    <row r="10" customFormat="false" ht="12.75" hidden="false" customHeight="false" outlineLevel="0" collapsed="false">
      <c r="A10" s="129" t="n">
        <v>5</v>
      </c>
      <c r="B10" s="130" t="n">
        <v>-14017</v>
      </c>
      <c r="C10" s="130" t="n">
        <v>-14000</v>
      </c>
      <c r="D10" s="146" t="n">
        <f aca="false">+C10-B10</f>
        <v>17</v>
      </c>
    </row>
    <row r="11" customFormat="false" ht="12.75" hidden="false" customHeight="false" outlineLevel="0" collapsed="false">
      <c r="A11" s="129" t="n">
        <v>6</v>
      </c>
      <c r="B11" s="130" t="n">
        <v>-13620</v>
      </c>
      <c r="C11" s="130" t="n">
        <v>-14000</v>
      </c>
      <c r="D11" s="146" t="n">
        <f aca="false">+C11-B11</f>
        <v>-380</v>
      </c>
    </row>
    <row r="12" customFormat="false" ht="12.75" hidden="false" customHeight="false" outlineLevel="0" collapsed="false">
      <c r="A12" s="129" t="n">
        <v>7</v>
      </c>
      <c r="B12" s="130" t="n">
        <v>-13282</v>
      </c>
      <c r="C12" s="130" t="n">
        <v>-14000</v>
      </c>
      <c r="D12" s="146" t="n">
        <f aca="false">+C12-B12</f>
        <v>-718</v>
      </c>
    </row>
    <row r="13" customFormat="false" ht="12.75" hidden="false" customHeight="false" outlineLevel="0" collapsed="false">
      <c r="A13" s="129" t="n">
        <v>8</v>
      </c>
      <c r="B13" s="130" t="n">
        <v>-13676</v>
      </c>
      <c r="C13" s="130" t="n">
        <v>-14000</v>
      </c>
      <c r="D13" s="146" t="n">
        <f aca="false">+C13-B13</f>
        <v>-324</v>
      </c>
    </row>
    <row r="14" customFormat="false" ht="12.75" hidden="false" customHeight="false" outlineLevel="0" collapsed="false">
      <c r="A14" s="129" t="n">
        <v>9</v>
      </c>
      <c r="B14" s="130" t="n">
        <v>-13585</v>
      </c>
      <c r="C14" s="130" t="n">
        <v>-14000</v>
      </c>
      <c r="D14" s="146" t="n">
        <f aca="false">+C14-B14</f>
        <v>-415</v>
      </c>
    </row>
    <row r="15" customFormat="false" ht="12.75" hidden="false" customHeight="false" outlineLevel="0" collapsed="false">
      <c r="A15" s="129" t="n">
        <v>10</v>
      </c>
      <c r="B15" s="130" t="n">
        <v>-13644</v>
      </c>
      <c r="C15" s="130" t="n">
        <v>-14000</v>
      </c>
      <c r="D15" s="146" t="n">
        <f aca="false">+C15-B15</f>
        <v>-356</v>
      </c>
    </row>
    <row r="16" customFormat="false" ht="12.75" hidden="false" customHeight="false" outlineLevel="0" collapsed="false">
      <c r="A16" s="129" t="n">
        <v>11</v>
      </c>
      <c r="B16" s="130" t="n">
        <v>-13501</v>
      </c>
      <c r="C16" s="130" t="n">
        <v>-14000</v>
      </c>
      <c r="D16" s="146" t="n">
        <f aca="false">+C16-B16</f>
        <v>-499</v>
      </c>
    </row>
    <row r="17" customFormat="false" ht="12.75" hidden="false" customHeight="false" outlineLevel="0" collapsed="false">
      <c r="A17" s="129" t="n">
        <v>12</v>
      </c>
      <c r="B17" s="130" t="n">
        <v>-15295</v>
      </c>
      <c r="C17" s="130" t="n">
        <v>-14000</v>
      </c>
      <c r="D17" s="146" t="n">
        <f aca="false">+C17-B17</f>
        <v>1295</v>
      </c>
    </row>
    <row r="18" customFormat="false" ht="12.75" hidden="false" customHeight="false" outlineLevel="0" collapsed="false">
      <c r="A18" s="129" t="n">
        <v>13</v>
      </c>
      <c r="B18" s="130" t="n">
        <v>-14142</v>
      </c>
      <c r="C18" s="130" t="n">
        <v>-14000</v>
      </c>
      <c r="D18" s="146" t="n">
        <f aca="false">+C18-B18</f>
        <v>142</v>
      </c>
    </row>
    <row r="19" customFormat="false" ht="12.75" hidden="false" customHeight="false" outlineLevel="0" collapsed="false">
      <c r="A19" s="129" t="n">
        <v>14</v>
      </c>
      <c r="B19" s="130" t="n">
        <v>-14021</v>
      </c>
      <c r="C19" s="130" t="n">
        <v>-14000</v>
      </c>
      <c r="D19" s="146" t="n">
        <f aca="false">+C19-B19</f>
        <v>21</v>
      </c>
    </row>
    <row r="20" customFormat="false" ht="12.75" hidden="false" customHeight="false" outlineLevel="0" collapsed="false">
      <c r="A20" s="129" t="n">
        <v>15</v>
      </c>
      <c r="B20" s="130" t="n">
        <v>-14016</v>
      </c>
      <c r="C20" s="130" t="n">
        <v>-14000</v>
      </c>
      <c r="D20" s="146" t="n">
        <f aca="false">+C20-B20</f>
        <v>16</v>
      </c>
    </row>
    <row r="21" customFormat="false" ht="12.75" hidden="false" customHeight="false" outlineLevel="0" collapsed="false">
      <c r="A21" s="129" t="n">
        <v>16</v>
      </c>
      <c r="B21" s="130" t="n">
        <v>-12589</v>
      </c>
      <c r="C21" s="130" t="n">
        <v>-14000</v>
      </c>
      <c r="D21" s="146" t="n">
        <f aca="false">+C21-B21</f>
        <v>-1411</v>
      </c>
    </row>
    <row r="22" customFormat="false" ht="12.75" hidden="false" customHeight="false" outlineLevel="0" collapsed="false">
      <c r="A22" s="129" t="n">
        <v>17</v>
      </c>
      <c r="B22" s="130" t="n">
        <v>-13832</v>
      </c>
      <c r="C22" s="130" t="n">
        <v>-14000</v>
      </c>
      <c r="D22" s="146" t="n">
        <f aca="false">+C22-B22</f>
        <v>-168</v>
      </c>
    </row>
    <row r="23" customFormat="false" ht="12.75" hidden="false" customHeight="false" outlineLevel="0" collapsed="false">
      <c r="A23" s="129" t="n">
        <v>18</v>
      </c>
      <c r="B23" s="130" t="n">
        <v>-25911</v>
      </c>
      <c r="C23" s="130" t="n">
        <v>-25928</v>
      </c>
      <c r="D23" s="146" t="n">
        <f aca="false">+C23-B23</f>
        <v>-17</v>
      </c>
    </row>
    <row r="24" customFormat="false" ht="12.75" hidden="false" customHeight="false" outlineLevel="0" collapsed="false">
      <c r="A24" s="129" t="n">
        <v>19</v>
      </c>
      <c r="B24" s="130" t="n">
        <v>-14237</v>
      </c>
      <c r="C24" s="130" t="n">
        <v>-14000</v>
      </c>
      <c r="D24" s="146" t="n">
        <f aca="false">+C24-B24</f>
        <v>237</v>
      </c>
    </row>
    <row r="25" customFormat="false" ht="12.75" hidden="false" customHeight="false" outlineLevel="0" collapsed="false">
      <c r="A25" s="129" t="n">
        <v>20</v>
      </c>
      <c r="B25" s="130" t="n">
        <v>-13946</v>
      </c>
      <c r="C25" s="130" t="n">
        <v>-14000</v>
      </c>
      <c r="D25" s="146" t="n">
        <f aca="false">+C25-B25</f>
        <v>-54</v>
      </c>
    </row>
    <row r="26" customFormat="false" ht="12.75" hidden="false" customHeight="false" outlineLevel="0" collapsed="false">
      <c r="A26" s="129" t="n">
        <v>21</v>
      </c>
      <c r="B26" s="130" t="n">
        <v>-14148</v>
      </c>
      <c r="C26" s="130" t="n">
        <v>-14000</v>
      </c>
      <c r="D26" s="146" t="n">
        <f aca="false">+C26-B26</f>
        <v>148</v>
      </c>
    </row>
    <row r="27" customFormat="false" ht="12.75" hidden="false" customHeight="false" outlineLevel="0" collapsed="false">
      <c r="A27" s="129" t="n">
        <v>22</v>
      </c>
      <c r="B27" s="130" t="n">
        <v>-14162</v>
      </c>
      <c r="C27" s="130" t="n">
        <v>-14000</v>
      </c>
      <c r="D27" s="146" t="n">
        <f aca="false">+C27-B27</f>
        <v>162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-315908</v>
      </c>
      <c r="C37" s="130" t="n">
        <f aca="false">SUM(C6:C36)</f>
        <v>-319928</v>
      </c>
      <c r="D37" s="146" t="n">
        <f aca="false">SUM(D6:D36)</f>
        <v>-4020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2.12</v>
      </c>
    </row>
    <row r="39" customFormat="false" ht="12.75" hidden="false" customHeight="false" outlineLevel="0" collapsed="false">
      <c r="D39" s="158" t="n">
        <f aca="false">+D38*D37</f>
        <v>-8522.4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-15514.53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-24036.93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5596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-4020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1576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2"/>
      <c r="D3" s="332"/>
    </row>
    <row r="4" customFormat="false" ht="12.75" hidden="false" customHeight="false" outlineLevel="0" collapsed="false">
      <c r="A4" s="162"/>
      <c r="B4" s="470" t="s">
        <v>333</v>
      </c>
      <c r="C4" s="332"/>
      <c r="D4" s="162"/>
    </row>
    <row r="5" customFormat="false" ht="12.75" hidden="false" customHeight="false" outlineLevel="0" collapsed="false">
      <c r="A5" s="88" t="s">
        <v>179</v>
      </c>
      <c r="B5" s="123" t="s">
        <v>180</v>
      </c>
      <c r="C5" s="123" t="s">
        <v>181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3030</v>
      </c>
      <c r="C37" s="130" t="n">
        <f aca="false">SUM(C6:C36)</f>
        <v>2752</v>
      </c>
      <c r="D37" s="146" t="n">
        <f aca="false">SUM(D6:D36)</f>
        <v>-278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2.14</v>
      </c>
    </row>
    <row r="39" customFormat="false" ht="12.75" hidden="false" customHeight="false" outlineLevel="0" collapsed="false">
      <c r="D39" s="158" t="n">
        <f aca="false">+D38*D37</f>
        <v>-594.92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43180.07</v>
      </c>
    </row>
    <row r="41" customFormat="false" ht="12.75" hidden="false" customHeight="false" outlineLevel="0" collapsed="false">
      <c r="A41" s="181" t="n">
        <v>37257</v>
      </c>
      <c r="C41" s="178"/>
      <c r="D41" s="158" t="n">
        <f aca="false">+D40+D39</f>
        <v>42585.15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14850</v>
      </c>
    </row>
    <row r="47" customFormat="false" ht="12.75" hidden="false" customHeight="false" outlineLevel="0" collapsed="false">
      <c r="A47" s="150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79" t="s">
        <v>300</v>
      </c>
    </row>
    <row r="3" customFormat="false" ht="12.75" hidden="false" customHeight="false" outlineLevel="0" collapsed="false">
      <c r="B3" s="409" t="n">
        <v>10518</v>
      </c>
      <c r="D3" s="409" t="n">
        <v>13276</v>
      </c>
      <c r="F3" s="409" t="n">
        <v>13475</v>
      </c>
      <c r="H3" s="409" t="n">
        <v>500176</v>
      </c>
      <c r="J3" s="409" t="n">
        <v>500390</v>
      </c>
      <c r="L3" s="409" t="n">
        <v>500612</v>
      </c>
    </row>
    <row r="4" customFormat="false" ht="12.75" hidden="false" customHeight="false" outlineLevel="0" collapsed="false">
      <c r="B4" s="480" t="s">
        <v>301</v>
      </c>
      <c r="C4" s="481"/>
      <c r="D4" s="482" t="s">
        <v>302</v>
      </c>
      <c r="E4" s="481"/>
      <c r="F4" s="482" t="s">
        <v>303</v>
      </c>
      <c r="G4" s="481"/>
      <c r="H4" s="482" t="s">
        <v>304</v>
      </c>
      <c r="I4" s="481"/>
      <c r="J4" s="482" t="s">
        <v>305</v>
      </c>
      <c r="K4" s="481"/>
      <c r="L4" s="482" t="s">
        <v>306</v>
      </c>
      <c r="M4" s="481"/>
      <c r="N4" s="481"/>
    </row>
    <row r="5" customFormat="false" ht="12.75" hidden="false" customHeight="false" outlineLevel="0" collapsed="false">
      <c r="A5" s="483" t="s">
        <v>179</v>
      </c>
      <c r="B5" s="410" t="s">
        <v>180</v>
      </c>
      <c r="C5" s="410" t="s">
        <v>181</v>
      </c>
      <c r="D5" s="410" t="s">
        <v>180</v>
      </c>
      <c r="E5" s="410" t="s">
        <v>181</v>
      </c>
      <c r="F5" s="410" t="s">
        <v>180</v>
      </c>
      <c r="G5" s="410" t="s">
        <v>181</v>
      </c>
      <c r="H5" s="410" t="s">
        <v>180</v>
      </c>
      <c r="I5" s="410" t="s">
        <v>181</v>
      </c>
      <c r="J5" s="410" t="s">
        <v>180</v>
      </c>
      <c r="K5" s="410" t="s">
        <v>181</v>
      </c>
      <c r="L5" s="410" t="s">
        <v>180</v>
      </c>
      <c r="M5" s="410" t="s">
        <v>181</v>
      </c>
      <c r="N5" s="410"/>
      <c r="P5" s="484"/>
      <c r="Q5" s="484"/>
      <c r="R5" s="484"/>
      <c r="S5" s="484"/>
      <c r="T5" s="484"/>
      <c r="V5" s="485"/>
      <c r="AA5" s="486"/>
      <c r="AB5" s="484"/>
      <c r="AC5" s="484"/>
      <c r="AD5" s="484"/>
      <c r="AE5" s="484"/>
      <c r="AF5" s="484"/>
      <c r="AH5" s="485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4"/>
      <c r="Q6" s="484"/>
      <c r="R6" s="484"/>
      <c r="S6" s="484"/>
      <c r="T6" s="484"/>
      <c r="U6" s="487"/>
      <c r="V6" s="485"/>
      <c r="Y6" s="133"/>
      <c r="AA6" s="486"/>
      <c r="AB6" s="484"/>
      <c r="AC6" s="484"/>
      <c r="AD6" s="484"/>
      <c r="AE6" s="484"/>
      <c r="AF6" s="484"/>
      <c r="AG6" s="487"/>
      <c r="AH6" s="485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0"/>
      <c r="W7" s="246"/>
      <c r="AA7" s="488"/>
      <c r="AB7" s="136"/>
      <c r="AC7" s="136"/>
      <c r="AD7" s="136"/>
      <c r="AE7" s="136"/>
      <c r="AF7" s="136"/>
      <c r="AG7" s="137"/>
      <c r="AH7" s="489"/>
      <c r="AI7" s="246"/>
      <c r="AJ7" s="320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89"/>
      <c r="W8" s="246"/>
      <c r="X8" s="320"/>
      <c r="Y8" s="133"/>
      <c r="AA8" s="488"/>
      <c r="AB8" s="136"/>
      <c r="AC8" s="136"/>
      <c r="AD8" s="136"/>
      <c r="AE8" s="136"/>
      <c r="AF8" s="136"/>
      <c r="AG8" s="137"/>
      <c r="AH8" s="489"/>
      <c r="AI8" s="246"/>
      <c r="AJ8" s="320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89"/>
      <c r="W9" s="246"/>
      <c r="X9" s="320"/>
      <c r="Y9" s="133"/>
      <c r="AA9" s="488"/>
      <c r="AB9" s="136"/>
      <c r="AC9" s="136"/>
      <c r="AD9" s="136"/>
      <c r="AE9" s="136"/>
      <c r="AF9" s="136"/>
      <c r="AG9" s="137"/>
      <c r="AH9" s="489"/>
      <c r="AI9" s="246"/>
      <c r="AJ9" s="320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89"/>
      <c r="W10" s="246"/>
      <c r="X10" s="320"/>
      <c r="Y10" s="133"/>
      <c r="AA10" s="488"/>
      <c r="AB10" s="136"/>
      <c r="AC10" s="136"/>
      <c r="AD10" s="136"/>
      <c r="AE10" s="136"/>
      <c r="AF10" s="136"/>
      <c r="AG10" s="137"/>
      <c r="AH10" s="489"/>
      <c r="AI10" s="246"/>
      <c r="AJ10" s="320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89"/>
      <c r="W11" s="246"/>
      <c r="X11" s="320"/>
      <c r="Y11" s="133"/>
      <c r="AA11" s="488"/>
      <c r="AB11" s="136"/>
      <c r="AC11" s="136"/>
      <c r="AD11" s="136"/>
      <c r="AE11" s="136"/>
      <c r="AF11" s="136"/>
      <c r="AG11" s="137"/>
      <c r="AH11" s="489"/>
      <c r="AI11" s="246"/>
      <c r="AJ11" s="320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89"/>
      <c r="W12" s="246"/>
      <c r="X12" s="320"/>
      <c r="Y12" s="133"/>
      <c r="AA12" s="488"/>
      <c r="AB12" s="136"/>
      <c r="AC12" s="136"/>
      <c r="AD12" s="136"/>
      <c r="AE12" s="136"/>
      <c r="AF12" s="136"/>
      <c r="AG12" s="137"/>
      <c r="AH12" s="489"/>
      <c r="AI12" s="246"/>
      <c r="AJ12" s="320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0"/>
      <c r="T13" s="136"/>
      <c r="U13" s="137"/>
      <c r="V13" s="489"/>
      <c r="W13" s="246"/>
      <c r="X13" s="320"/>
      <c r="Y13" s="133"/>
      <c r="AA13" s="488"/>
      <c r="AB13" s="136"/>
      <c r="AC13" s="136"/>
      <c r="AD13" s="136"/>
      <c r="AE13" s="136"/>
      <c r="AF13" s="136"/>
      <c r="AG13" s="137"/>
      <c r="AH13" s="489"/>
      <c r="AI13" s="246"/>
      <c r="AJ13" s="320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0"/>
      <c r="T14" s="136"/>
      <c r="U14" s="137"/>
      <c r="V14" s="489"/>
      <c r="W14" s="246"/>
      <c r="X14" s="320"/>
      <c r="Y14" s="133"/>
      <c r="AA14" s="488"/>
      <c r="AB14" s="136"/>
      <c r="AC14" s="136"/>
      <c r="AD14" s="136"/>
      <c r="AE14" s="136"/>
      <c r="AF14" s="136"/>
      <c r="AG14" s="137"/>
      <c r="AH14" s="489"/>
      <c r="AI14" s="246"/>
      <c r="AJ14" s="320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0"/>
      <c r="T15" s="136"/>
      <c r="U15" s="137"/>
      <c r="V15" s="489"/>
      <c r="W15" s="246"/>
      <c r="X15" s="320"/>
      <c r="Y15" s="133"/>
      <c r="AA15" s="488"/>
      <c r="AB15" s="136"/>
      <c r="AC15" s="136"/>
      <c r="AD15" s="136"/>
      <c r="AE15" s="136"/>
      <c r="AF15" s="136"/>
      <c r="AG15" s="137"/>
      <c r="AH15" s="489"/>
      <c r="AI15" s="246"/>
      <c r="AJ15" s="320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0"/>
      <c r="T16" s="136"/>
      <c r="U16" s="137"/>
      <c r="V16" s="489"/>
      <c r="W16" s="246"/>
      <c r="X16" s="320"/>
      <c r="Y16" s="133"/>
      <c r="AA16" s="488"/>
      <c r="AB16" s="136"/>
      <c r="AC16" s="136"/>
      <c r="AD16" s="136"/>
      <c r="AE16" s="136"/>
      <c r="AF16" s="136"/>
      <c r="AG16" s="137"/>
      <c r="AH16" s="489"/>
      <c r="AI16" s="246"/>
      <c r="AJ16" s="320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0"/>
      <c r="T17" s="136"/>
      <c r="U17" s="137"/>
      <c r="V17" s="489"/>
      <c r="W17" s="246"/>
      <c r="X17" s="320"/>
      <c r="Y17" s="133"/>
      <c r="AA17" s="488"/>
      <c r="AB17" s="136"/>
      <c r="AC17" s="136"/>
      <c r="AD17" s="136"/>
      <c r="AE17" s="136"/>
      <c r="AF17" s="136"/>
      <c r="AG17" s="137"/>
      <c r="AH17" s="489"/>
      <c r="AI17" s="246"/>
      <c r="AJ17" s="320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0"/>
      <c r="T18" s="136"/>
      <c r="U18" s="137"/>
      <c r="V18" s="489"/>
      <c r="W18" s="246"/>
      <c r="X18" s="320"/>
      <c r="Y18" s="133"/>
      <c r="AA18" s="488"/>
      <c r="AB18" s="136"/>
      <c r="AF18" s="136"/>
      <c r="AG18" s="137"/>
      <c r="AH18" s="489"/>
      <c r="AI18" s="246"/>
      <c r="AJ18" s="320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89"/>
      <c r="W19" s="246"/>
      <c r="X19" s="320"/>
      <c r="Y19" s="133"/>
      <c r="AA19" s="488"/>
      <c r="AB19" s="136"/>
      <c r="AF19" s="136"/>
      <c r="AG19" s="137"/>
      <c r="AH19" s="489"/>
      <c r="AI19" s="246"/>
      <c r="AJ19" s="320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89"/>
      <c r="W20" s="246"/>
      <c r="X20" s="320"/>
      <c r="Y20" s="133"/>
      <c r="AA20" s="488"/>
      <c r="AB20" s="136"/>
      <c r="AF20" s="136"/>
      <c r="AG20" s="137"/>
      <c r="AH20" s="489"/>
      <c r="AI20" s="246"/>
      <c r="AJ20" s="320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88"/>
      <c r="AB21" s="136"/>
      <c r="AF21" s="136"/>
      <c r="AG21" s="137"/>
      <c r="AH21" s="489"/>
      <c r="AI21" s="246"/>
      <c r="AJ21" s="320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88"/>
      <c r="AB22" s="130"/>
      <c r="AF22" s="136"/>
      <c r="AG22" s="137"/>
      <c r="AH22" s="489"/>
      <c r="AI22" s="246"/>
      <c r="AJ22" s="320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89"/>
      <c r="W23" s="246"/>
      <c r="X23" s="320"/>
      <c r="Y23" s="133"/>
      <c r="AA23" s="488"/>
      <c r="AB23" s="130"/>
      <c r="AF23" s="136"/>
      <c r="AG23" s="137"/>
      <c r="AH23" s="489"/>
      <c r="AI23" s="246"/>
      <c r="AJ23" s="320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89"/>
      <c r="W24" s="246"/>
      <c r="X24" s="320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89"/>
      <c r="W25" s="246"/>
      <c r="X25" s="320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89"/>
      <c r="W26" s="246"/>
      <c r="X26" s="320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89"/>
      <c r="W27" s="246"/>
      <c r="X27" s="320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89"/>
      <c r="W28" s="246"/>
      <c r="X28" s="320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89"/>
      <c r="W29" s="246"/>
      <c r="X29" s="320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89"/>
      <c r="W30" s="246"/>
      <c r="X30" s="320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89"/>
      <c r="W31" s="246"/>
      <c r="X31" s="320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89"/>
      <c r="W32" s="246"/>
      <c r="X32" s="320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89"/>
      <c r="W33" s="246"/>
      <c r="X33" s="320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89"/>
      <c r="W34" s="246"/>
      <c r="X34" s="320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89"/>
      <c r="W35" s="246"/>
      <c r="X35" s="320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89"/>
      <c r="W36" s="246"/>
      <c r="X36" s="320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89"/>
      <c r="W37" s="246"/>
      <c r="X37" s="320"/>
      <c r="Y37" s="133"/>
    </row>
    <row r="38" customFormat="false" ht="12.75" hidden="false" customHeight="false" outlineLevel="0" collapsed="false">
      <c r="N38" s="320" t="n">
        <f aca="false">+summary!G4</f>
        <v>2.12</v>
      </c>
      <c r="P38" s="130"/>
      <c r="T38" s="136"/>
      <c r="U38" s="137"/>
      <c r="V38" s="489"/>
      <c r="W38" s="246"/>
      <c r="X38" s="320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89"/>
      <c r="W39" s="246"/>
      <c r="X39" s="320"/>
      <c r="Y39" s="133"/>
    </row>
    <row r="40" customFormat="false" ht="12.75" hidden="false" customHeight="false" outlineLevel="0" collapsed="false">
      <c r="N40" s="402"/>
      <c r="P40" s="136"/>
      <c r="T40" s="136"/>
      <c r="U40" s="137"/>
      <c r="V40" s="489"/>
      <c r="W40" s="246"/>
      <c r="X40" s="320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1" t="n">
        <v>107948.28</v>
      </c>
      <c r="P41" s="136"/>
      <c r="T41" s="136"/>
      <c r="U41" s="137"/>
      <c r="V41" s="489"/>
      <c r="W41" s="246"/>
      <c r="X41" s="320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89"/>
      <c r="W42" s="246"/>
      <c r="X42" s="320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89"/>
      <c r="W43" s="246"/>
      <c r="X43" s="320"/>
      <c r="Y43" s="133"/>
    </row>
    <row r="44" customFormat="false" ht="12.75" hidden="false" customHeight="false" outlineLevel="0" collapsed="false">
      <c r="N44" s="402"/>
      <c r="P44" s="136"/>
      <c r="T44" s="136"/>
      <c r="U44" s="137"/>
      <c r="V44" s="489"/>
      <c r="W44" s="246"/>
      <c r="X44" s="320"/>
      <c r="Y44" s="133"/>
    </row>
    <row r="45" customFormat="false" ht="12.75" hidden="false" customHeight="false" outlineLevel="0" collapsed="false">
      <c r="P45" s="136"/>
      <c r="T45" s="136"/>
      <c r="U45" s="137"/>
      <c r="V45" s="489"/>
      <c r="W45" s="246"/>
      <c r="X45" s="320"/>
      <c r="Y45" s="133"/>
    </row>
    <row r="46" customFormat="false" ht="12.75" hidden="false" customHeight="false" outlineLevel="0" collapsed="false">
      <c r="B46" s="409"/>
      <c r="D46" s="409"/>
      <c r="F46" s="409"/>
      <c r="H46" s="409"/>
      <c r="J46" s="409"/>
      <c r="L46" s="409"/>
      <c r="O46" s="488"/>
      <c r="P46" s="130"/>
      <c r="T46" s="136"/>
      <c r="U46" s="137"/>
      <c r="V46" s="489"/>
      <c r="W46" s="246"/>
      <c r="X46" s="320"/>
      <c r="Y46" s="133"/>
    </row>
    <row r="47" customFormat="false" ht="12.75" hidden="false" customHeight="false" outlineLevel="0" collapsed="false">
      <c r="A47" s="98" t="s">
        <v>192</v>
      </c>
      <c r="B47" s="98"/>
      <c r="C47" s="98"/>
      <c r="D47" s="98"/>
      <c r="E47" s="481"/>
      <c r="F47" s="481"/>
      <c r="G47" s="481"/>
      <c r="H47" s="481"/>
      <c r="I47" s="481"/>
      <c r="J47" s="481"/>
      <c r="K47" s="481"/>
      <c r="L47" s="481"/>
      <c r="M47" s="481"/>
      <c r="N47" s="481"/>
      <c r="O47" s="488"/>
      <c r="P47" s="130"/>
      <c r="T47" s="136"/>
      <c r="U47" s="137"/>
      <c r="V47" s="489"/>
      <c r="W47" s="246"/>
      <c r="X47" s="320"/>
      <c r="Y47" s="133"/>
    </row>
    <row r="48" customFormat="false" ht="12.75" hidden="false" customHeight="false" outlineLevel="0" collapsed="false">
      <c r="A48" s="492" t="n">
        <f aca="false">+A41</f>
        <v>37256</v>
      </c>
      <c r="B48" s="98"/>
      <c r="C48" s="98"/>
      <c r="D48" s="387" t="n">
        <v>36315</v>
      </c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88"/>
      <c r="T48" s="136"/>
      <c r="U48" s="137"/>
      <c r="V48" s="489"/>
      <c r="W48" s="246"/>
      <c r="X48" s="320"/>
      <c r="Y48" s="133"/>
    </row>
    <row r="49" customFormat="false" ht="12.75" hidden="false" customHeight="false" outlineLevel="0" collapsed="false">
      <c r="A49" s="492" t="n">
        <f aca="false">+A43</f>
        <v>37256</v>
      </c>
      <c r="B49" s="98"/>
      <c r="C49" s="98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88"/>
      <c r="T49" s="136"/>
      <c r="U49" s="137"/>
      <c r="V49" s="489"/>
      <c r="W49" s="246"/>
      <c r="X49" s="320"/>
      <c r="Y49" s="133"/>
    </row>
    <row r="50" customFormat="false" ht="12.75" hidden="false" customHeight="false" outlineLevel="0" collapsed="false">
      <c r="A50" s="98"/>
      <c r="B50" s="98"/>
      <c r="C50" s="98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88"/>
      <c r="U50" s="137"/>
    </row>
    <row r="51" customFormat="false" ht="12.75" hidden="false" customHeight="false" outlineLevel="0" collapsed="false">
      <c r="A51" s="493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88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88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88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88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88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88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88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88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88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88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88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88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88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88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88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88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88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88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88"/>
      <c r="P70" s="136"/>
      <c r="Q70" s="136"/>
      <c r="R70" s="136"/>
      <c r="S70" s="136"/>
      <c r="T70" s="136"/>
      <c r="U70" s="253"/>
      <c r="V70" s="494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88"/>
      <c r="P71" s="136"/>
      <c r="Q71" s="136"/>
      <c r="R71" s="136"/>
      <c r="S71" s="136"/>
      <c r="T71" s="136"/>
      <c r="U71" s="253"/>
      <c r="V71" s="494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88"/>
      <c r="P72" s="136"/>
      <c r="Q72" s="136"/>
      <c r="R72" s="136"/>
      <c r="S72" s="136"/>
      <c r="T72" s="136"/>
      <c r="U72" s="253"/>
      <c r="V72" s="494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88"/>
      <c r="P73" s="136"/>
      <c r="Q73" s="136"/>
      <c r="R73" s="136"/>
      <c r="S73" s="136"/>
      <c r="T73" s="136"/>
      <c r="U73" s="253"/>
      <c r="V73" s="494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88"/>
      <c r="P74" s="136"/>
      <c r="Q74" s="136"/>
      <c r="R74" s="136"/>
      <c r="S74" s="136"/>
      <c r="T74" s="136"/>
      <c r="U74" s="253"/>
      <c r="V74" s="494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88"/>
      <c r="P75" s="136"/>
      <c r="Q75" s="136"/>
      <c r="R75" s="136"/>
      <c r="S75" s="136"/>
      <c r="T75" s="136"/>
      <c r="U75" s="253"/>
      <c r="V75" s="494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88"/>
      <c r="P76" s="136"/>
      <c r="Q76" s="136"/>
      <c r="R76" s="136"/>
      <c r="S76" s="136"/>
      <c r="T76" s="136"/>
      <c r="U76" s="253"/>
      <c r="V76" s="494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88"/>
      <c r="P77" s="136"/>
      <c r="Q77" s="136"/>
      <c r="R77" s="136"/>
      <c r="S77" s="136"/>
      <c r="T77" s="136"/>
      <c r="U77" s="253"/>
      <c r="V77" s="494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8"/>
      <c r="P78" s="136"/>
      <c r="Q78" s="136"/>
      <c r="R78" s="136"/>
      <c r="S78" s="136"/>
      <c r="T78" s="136"/>
      <c r="U78" s="253"/>
      <c r="V78" s="494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88"/>
      <c r="P79" s="136"/>
      <c r="Q79" s="136"/>
      <c r="R79" s="136"/>
      <c r="S79" s="136"/>
      <c r="T79" s="136"/>
      <c r="U79" s="253"/>
      <c r="V79" s="494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88"/>
      <c r="P80" s="136"/>
      <c r="Q80" s="136"/>
      <c r="R80" s="136"/>
      <c r="S80" s="136"/>
      <c r="T80" s="136"/>
      <c r="U80" s="253"/>
      <c r="V80" s="494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88"/>
      <c r="P81" s="136"/>
      <c r="Q81" s="136"/>
      <c r="R81" s="136"/>
      <c r="S81" s="136"/>
      <c r="T81" s="136"/>
      <c r="U81" s="253"/>
      <c r="V81" s="494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88"/>
      <c r="P82" s="136"/>
      <c r="Q82" s="136"/>
      <c r="R82" s="136"/>
      <c r="S82" s="136"/>
      <c r="T82" s="136"/>
      <c r="U82" s="253"/>
      <c r="V82" s="494"/>
    </row>
    <row r="83" customFormat="false" ht="12.75" hidden="false" customHeight="false" outlineLevel="0" collapsed="false">
      <c r="A83" s="318"/>
      <c r="C83" s="205"/>
      <c r="E83" s="205"/>
      <c r="H83" s="495"/>
      <c r="I83" s="495"/>
      <c r="J83" s="495"/>
      <c r="K83" s="495"/>
      <c r="L83" s="495"/>
      <c r="M83" s="495"/>
      <c r="N83" s="205"/>
      <c r="O83" s="488"/>
      <c r="P83" s="136"/>
      <c r="Q83" s="136"/>
      <c r="R83" s="136"/>
      <c r="S83" s="136"/>
      <c r="T83" s="136"/>
      <c r="V83" s="494"/>
    </row>
    <row r="84" customFormat="false" ht="12.75" hidden="false" customHeight="false" outlineLevel="0" collapsed="false">
      <c r="A84" s="318"/>
      <c r="O84" s="488"/>
      <c r="P84" s="136"/>
      <c r="Q84" s="136"/>
      <c r="R84" s="136"/>
      <c r="S84" s="136"/>
      <c r="T84" s="136"/>
      <c r="V84" s="494"/>
    </row>
    <row r="85" customFormat="false" ht="12.75" hidden="false" customHeight="false" outlineLevel="0" collapsed="false">
      <c r="A85" s="318"/>
      <c r="O85" s="488"/>
      <c r="P85" s="136"/>
      <c r="Q85" s="136"/>
      <c r="R85" s="136"/>
      <c r="S85" s="136"/>
      <c r="T85" s="136"/>
      <c r="V85" s="494"/>
    </row>
    <row r="86" customFormat="false" ht="12.75" hidden="false" customHeight="false" outlineLevel="0" collapsed="false">
      <c r="A86" s="318"/>
      <c r="O86" s="488"/>
      <c r="P86" s="136"/>
      <c r="Q86" s="136"/>
      <c r="R86" s="136"/>
      <c r="S86" s="136"/>
      <c r="T86" s="136"/>
      <c r="V86" s="494"/>
    </row>
    <row r="87" customFormat="false" ht="12.75" hidden="false" customHeight="false" outlineLevel="0" collapsed="false">
      <c r="A87" s="318"/>
      <c r="O87" s="488"/>
      <c r="P87" s="136"/>
      <c r="Q87" s="136"/>
      <c r="R87" s="136"/>
      <c r="S87" s="136"/>
      <c r="T87" s="136"/>
      <c r="V87" s="494"/>
    </row>
    <row r="88" customFormat="false" ht="12.75" hidden="false" customHeight="false" outlineLevel="0" collapsed="false">
      <c r="A88" s="318"/>
      <c r="O88" s="488"/>
      <c r="P88" s="136"/>
      <c r="Q88" s="136"/>
      <c r="R88" s="136"/>
      <c r="S88" s="136"/>
      <c r="T88" s="136"/>
      <c r="V88" s="494"/>
    </row>
    <row r="89" customFormat="false" ht="12.75" hidden="false" customHeight="false" outlineLevel="0" collapsed="false">
      <c r="A89" s="318"/>
      <c r="O89" s="488"/>
      <c r="P89" s="136"/>
      <c r="Q89" s="136"/>
      <c r="R89" s="136"/>
      <c r="S89" s="136"/>
      <c r="T89" s="136"/>
      <c r="V89" s="494"/>
    </row>
    <row r="90" customFormat="false" ht="12.75" hidden="false" customHeight="false" outlineLevel="0" collapsed="false">
      <c r="B90" s="409"/>
      <c r="D90" s="409"/>
      <c r="F90" s="409"/>
      <c r="H90" s="409"/>
      <c r="J90" s="409"/>
      <c r="L90" s="409"/>
      <c r="O90" s="488"/>
      <c r="P90" s="136"/>
      <c r="Q90" s="136"/>
      <c r="R90" s="136"/>
      <c r="S90" s="136"/>
      <c r="T90" s="136"/>
      <c r="V90" s="494"/>
    </row>
    <row r="91" customFormat="false" ht="12.75" hidden="false" customHeight="false" outlineLevel="0" collapsed="false">
      <c r="A91" s="496"/>
      <c r="B91" s="481"/>
      <c r="C91" s="481"/>
      <c r="D91" s="481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8"/>
      <c r="P91" s="136"/>
      <c r="Q91" s="136"/>
      <c r="R91" s="136"/>
      <c r="S91" s="136"/>
      <c r="T91" s="136"/>
      <c r="V91" s="494"/>
    </row>
    <row r="92" customFormat="false" ht="12.75" hidden="false" customHeight="false" outlineLevel="0" collapsed="false">
      <c r="A92" s="483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88"/>
      <c r="P92" s="495"/>
      <c r="Q92" s="495"/>
      <c r="R92" s="495"/>
      <c r="S92" s="495"/>
      <c r="T92" s="495"/>
      <c r="V92" s="484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5"/>
      <c r="I127" s="495"/>
      <c r="J127" s="495"/>
      <c r="K127" s="495"/>
      <c r="L127" s="495"/>
      <c r="M127" s="495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09"/>
      <c r="D129" s="409"/>
      <c r="F129" s="409"/>
      <c r="H129" s="409"/>
      <c r="J129" s="409"/>
      <c r="L129" s="409"/>
    </row>
    <row r="130" customFormat="false" ht="12.75" hidden="false" customHeight="false" outlineLevel="0" collapsed="false">
      <c r="B130" s="480"/>
      <c r="C130" s="481"/>
      <c r="D130" s="481"/>
      <c r="E130" s="481"/>
      <c r="F130" s="481"/>
      <c r="G130" s="481"/>
      <c r="H130" s="481"/>
      <c r="I130" s="481"/>
      <c r="J130" s="481"/>
      <c r="K130" s="481"/>
      <c r="L130" s="481"/>
      <c r="M130" s="481"/>
      <c r="N130" s="481"/>
    </row>
    <row r="131" customFormat="false" ht="12.75" hidden="false" customHeight="false" outlineLevel="0" collapsed="false">
      <c r="A131" s="483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/>
      <c r="M131" s="410"/>
      <c r="N131" s="410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7"/>
      <c r="K166" s="497"/>
      <c r="M166" s="497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09"/>
      <c r="D171" s="409"/>
      <c r="F171" s="409"/>
      <c r="H171" s="409"/>
      <c r="J171" s="409"/>
      <c r="L171" s="409"/>
    </row>
    <row r="172" customFormat="false" ht="12.75" hidden="false" customHeight="false" outlineLevel="0" collapsed="false">
      <c r="B172" s="480"/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1"/>
    </row>
    <row r="173" customFormat="false" ht="12.75" hidden="false" customHeight="false" outlineLevel="0" collapsed="false">
      <c r="A173" s="483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7"/>
      <c r="K208" s="497"/>
      <c r="M208" s="497"/>
    </row>
    <row r="214" customFormat="false" ht="12.75" hidden="false" customHeight="false" outlineLevel="0" collapsed="false">
      <c r="B214" s="409"/>
      <c r="D214" s="409"/>
      <c r="F214" s="409"/>
      <c r="H214" s="409"/>
      <c r="J214" s="409"/>
      <c r="L214" s="409"/>
    </row>
    <row r="215" customFormat="false" ht="12.75" hidden="false" customHeight="false" outlineLevel="0" collapsed="false">
      <c r="B215" s="480"/>
      <c r="C215" s="481"/>
      <c r="D215" s="481"/>
      <c r="E215" s="481"/>
      <c r="F215" s="481"/>
      <c r="G215" s="481"/>
      <c r="H215" s="481"/>
      <c r="I215" s="481"/>
      <c r="J215" s="481"/>
      <c r="K215" s="481"/>
      <c r="L215" s="481"/>
      <c r="M215" s="481"/>
    </row>
    <row r="216" customFormat="false" ht="12.75" hidden="false" customHeight="false" outlineLevel="0" collapsed="false">
      <c r="A216" s="483"/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7"/>
      <c r="K251" s="497"/>
      <c r="M251" s="497"/>
    </row>
    <row r="256" customFormat="false" ht="12.75" hidden="false" customHeight="false" outlineLevel="0" collapsed="false">
      <c r="B256" s="409"/>
      <c r="D256" s="409"/>
      <c r="F256" s="409"/>
      <c r="H256" s="409"/>
      <c r="J256" s="409"/>
      <c r="L256" s="409"/>
      <c r="O256" s="409"/>
      <c r="Q256" s="409"/>
      <c r="S256" s="409"/>
      <c r="U256" s="409"/>
    </row>
    <row r="257" customFormat="false" ht="12.75" hidden="false" customHeight="false" outlineLevel="0" collapsed="false">
      <c r="B257" s="480"/>
      <c r="C257" s="481"/>
      <c r="D257" s="481"/>
      <c r="E257" s="481"/>
      <c r="F257" s="481"/>
      <c r="G257" s="481"/>
      <c r="H257" s="481"/>
      <c r="I257" s="481"/>
      <c r="J257" s="481"/>
      <c r="K257" s="481"/>
      <c r="L257" s="481"/>
      <c r="M257" s="481"/>
      <c r="O257" s="480"/>
      <c r="P257" s="481"/>
      <c r="Q257" s="481"/>
      <c r="R257" s="481"/>
      <c r="S257" s="481"/>
      <c r="T257" s="481"/>
      <c r="U257" s="481"/>
      <c r="V257" s="481"/>
      <c r="W257" s="481"/>
    </row>
    <row r="258" customFormat="false" ht="12.75" hidden="false" customHeight="false" outlineLevel="0" collapsed="false">
      <c r="A258" s="483"/>
      <c r="B258" s="410"/>
      <c r="C258" s="410"/>
      <c r="D258" s="410"/>
      <c r="E258" s="410"/>
      <c r="F258" s="410"/>
      <c r="G258" s="410"/>
      <c r="H258" s="410"/>
      <c r="I258" s="410"/>
      <c r="J258" s="410"/>
      <c r="K258" s="410"/>
      <c r="L258" s="410"/>
      <c r="M258" s="410"/>
      <c r="N258" s="483"/>
      <c r="O258" s="410"/>
      <c r="P258" s="410"/>
      <c r="Q258" s="410"/>
      <c r="R258" s="410"/>
      <c r="S258" s="410"/>
      <c r="T258" s="410"/>
      <c r="U258" s="410"/>
      <c r="V258" s="410"/>
      <c r="W258" s="410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7"/>
      <c r="K293" s="497"/>
      <c r="M293" s="497"/>
      <c r="V293" s="497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09"/>
      <c r="Q297" s="409"/>
      <c r="S297" s="409"/>
      <c r="U297" s="409"/>
    </row>
    <row r="298" customFormat="false" ht="12.75" hidden="false" customHeight="false" outlineLevel="0" collapsed="false">
      <c r="O298" s="480"/>
      <c r="P298" s="481"/>
      <c r="Q298" s="481"/>
      <c r="R298" s="481"/>
      <c r="S298" s="481"/>
      <c r="T298" s="481"/>
      <c r="U298" s="481"/>
      <c r="V298" s="481"/>
      <c r="W298" s="481"/>
    </row>
    <row r="299" customFormat="false" ht="12.75" hidden="false" customHeight="false" outlineLevel="0" collapsed="false">
      <c r="N299" s="483"/>
      <c r="O299" s="410"/>
      <c r="P299" s="410"/>
      <c r="Q299" s="410"/>
      <c r="R299" s="410"/>
      <c r="S299" s="410"/>
      <c r="T299" s="410"/>
      <c r="U299" s="410"/>
      <c r="V299" s="410"/>
      <c r="W299" s="410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498"/>
      <c r="W336" s="130"/>
    </row>
    <row r="339" customFormat="false" ht="12.75" hidden="false" customHeight="false" outlineLevel="0" collapsed="false">
      <c r="O339" s="409"/>
      <c r="Q339" s="409"/>
      <c r="S339" s="409"/>
      <c r="U339" s="409"/>
    </row>
    <row r="340" customFormat="false" ht="12.75" hidden="false" customHeight="false" outlineLevel="0" collapsed="false">
      <c r="O340" s="480"/>
      <c r="P340" s="481"/>
      <c r="Q340" s="481"/>
      <c r="R340" s="481"/>
      <c r="S340" s="481"/>
      <c r="T340" s="481"/>
      <c r="U340" s="481"/>
      <c r="V340" s="481"/>
      <c r="W340" s="481"/>
    </row>
    <row r="341" customFormat="false" ht="12.75" hidden="false" customHeight="false" outlineLevel="0" collapsed="false">
      <c r="N341" s="483"/>
      <c r="O341" s="410"/>
      <c r="P341" s="410"/>
      <c r="Q341" s="410"/>
      <c r="R341" s="410"/>
      <c r="S341" s="410"/>
      <c r="T341" s="410"/>
      <c r="U341" s="410"/>
      <c r="V341" s="410"/>
      <c r="W341" s="410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79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498"/>
      <c r="W378" s="290"/>
    </row>
    <row r="381" customFormat="false" ht="12.75" hidden="false" customHeight="false" outlineLevel="0" collapsed="false">
      <c r="O381" s="409"/>
      <c r="Q381" s="409"/>
      <c r="S381" s="409"/>
      <c r="U381" s="409"/>
    </row>
    <row r="382" customFormat="false" ht="12.75" hidden="false" customHeight="false" outlineLevel="0" collapsed="false">
      <c r="O382" s="480"/>
      <c r="P382" s="481"/>
      <c r="Q382" s="481"/>
      <c r="R382" s="481"/>
      <c r="S382" s="481"/>
      <c r="T382" s="481"/>
      <c r="U382" s="481"/>
      <c r="V382" s="481"/>
      <c r="W382" s="481"/>
    </row>
    <row r="383" customFormat="false" ht="12.75" hidden="false" customHeight="false" outlineLevel="0" collapsed="false">
      <c r="N383" s="483"/>
      <c r="O383" s="410"/>
      <c r="P383" s="410"/>
      <c r="Q383" s="410"/>
      <c r="R383" s="410"/>
      <c r="S383" s="410"/>
      <c r="T383" s="410"/>
      <c r="U383" s="410"/>
      <c r="V383" s="410"/>
      <c r="W383" s="410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79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498"/>
      <c r="W420" s="290"/>
    </row>
    <row r="425" customFormat="false" ht="12.75" hidden="false" customHeight="false" outlineLevel="0" collapsed="false">
      <c r="O425" s="409"/>
      <c r="Q425" s="409"/>
      <c r="S425" s="409"/>
      <c r="U425" s="409"/>
    </row>
    <row r="426" customFormat="false" ht="12.75" hidden="false" customHeight="false" outlineLevel="0" collapsed="false">
      <c r="O426" s="480"/>
      <c r="P426" s="481"/>
      <c r="Q426" s="481"/>
      <c r="R426" s="481"/>
      <c r="S426" s="481"/>
      <c r="T426" s="481"/>
      <c r="U426" s="481"/>
      <c r="V426" s="481"/>
      <c r="W426" s="481"/>
    </row>
    <row r="427" customFormat="false" ht="12.75" hidden="false" customHeight="false" outlineLevel="0" collapsed="false">
      <c r="N427" s="483"/>
      <c r="O427" s="410"/>
      <c r="P427" s="410"/>
      <c r="Q427" s="410"/>
      <c r="R427" s="410"/>
      <c r="S427" s="410"/>
      <c r="T427" s="410"/>
      <c r="U427" s="410"/>
      <c r="V427" s="410"/>
      <c r="W427" s="410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9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498"/>
      <c r="W464" s="130"/>
    </row>
    <row r="467" customFormat="false" ht="12.75" hidden="false" customHeight="false" outlineLevel="0" collapsed="false">
      <c r="O467" s="409"/>
      <c r="Q467" s="409"/>
      <c r="S467" s="409"/>
      <c r="U467" s="409"/>
      <c r="Y467" s="409"/>
      <c r="AA467" s="409"/>
      <c r="AC467" s="409"/>
      <c r="AE467" s="409"/>
    </row>
    <row r="468" customFormat="false" ht="12.75" hidden="false" customHeight="false" outlineLevel="0" collapsed="false">
      <c r="O468" s="480"/>
      <c r="P468" s="481"/>
      <c r="Q468" s="481"/>
      <c r="R468" s="481"/>
      <c r="S468" s="481"/>
      <c r="T468" s="481"/>
      <c r="U468" s="481"/>
      <c r="V468" s="481"/>
      <c r="W468" s="481"/>
      <c r="Y468" s="480"/>
      <c r="Z468" s="481"/>
      <c r="AA468" s="481"/>
      <c r="AB468" s="481"/>
      <c r="AC468" s="481"/>
      <c r="AD468" s="481"/>
      <c r="AE468" s="481"/>
      <c r="AF468" s="481"/>
      <c r="AG468" s="481"/>
    </row>
    <row r="469" customFormat="false" ht="12.75" hidden="false" customHeight="false" outlineLevel="0" collapsed="false">
      <c r="N469" s="483"/>
      <c r="O469" s="410"/>
      <c r="P469" s="410"/>
      <c r="Q469" s="410"/>
      <c r="R469" s="410"/>
      <c r="S469" s="410"/>
      <c r="T469" s="410"/>
      <c r="U469" s="410"/>
      <c r="V469" s="410"/>
      <c r="W469" s="410"/>
      <c r="X469" s="483"/>
      <c r="Y469" s="410"/>
      <c r="Z469" s="410"/>
      <c r="AA469" s="410"/>
      <c r="AB469" s="410"/>
      <c r="AC469" s="410"/>
      <c r="AD469" s="410"/>
      <c r="AE469" s="410"/>
      <c r="AF469" s="410"/>
      <c r="AG469" s="410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9"/>
      <c r="P504" s="205"/>
      <c r="R504" s="205"/>
      <c r="T504" s="205"/>
      <c r="V504" s="205"/>
      <c r="W504" s="130"/>
      <c r="X504" s="479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498"/>
      <c r="W506" s="130"/>
      <c r="X506" s="498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179</v>
      </c>
      <c r="B6" s="123" t="s">
        <v>180</v>
      </c>
      <c r="C6" s="123" t="s">
        <v>181</v>
      </c>
      <c r="D6" s="123" t="s">
        <v>200</v>
      </c>
    </row>
    <row r="7" customFormat="false" ht="12.75" hidden="false" customHeight="false" outlineLevel="0" collapsed="false">
      <c r="A7" s="129" t="n">
        <v>1</v>
      </c>
      <c r="B7" s="130" t="n">
        <v>165610</v>
      </c>
      <c r="C7" s="130" t="n">
        <v>167344</v>
      </c>
      <c r="D7" s="146" t="n">
        <f aca="false">+C7-B7</f>
        <v>1734</v>
      </c>
    </row>
    <row r="8" customFormat="false" ht="12.75" hidden="false" customHeight="false" outlineLevel="0" collapsed="false">
      <c r="A8" s="129" t="n">
        <v>2</v>
      </c>
      <c r="B8" s="130" t="n">
        <v>166480</v>
      </c>
      <c r="C8" s="130" t="n">
        <v>167796</v>
      </c>
      <c r="D8" s="146" t="n">
        <f aca="false">+C8-B8</f>
        <v>1316</v>
      </c>
    </row>
    <row r="9" customFormat="false" ht="12.75" hidden="false" customHeight="false" outlineLevel="0" collapsed="false">
      <c r="A9" s="129" t="n">
        <v>3</v>
      </c>
      <c r="B9" s="130" t="n">
        <v>137938</v>
      </c>
      <c r="C9" s="130" t="n">
        <v>137645</v>
      </c>
      <c r="D9" s="146" t="n">
        <f aca="false">+C9-B9</f>
        <v>-293</v>
      </c>
    </row>
    <row r="10" customFormat="false" ht="12.75" hidden="false" customHeight="false" outlineLevel="0" collapsed="false">
      <c r="A10" s="129" t="n">
        <v>4</v>
      </c>
      <c r="B10" s="130" t="n">
        <v>125026</v>
      </c>
      <c r="C10" s="130" t="n">
        <v>124963</v>
      </c>
      <c r="D10" s="146" t="n">
        <f aca="false">+C10-B10</f>
        <v>-63</v>
      </c>
    </row>
    <row r="11" customFormat="false" ht="12.75" hidden="false" customHeight="false" outlineLevel="0" collapsed="false">
      <c r="A11" s="129" t="n">
        <v>5</v>
      </c>
      <c r="B11" s="130" t="n">
        <v>146499</v>
      </c>
      <c r="C11" s="130" t="n">
        <v>137011</v>
      </c>
      <c r="D11" s="146" t="n">
        <f aca="false">+C11-B11</f>
        <v>-9488</v>
      </c>
    </row>
    <row r="12" customFormat="false" ht="12.75" hidden="false" customHeight="false" outlineLevel="0" collapsed="false">
      <c r="A12" s="129" t="n">
        <v>6</v>
      </c>
      <c r="B12" s="130" t="n">
        <v>145029</v>
      </c>
      <c r="C12" s="130" t="n">
        <v>145160</v>
      </c>
      <c r="D12" s="146" t="n">
        <f aca="false">+C12-B12</f>
        <v>131</v>
      </c>
    </row>
    <row r="13" customFormat="false" ht="12.75" hidden="false" customHeight="false" outlineLevel="0" collapsed="false">
      <c r="A13" s="129" t="n">
        <v>7</v>
      </c>
      <c r="B13" s="130" t="n">
        <v>142059</v>
      </c>
      <c r="C13" s="130" t="n">
        <v>140564</v>
      </c>
      <c r="D13" s="146" t="n">
        <f aca="false">+C13-B13</f>
        <v>-1495</v>
      </c>
    </row>
    <row r="14" customFormat="false" ht="12.75" hidden="false" customHeight="false" outlineLevel="0" collapsed="false">
      <c r="A14" s="129" t="n">
        <v>8</v>
      </c>
      <c r="B14" s="130" t="n">
        <v>158164</v>
      </c>
      <c r="C14" s="130" t="n">
        <v>152788</v>
      </c>
      <c r="D14" s="146" t="n">
        <f aca="false">+C14-B14</f>
        <v>-5376</v>
      </c>
    </row>
    <row r="15" customFormat="false" ht="12.75" hidden="false" customHeight="false" outlineLevel="0" collapsed="false">
      <c r="A15" s="129" t="n">
        <v>9</v>
      </c>
      <c r="B15" s="130" t="n">
        <v>146091</v>
      </c>
      <c r="C15" s="130" t="n">
        <v>145561</v>
      </c>
      <c r="D15" s="146" t="n">
        <f aca="false">+C15-B15</f>
        <v>-530</v>
      </c>
    </row>
    <row r="16" customFormat="false" ht="12.75" hidden="false" customHeight="false" outlineLevel="0" collapsed="false">
      <c r="A16" s="129" t="n">
        <v>10</v>
      </c>
      <c r="B16" s="130" t="n">
        <v>170217</v>
      </c>
      <c r="C16" s="130" t="n">
        <v>161989</v>
      </c>
      <c r="D16" s="146" t="n">
        <f aca="false">+C16-B16</f>
        <v>-8228</v>
      </c>
    </row>
    <row r="17" customFormat="false" ht="12.75" hidden="false" customHeight="false" outlineLevel="0" collapsed="false">
      <c r="A17" s="129" t="n">
        <v>11</v>
      </c>
      <c r="B17" s="130" t="n">
        <v>155187</v>
      </c>
      <c r="C17" s="130" t="n">
        <v>155406</v>
      </c>
      <c r="D17" s="146" t="n">
        <f aca="false">+C17-B17</f>
        <v>219</v>
      </c>
    </row>
    <row r="18" customFormat="false" ht="12.75" hidden="false" customHeight="false" outlineLevel="0" collapsed="false">
      <c r="A18" s="129" t="n">
        <v>12</v>
      </c>
      <c r="B18" s="130" t="n">
        <v>142391</v>
      </c>
      <c r="C18" s="130" t="n">
        <v>140202</v>
      </c>
      <c r="D18" s="146" t="n">
        <f aca="false">+C18-B18</f>
        <v>-2189</v>
      </c>
    </row>
    <row r="19" customFormat="false" ht="12.75" hidden="false" customHeight="false" outlineLevel="0" collapsed="false">
      <c r="A19" s="129" t="n">
        <v>13</v>
      </c>
      <c r="B19" s="130" t="n">
        <v>133550</v>
      </c>
      <c r="C19" s="130" t="n">
        <v>132844</v>
      </c>
      <c r="D19" s="146" t="n">
        <f aca="false">+C19-B19</f>
        <v>-706</v>
      </c>
    </row>
    <row r="20" customFormat="false" ht="12.75" hidden="false" customHeight="false" outlineLevel="0" collapsed="false">
      <c r="A20" s="129" t="n">
        <v>14</v>
      </c>
      <c r="B20" s="130" t="n">
        <v>132177</v>
      </c>
      <c r="C20" s="130" t="n">
        <v>132427</v>
      </c>
      <c r="D20" s="146" t="n">
        <f aca="false">+C20-B20</f>
        <v>250</v>
      </c>
    </row>
    <row r="21" customFormat="false" ht="12.75" hidden="false" customHeight="false" outlineLevel="0" collapsed="false">
      <c r="A21" s="129" t="n">
        <v>15</v>
      </c>
      <c r="B21" s="130" t="n">
        <v>129024</v>
      </c>
      <c r="C21" s="130" t="n">
        <v>129066</v>
      </c>
      <c r="D21" s="146" t="n">
        <f aca="false">+C21-B21</f>
        <v>42</v>
      </c>
    </row>
    <row r="22" customFormat="false" ht="12.75" hidden="false" customHeight="false" outlineLevel="0" collapsed="false">
      <c r="A22" s="129" t="n">
        <v>16</v>
      </c>
      <c r="B22" s="130" t="n">
        <v>119611</v>
      </c>
      <c r="C22" s="130" t="n">
        <v>118469</v>
      </c>
      <c r="D22" s="146" t="n">
        <f aca="false">+C22-B22</f>
        <v>-1142</v>
      </c>
    </row>
    <row r="23" customFormat="false" ht="12.75" hidden="false" customHeight="false" outlineLevel="0" collapsed="false">
      <c r="A23" s="129" t="n">
        <v>17</v>
      </c>
      <c r="B23" s="130" t="n">
        <v>128131</v>
      </c>
      <c r="C23" s="130" t="n">
        <v>126618</v>
      </c>
      <c r="D23" s="146" t="n">
        <f aca="false">+C23-B23</f>
        <v>-1513</v>
      </c>
    </row>
    <row r="24" customFormat="false" ht="12.75" hidden="false" customHeight="false" outlineLevel="0" collapsed="false">
      <c r="A24" s="129" t="n">
        <v>18</v>
      </c>
      <c r="B24" s="130" t="n">
        <v>122429</v>
      </c>
      <c r="C24" s="130" t="n">
        <v>121479</v>
      </c>
      <c r="D24" s="146" t="n">
        <f aca="false">+C24-B24</f>
        <v>-950</v>
      </c>
    </row>
    <row r="25" customFormat="false" ht="12.75" hidden="false" customHeight="false" outlineLevel="0" collapsed="false">
      <c r="A25" s="129" t="n">
        <v>19</v>
      </c>
      <c r="B25" s="130" t="n">
        <v>118760</v>
      </c>
      <c r="C25" s="130" t="n">
        <v>118536</v>
      </c>
      <c r="D25" s="146" t="n">
        <f aca="false">+C25-B25</f>
        <v>-224</v>
      </c>
    </row>
    <row r="26" customFormat="false" ht="12.75" hidden="false" customHeight="false" outlineLevel="0" collapsed="false">
      <c r="A26" s="129" t="n">
        <v>20</v>
      </c>
      <c r="B26" s="130" t="n">
        <v>125436</v>
      </c>
      <c r="C26" s="130" t="n">
        <v>125694</v>
      </c>
      <c r="D26" s="146" t="n">
        <f aca="false">+C26-B26</f>
        <v>258</v>
      </c>
    </row>
    <row r="27" customFormat="false" ht="12.75" hidden="false" customHeight="false" outlineLevel="0" collapsed="false">
      <c r="A27" s="129" t="n">
        <v>21</v>
      </c>
      <c r="B27" s="130" t="n">
        <v>125668</v>
      </c>
      <c r="C27" s="130" t="n">
        <v>125294</v>
      </c>
      <c r="D27" s="146" t="n">
        <f aca="false">+C27-B27</f>
        <v>-374</v>
      </c>
    </row>
    <row r="28" customFormat="false" ht="12.75" hidden="false" customHeight="false" outlineLevel="0" collapsed="false">
      <c r="A28" s="129" t="n">
        <v>22</v>
      </c>
      <c r="B28" s="130" t="n">
        <v>125226</v>
      </c>
      <c r="C28" s="130" t="n">
        <v>125294</v>
      </c>
      <c r="D28" s="146" t="n">
        <f aca="false">+C28-B28</f>
        <v>68</v>
      </c>
    </row>
    <row r="29" customFormat="false" ht="12.75" hidden="false" customHeight="false" outlineLevel="0" collapsed="false">
      <c r="A29" s="129" t="n">
        <v>23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24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25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26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3060703</v>
      </c>
      <c r="C38" s="130" t="n">
        <f aca="false">SUM(C7:C37)</f>
        <v>3032150</v>
      </c>
      <c r="D38" s="130" t="n">
        <f aca="false">SUM(D7:D37)</f>
        <v>-28553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2.1</v>
      </c>
    </row>
    <row r="40" customFormat="false" ht="12.75" hidden="false" customHeight="false" outlineLevel="0" collapsed="false">
      <c r="D40" s="158" t="n">
        <f aca="false">+D39*D38</f>
        <v>-59961.3</v>
      </c>
      <c r="H40" s="0" t="n">
        <v>20</v>
      </c>
    </row>
    <row r="41" customFormat="false" ht="12.75" hidden="false" customHeight="false" outlineLevel="0" collapsed="false">
      <c r="A41" s="181" t="n">
        <v>37256</v>
      </c>
      <c r="C41" s="91"/>
      <c r="D41" s="499" t="n">
        <v>47594.94</v>
      </c>
      <c r="H41" s="0" t="n">
        <v>530</v>
      </c>
    </row>
    <row r="42" customFormat="false" ht="12.75" hidden="false" customHeight="false" outlineLevel="0" collapsed="false">
      <c r="A42" s="181" t="n">
        <v>37278</v>
      </c>
      <c r="D42" s="142" t="n">
        <f aca="false">+D41+D40</f>
        <v>-12366.36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192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328" t="n">
        <v>20411</v>
      </c>
    </row>
    <row r="48" customFormat="false" ht="12.75" hidden="false" customHeight="false" outlineLevel="0" collapsed="false">
      <c r="A48" s="150" t="n">
        <f aca="false">+A42</f>
        <v>37278</v>
      </c>
      <c r="B48" s="9"/>
      <c r="C48" s="9"/>
      <c r="D48" s="41" t="n">
        <f aca="false">+D38</f>
        <v>-28553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-8142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</row>
    <row r="4" customFormat="false" ht="12.75" hidden="false" customHeight="false" outlineLevel="0" collapsed="false">
      <c r="A4" s="129" t="n">
        <v>1</v>
      </c>
      <c r="B4" s="130" t="n">
        <v>-248536</v>
      </c>
      <c r="C4" s="130" t="n">
        <v>-247815</v>
      </c>
      <c r="D4" s="146" t="n">
        <f aca="false">+C4-B4</f>
        <v>721</v>
      </c>
    </row>
    <row r="5" customFormat="false" ht="12.75" hidden="false" customHeight="false" outlineLevel="0" collapsed="false">
      <c r="A5" s="129" t="n">
        <v>2</v>
      </c>
      <c r="B5" s="130" t="n">
        <v>-256988</v>
      </c>
      <c r="C5" s="130" t="n">
        <v>-257667</v>
      </c>
      <c r="D5" s="146" t="n">
        <f aca="false">+C5-B5</f>
        <v>-679</v>
      </c>
    </row>
    <row r="6" customFormat="false" ht="12.75" hidden="false" customHeight="false" outlineLevel="0" collapsed="false">
      <c r="A6" s="129" t="n">
        <v>3</v>
      </c>
      <c r="B6" s="130" t="n">
        <v>-177704</v>
      </c>
      <c r="C6" s="130" t="n">
        <v>-177700</v>
      </c>
      <c r="D6" s="146" t="n">
        <f aca="false">+C6-B6</f>
        <v>4</v>
      </c>
    </row>
    <row r="7" customFormat="false" ht="12.75" hidden="false" customHeight="false" outlineLevel="0" collapsed="false">
      <c r="A7" s="129" t="n">
        <v>4</v>
      </c>
      <c r="B7" s="130" t="n">
        <v>-184043</v>
      </c>
      <c r="C7" s="130" t="n">
        <v>-182700</v>
      </c>
      <c r="D7" s="146" t="n">
        <f aca="false">+C7-B7</f>
        <v>1343</v>
      </c>
    </row>
    <row r="8" customFormat="false" ht="12.75" hidden="false" customHeight="false" outlineLevel="0" collapsed="false">
      <c r="A8" s="129" t="n">
        <v>5</v>
      </c>
      <c r="B8" s="130" t="n">
        <v>-102760</v>
      </c>
      <c r="C8" s="130" t="n">
        <v>-120064</v>
      </c>
      <c r="D8" s="146" t="n">
        <f aca="false">+C8-B8</f>
        <v>-17304</v>
      </c>
    </row>
    <row r="9" customFormat="false" ht="12.75" hidden="false" customHeight="false" outlineLevel="0" collapsed="false">
      <c r="A9" s="129" t="n">
        <v>6</v>
      </c>
      <c r="B9" s="130" t="n">
        <v>-159504</v>
      </c>
      <c r="C9" s="130" t="n">
        <v>-157450</v>
      </c>
      <c r="D9" s="146" t="n">
        <f aca="false">+C9-B9</f>
        <v>2054</v>
      </c>
    </row>
    <row r="10" customFormat="false" ht="12.75" hidden="false" customHeight="false" outlineLevel="0" collapsed="false">
      <c r="A10" s="129" t="n">
        <v>7</v>
      </c>
      <c r="B10" s="130" t="n">
        <v>-146645</v>
      </c>
      <c r="C10" s="130" t="n">
        <v>-155851</v>
      </c>
      <c r="D10" s="146" t="n">
        <f aca="false">+C10-B10</f>
        <v>-9206</v>
      </c>
    </row>
    <row r="11" customFormat="false" ht="12.75" hidden="false" customHeight="false" outlineLevel="0" collapsed="false">
      <c r="A11" s="129" t="n">
        <v>8</v>
      </c>
      <c r="B11" s="130" t="n">
        <v>-147570</v>
      </c>
      <c r="C11" s="130" t="n">
        <v>-155884</v>
      </c>
      <c r="D11" s="146" t="n">
        <f aca="false">+C11-B11</f>
        <v>-8314</v>
      </c>
    </row>
    <row r="12" customFormat="false" ht="12.75" hidden="false" customHeight="false" outlineLevel="0" collapsed="false">
      <c r="A12" s="129" t="n">
        <v>9</v>
      </c>
      <c r="B12" s="130" t="n">
        <v>-67555</v>
      </c>
      <c r="C12" s="130" t="n">
        <v>-76928</v>
      </c>
      <c r="D12" s="146" t="n">
        <f aca="false">+C12-B12</f>
        <v>-9373</v>
      </c>
    </row>
    <row r="13" customFormat="false" ht="12.75" hidden="false" customHeight="false" outlineLevel="0" collapsed="false">
      <c r="A13" s="129" t="n">
        <v>10</v>
      </c>
      <c r="B13" s="130" t="n">
        <v>-98016</v>
      </c>
      <c r="C13" s="130" t="n">
        <v>-106532</v>
      </c>
      <c r="D13" s="146" t="n">
        <f aca="false">+C13-B13</f>
        <v>-8516</v>
      </c>
    </row>
    <row r="14" customFormat="false" ht="12.75" hidden="false" customHeight="false" outlineLevel="0" collapsed="false">
      <c r="A14" s="129" t="n">
        <v>11</v>
      </c>
      <c r="B14" s="130" t="n">
        <v>-99217</v>
      </c>
      <c r="C14" s="130" t="n">
        <v>-97700</v>
      </c>
      <c r="D14" s="146" t="n">
        <f aca="false">+C14-B14</f>
        <v>1517</v>
      </c>
    </row>
    <row r="15" customFormat="false" ht="12.75" hidden="false" customHeight="false" outlineLevel="0" collapsed="false">
      <c r="A15" s="129" t="n">
        <v>12</v>
      </c>
      <c r="B15" s="130" t="n">
        <v>-157690</v>
      </c>
      <c r="C15" s="130" t="n">
        <v>-156351</v>
      </c>
      <c r="D15" s="146" t="n">
        <f aca="false">+C15-B15</f>
        <v>1339</v>
      </c>
    </row>
    <row r="16" customFormat="false" ht="12.75" hidden="false" customHeight="false" outlineLevel="0" collapsed="false">
      <c r="A16" s="129" t="n">
        <v>13</v>
      </c>
      <c r="B16" s="130" t="n">
        <v>-159519</v>
      </c>
      <c r="C16" s="130" t="n">
        <v>-157722</v>
      </c>
      <c r="D16" s="146" t="n">
        <f aca="false">+C16-B16</f>
        <v>1797</v>
      </c>
    </row>
    <row r="17" customFormat="false" ht="12.75" hidden="false" customHeight="false" outlineLevel="0" collapsed="false">
      <c r="A17" s="129" t="n">
        <v>14</v>
      </c>
      <c r="B17" s="130" t="n">
        <v>-161298</v>
      </c>
      <c r="C17" s="130" t="n">
        <v>-157663</v>
      </c>
      <c r="D17" s="146" t="n">
        <f aca="false">+C17-B17</f>
        <v>3635</v>
      </c>
    </row>
    <row r="18" customFormat="false" ht="12.75" hidden="false" customHeight="false" outlineLevel="0" collapsed="false">
      <c r="A18" s="129" t="n">
        <v>15</v>
      </c>
      <c r="B18" s="130" t="n">
        <v>-199783</v>
      </c>
      <c r="C18" s="130" t="n">
        <v>-198440</v>
      </c>
      <c r="D18" s="146" t="n">
        <f aca="false">+C18-B18</f>
        <v>1343</v>
      </c>
    </row>
    <row r="19" customFormat="false" ht="12.75" hidden="false" customHeight="false" outlineLevel="0" collapsed="false">
      <c r="A19" s="129" t="n">
        <v>16</v>
      </c>
      <c r="B19" s="130" t="n">
        <v>-183992</v>
      </c>
      <c r="C19" s="130" t="n">
        <v>-183889</v>
      </c>
      <c r="D19" s="146" t="n">
        <f aca="false">+C19-B19</f>
        <v>103</v>
      </c>
    </row>
    <row r="20" customFormat="false" ht="12.75" hidden="false" customHeight="false" outlineLevel="0" collapsed="false">
      <c r="A20" s="129" t="n">
        <v>17</v>
      </c>
      <c r="B20" s="130" t="n">
        <v>-190001</v>
      </c>
      <c r="C20" s="130" t="n">
        <v>-177700</v>
      </c>
      <c r="D20" s="146" t="n">
        <f aca="false">+C20-B20</f>
        <v>12301</v>
      </c>
    </row>
    <row r="21" customFormat="false" ht="12.75" hidden="false" customHeight="false" outlineLevel="0" collapsed="false">
      <c r="A21" s="129" t="n">
        <v>18</v>
      </c>
      <c r="B21" s="130" t="n">
        <v>-175992</v>
      </c>
      <c r="C21" s="130" t="n">
        <v>-180170</v>
      </c>
      <c r="D21" s="146" t="n">
        <f aca="false">+C21-B21</f>
        <v>-4178</v>
      </c>
    </row>
    <row r="22" customFormat="false" ht="12.75" hidden="false" customHeight="false" outlineLevel="0" collapsed="false">
      <c r="A22" s="129" t="n">
        <v>19</v>
      </c>
      <c r="B22" s="130" t="n">
        <v>-205510</v>
      </c>
      <c r="C22" s="130" t="n">
        <v>-207782</v>
      </c>
      <c r="D22" s="146" t="n">
        <f aca="false">+C22-B22</f>
        <v>-2272</v>
      </c>
    </row>
    <row r="23" customFormat="false" ht="12.75" hidden="false" customHeight="false" outlineLevel="0" collapsed="false">
      <c r="A23" s="129" t="n">
        <v>20</v>
      </c>
      <c r="B23" s="130" t="n">
        <v>-208295</v>
      </c>
      <c r="C23" s="130" t="n">
        <v>-208000</v>
      </c>
      <c r="D23" s="146" t="n">
        <f aca="false">+C23-B23</f>
        <v>295</v>
      </c>
    </row>
    <row r="24" customFormat="false" ht="12.75" hidden="false" customHeight="false" outlineLevel="0" collapsed="false">
      <c r="A24" s="129" t="n">
        <v>21</v>
      </c>
      <c r="B24" s="130" t="n">
        <v>-205676</v>
      </c>
      <c r="C24" s="130" t="n">
        <v>-208000</v>
      </c>
      <c r="D24" s="146" t="n">
        <f aca="false">+C24-B24</f>
        <v>-2324</v>
      </c>
    </row>
    <row r="25" customFormat="false" ht="12.75" hidden="false" customHeight="false" outlineLevel="0" collapsed="false">
      <c r="A25" s="129" t="n">
        <v>22</v>
      </c>
      <c r="B25" s="130" t="n">
        <v>-208617</v>
      </c>
      <c r="C25" s="130" t="n">
        <v>-208000</v>
      </c>
      <c r="D25" s="146" t="n">
        <f aca="false">+C25-B25</f>
        <v>617</v>
      </c>
    </row>
    <row r="26" customFormat="false" ht="12.75" hidden="false" customHeight="false" outlineLevel="0" collapsed="false">
      <c r="A26" s="129" t="n">
        <v>23</v>
      </c>
      <c r="B26" s="130" t="n">
        <v>-248388</v>
      </c>
      <c r="C26" s="130" t="n">
        <v>-247667</v>
      </c>
      <c r="D26" s="146" t="n">
        <f aca="false">+C26-B26</f>
        <v>721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-3993299</v>
      </c>
      <c r="C35" s="130" t="n">
        <f aca="false">SUM(C4:C34)</f>
        <v>-4027675</v>
      </c>
      <c r="D35" s="130" t="n">
        <f aca="false">SUM(D4:D34)</f>
        <v>-34376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37256</v>
      </c>
      <c r="D38" s="192" t="n">
        <v>59071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37279</v>
      </c>
      <c r="D40" s="130" t="n">
        <f aca="false">+D38+D35</f>
        <v>24695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-80543.15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37279</v>
      </c>
      <c r="B46" s="9"/>
      <c r="C46" s="9"/>
      <c r="D46" s="152" t="n">
        <f aca="false">+D35*'by type_area'!G4</f>
        <v>-72877.12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-153420.27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179</v>
      </c>
      <c r="B3" s="123" t="s">
        <v>180</v>
      </c>
      <c r="C3" s="123" t="s">
        <v>181</v>
      </c>
      <c r="D3" s="123" t="s">
        <v>180</v>
      </c>
      <c r="E3" s="123" t="s">
        <v>181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-492632</v>
      </c>
      <c r="C4" s="130" t="n">
        <v>-494656</v>
      </c>
      <c r="D4" s="130"/>
      <c r="E4" s="130"/>
      <c r="F4" s="146" t="n">
        <f aca="false">+E4+C4-D4-B4</f>
        <v>-2024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-501900</v>
      </c>
      <c r="C5" s="130" t="n">
        <v>-485325</v>
      </c>
      <c r="D5" s="130"/>
      <c r="E5" s="130"/>
      <c r="F5" s="146" t="n">
        <f aca="false">+C5-B5+E5-D5</f>
        <v>16575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-540213</v>
      </c>
      <c r="C6" s="130" t="n">
        <v>-539549</v>
      </c>
      <c r="D6" s="130"/>
      <c r="E6" s="130"/>
      <c r="F6" s="146" t="n">
        <f aca="false">+C6-B6+E6-D6</f>
        <v>664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-472917</v>
      </c>
      <c r="C7" s="130" t="n">
        <v>-473220</v>
      </c>
      <c r="D7" s="130"/>
      <c r="E7" s="130"/>
      <c r="F7" s="146" t="n">
        <f aca="false">+C7-B7+E7-D7</f>
        <v>-303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-501953</v>
      </c>
      <c r="C8" s="130" t="n">
        <v>-499242</v>
      </c>
      <c r="D8" s="130"/>
      <c r="E8" s="130"/>
      <c r="F8" s="146" t="n">
        <f aca="false">+C8-B8+E8-D8</f>
        <v>2711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 t="n">
        <v>-549512</v>
      </c>
      <c r="C9" s="130" t="n">
        <v>-560014</v>
      </c>
      <c r="D9" s="130"/>
      <c r="E9" s="130"/>
      <c r="F9" s="146" t="n">
        <f aca="false">+C9-B9+E9-D9</f>
        <v>-10502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 t="n">
        <v>-525598</v>
      </c>
      <c r="C10" s="130" t="n">
        <v>-521371</v>
      </c>
      <c r="D10" s="130"/>
      <c r="E10" s="130"/>
      <c r="F10" s="146" t="n">
        <f aca="false">+C10-B10+E10-D10</f>
        <v>4227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 t="n">
        <v>-534270</v>
      </c>
      <c r="C11" s="130" t="n">
        <v>-531085</v>
      </c>
      <c r="D11" s="130"/>
      <c r="E11" s="130"/>
      <c r="F11" s="146" t="n">
        <f aca="false">+C11-B11+E11-D11</f>
        <v>3185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 t="n">
        <v>-607985</v>
      </c>
      <c r="C12" s="130" t="n">
        <v>-606773</v>
      </c>
      <c r="D12" s="130"/>
      <c r="E12" s="130"/>
      <c r="F12" s="146" t="n">
        <f aca="false">+C12-B12+E12-D12</f>
        <v>1212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 t="n">
        <v>-588011</v>
      </c>
      <c r="C13" s="130" t="n">
        <v>-634161</v>
      </c>
      <c r="D13" s="130"/>
      <c r="E13" s="130"/>
      <c r="F13" s="146" t="n">
        <f aca="false">+C13-B13+E13-D13</f>
        <v>-46150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 t="n">
        <v>-603183</v>
      </c>
      <c r="C14" s="130" t="n">
        <v>-611815</v>
      </c>
      <c r="D14" s="130"/>
      <c r="E14" s="130"/>
      <c r="F14" s="146" t="n">
        <f aca="false">+C14-B14+E14-D14</f>
        <v>-8632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 t="n">
        <v>-599978</v>
      </c>
      <c r="C15" s="130" t="n">
        <v>-580516</v>
      </c>
      <c r="D15" s="130"/>
      <c r="E15" s="130"/>
      <c r="F15" s="146" t="n">
        <f aca="false">+C15-B15+E15-D15</f>
        <v>19462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 t="n">
        <v>-586866</v>
      </c>
      <c r="C16" s="130" t="n">
        <v>-580516</v>
      </c>
      <c r="D16" s="130"/>
      <c r="E16" s="130"/>
      <c r="F16" s="146" t="n">
        <f aca="false">+C16-B16+E16-D16</f>
        <v>6350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 t="n">
        <v>-573809</v>
      </c>
      <c r="C17" s="130" t="n">
        <v>-573034</v>
      </c>
      <c r="D17" s="130"/>
      <c r="E17" s="130"/>
      <c r="F17" s="146" t="n">
        <f aca="false">+C17-B17+E17-D17</f>
        <v>775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 t="n">
        <v>-541773</v>
      </c>
      <c r="C18" s="130" t="n">
        <v>-542075</v>
      </c>
      <c r="D18" s="130"/>
      <c r="E18" s="130"/>
      <c r="F18" s="146" t="n">
        <f aca="false">+C18-B18+E18-D18</f>
        <v>-302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 t="n">
        <v>-554650</v>
      </c>
      <c r="C19" s="130" t="n">
        <v>-567930</v>
      </c>
      <c r="D19" s="130"/>
      <c r="E19" s="130"/>
      <c r="F19" s="146" t="n">
        <f aca="false">+C19-B19+E19-D19</f>
        <v>-13280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 t="n">
        <v>-534042</v>
      </c>
      <c r="C20" s="130" t="n">
        <v>-533662</v>
      </c>
      <c r="D20" s="130"/>
      <c r="E20" s="130"/>
      <c r="F20" s="146" t="n">
        <f aca="false">+C20-B20+E20-D20</f>
        <v>380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 t="n">
        <v>-560683</v>
      </c>
      <c r="C21" s="130" t="n">
        <v>-561288</v>
      </c>
      <c r="D21" s="130"/>
      <c r="E21" s="130"/>
      <c r="F21" s="146" t="n">
        <f aca="false">+C21-B21+E21-D21</f>
        <v>-605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 t="n">
        <v>-565794</v>
      </c>
      <c r="C22" s="130" t="n">
        <v>-575734</v>
      </c>
      <c r="D22" s="130"/>
      <c r="E22" s="130"/>
      <c r="F22" s="146" t="n">
        <f aca="false">+C22-B22+E22-D22</f>
        <v>-9940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 t="n">
        <v>-566988</v>
      </c>
      <c r="C23" s="130" t="n">
        <v>-568953</v>
      </c>
      <c r="D23" s="130"/>
      <c r="E23" s="130"/>
      <c r="F23" s="146" t="n">
        <f aca="false">+C23-B23+E23-D23</f>
        <v>-1965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 t="n">
        <v>-539935</v>
      </c>
      <c r="C24" s="130" t="n">
        <v>-542926</v>
      </c>
      <c r="D24" s="130"/>
      <c r="E24" s="130"/>
      <c r="F24" s="146" t="n">
        <f aca="false">+C24-B24+E24-D24</f>
        <v>-2991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 t="n">
        <v>-554211</v>
      </c>
      <c r="C25" s="130" t="n">
        <v>-535626</v>
      </c>
      <c r="D25" s="130"/>
      <c r="E25" s="130"/>
      <c r="F25" s="146" t="n">
        <f aca="false">+C25-B25+E25-D25</f>
        <v>18585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 t="n">
        <v>-586599</v>
      </c>
      <c r="C26" s="130" t="n">
        <v>-594921</v>
      </c>
      <c r="D26" s="130"/>
      <c r="E26" s="130"/>
      <c r="F26" s="146" t="n">
        <f aca="false">+C26-B26+E26-D26</f>
        <v>-8322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46" t="n">
        <f aca="false">+C27-B27+E27-D27</f>
        <v>0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46" t="n">
        <f aca="false">+C28-B28+E28-D28</f>
        <v>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46" t="n">
        <f aca="false">+C29-B29+E29-D29</f>
        <v>0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46" t="n">
        <f aca="false">+C30-B30+E30-D30</f>
        <v>0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-12683502</v>
      </c>
      <c r="C35" s="130" t="n">
        <f aca="false">SUM(C4:C34)</f>
        <v>-12714392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-30890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37256</v>
      </c>
      <c r="D38" s="193"/>
      <c r="E38" s="193"/>
      <c r="F38" s="198" t="n">
        <v>104420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37279</v>
      </c>
      <c r="D40" s="193"/>
      <c r="E40" s="193"/>
      <c r="F40" s="130" t="n">
        <f aca="false">+F38+F35</f>
        <v>73530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187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331917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37279</v>
      </c>
      <c r="B46" s="9"/>
      <c r="C46" s="9"/>
      <c r="D46" s="152" t="n">
        <f aca="false">+F35*'by type_area'!G4</f>
        <v>-65486.8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266430.2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26" activeCellId="0" sqref="E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188</v>
      </c>
      <c r="C2" s="32"/>
      <c r="D2" s="169" t="s">
        <v>189</v>
      </c>
      <c r="E2" s="122"/>
      <c r="F2" s="169" t="s">
        <v>191</v>
      </c>
      <c r="G2" s="122"/>
      <c r="J2" s="122"/>
      <c r="K2" s="168"/>
      <c r="L2" s="19" t="s">
        <v>188</v>
      </c>
      <c r="M2" s="32"/>
      <c r="N2" s="169" t="s">
        <v>189</v>
      </c>
      <c r="O2" s="122"/>
      <c r="R2" s="213" t="s">
        <v>183</v>
      </c>
    </row>
    <row r="3" customFormat="false" ht="13.5" hidden="false" customHeight="false" outlineLevel="0" collapsed="false">
      <c r="A3" s="24" t="s">
        <v>179</v>
      </c>
      <c r="B3" s="123" t="s">
        <v>180</v>
      </c>
      <c r="C3" s="170" t="s">
        <v>181</v>
      </c>
      <c r="D3" s="123" t="s">
        <v>180</v>
      </c>
      <c r="E3" s="123" t="s">
        <v>181</v>
      </c>
      <c r="F3" s="123" t="s">
        <v>180</v>
      </c>
      <c r="G3" s="123" t="s">
        <v>181</v>
      </c>
      <c r="I3" s="214"/>
      <c r="J3" s="24"/>
      <c r="K3" s="215" t="s">
        <v>182</v>
      </c>
      <c r="L3" s="123" t="s">
        <v>180</v>
      </c>
      <c r="M3" s="170" t="s">
        <v>181</v>
      </c>
      <c r="N3" s="123" t="s">
        <v>180</v>
      </c>
      <c r="O3" s="123" t="s">
        <v>181</v>
      </c>
      <c r="P3" s="216" t="s">
        <v>183</v>
      </c>
      <c r="Q3" s="217" t="s">
        <v>184</v>
      </c>
      <c r="R3" s="218" t="s">
        <v>185</v>
      </c>
    </row>
    <row r="4" customFormat="false" ht="11.25" hidden="false" customHeight="false" outlineLevel="0" collapsed="false">
      <c r="A4" s="171" t="n">
        <v>1</v>
      </c>
      <c r="B4" s="130" t="n">
        <v>-80030</v>
      </c>
      <c r="C4" s="130" t="n">
        <v>-24795</v>
      </c>
      <c r="D4" s="130"/>
      <c r="E4" s="130" t="n">
        <v>-55000</v>
      </c>
      <c r="F4" s="130"/>
      <c r="G4" s="130"/>
      <c r="H4" s="130" t="n">
        <f aca="false">+G4+E4+C4-F4-D4-B4</f>
        <v>235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8.21</v>
      </c>
      <c r="R4" s="91" t="n">
        <f aca="false">+Q4*P4</f>
        <v>82231.36</v>
      </c>
    </row>
    <row r="5" customFormat="false" ht="11.25" hidden="false" customHeight="false" outlineLevel="0" collapsed="false">
      <c r="A5" s="171" t="n">
        <v>2</v>
      </c>
      <c r="B5" s="130" t="n">
        <v>-80766</v>
      </c>
      <c r="C5" s="130" t="n">
        <v>-24795</v>
      </c>
      <c r="D5" s="130"/>
      <c r="E5" s="130" t="n">
        <v>-55000</v>
      </c>
      <c r="F5" s="130"/>
      <c r="G5" s="130"/>
      <c r="H5" s="130" t="n">
        <f aca="false">+G5+E5+C5-F5-D5-B5</f>
        <v>971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1.25" hidden="false" customHeight="false" outlineLevel="0" collapsed="false">
      <c r="A6" s="171" t="n">
        <v>3</v>
      </c>
      <c r="B6" s="130" t="n">
        <v>-137218</v>
      </c>
      <c r="C6" s="130" t="n">
        <v>-50878</v>
      </c>
      <c r="D6" s="130"/>
      <c r="E6" s="130" t="n">
        <v>-84879</v>
      </c>
      <c r="F6" s="130"/>
      <c r="G6" s="130"/>
      <c r="H6" s="130" t="n">
        <f aca="false">+G6+E6+C6-F6-D6-B6</f>
        <v>1461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4.98</v>
      </c>
      <c r="R6" s="91" t="n">
        <f aca="false">+Q6*P6</f>
        <v>16568.46</v>
      </c>
    </row>
    <row r="7" customFormat="false" ht="11.25" hidden="false" customHeight="false" outlineLevel="0" collapsed="false">
      <c r="A7" s="171" t="n">
        <v>4</v>
      </c>
      <c r="B7" s="130" t="n">
        <v>-104302</v>
      </c>
      <c r="C7" s="130" t="n">
        <v>-35847</v>
      </c>
      <c r="D7" s="130"/>
      <c r="E7" s="130" t="n">
        <v>-67165</v>
      </c>
      <c r="F7" s="130"/>
      <c r="G7" s="130"/>
      <c r="H7" s="130" t="n">
        <f aca="false">+G7+E7+C7-F7-D7-B7</f>
        <v>1290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4.87</v>
      </c>
      <c r="R7" s="91" t="n">
        <f aca="false">+Q7*P7</f>
        <v>131246.5</v>
      </c>
    </row>
    <row r="8" customFormat="false" ht="11.25" hidden="false" customHeight="false" outlineLevel="0" collapsed="false">
      <c r="A8" s="171" t="n">
        <v>5</v>
      </c>
      <c r="B8" s="130" t="n">
        <v>-96064</v>
      </c>
      <c r="C8" s="130" t="n">
        <v>-28417</v>
      </c>
      <c r="D8" s="130"/>
      <c r="E8" s="130" t="n">
        <v>-67000</v>
      </c>
      <c r="F8" s="130"/>
      <c r="G8" s="130"/>
      <c r="H8" s="130" t="n">
        <f aca="false">+G8+E8+C8-F8-D8-B8</f>
        <v>647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3.82</v>
      </c>
      <c r="R8" s="91" t="n">
        <f aca="false">+Q8*P8</f>
        <v>-67060.1</v>
      </c>
    </row>
    <row r="9" customFormat="false" ht="20.1" hidden="false" customHeight="true" outlineLevel="0" collapsed="false">
      <c r="A9" s="171" t="n">
        <v>6</v>
      </c>
      <c r="B9" s="130" t="n">
        <v>-95985</v>
      </c>
      <c r="C9" s="130" t="n">
        <v>-28417</v>
      </c>
      <c r="D9" s="130"/>
      <c r="E9" s="130" t="n">
        <v>-67000</v>
      </c>
      <c r="F9" s="130"/>
      <c r="G9" s="130"/>
      <c r="H9" s="130" t="n">
        <f aca="false">+G9+E9+C9-F9-D9-B9</f>
        <v>568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3.2</v>
      </c>
      <c r="R9" s="91" t="n">
        <f aca="false">+Q9*P9</f>
        <v>111001.6</v>
      </c>
    </row>
    <row r="10" customFormat="false" ht="20.1" hidden="false" customHeight="true" outlineLevel="0" collapsed="false">
      <c r="A10" s="171" t="n">
        <v>7</v>
      </c>
      <c r="B10" s="130" t="n">
        <v>-116521</v>
      </c>
      <c r="C10" s="130" t="n">
        <v>-28417</v>
      </c>
      <c r="D10" s="130"/>
      <c r="E10" s="130" t="n">
        <v>-87000</v>
      </c>
      <c r="F10" s="130"/>
      <c r="G10" s="130"/>
      <c r="H10" s="130" t="n">
        <f aca="false">+G10+E10+C10-F10-D10-B10</f>
        <v>1104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2.77</v>
      </c>
      <c r="R10" s="91" t="n">
        <f aca="false">+Q10*P10</f>
        <v>112320.73</v>
      </c>
    </row>
    <row r="11" customFormat="false" ht="20.1" hidden="false" customHeight="true" outlineLevel="0" collapsed="false">
      <c r="A11" s="171" t="n">
        <v>8</v>
      </c>
      <c r="B11" s="130" t="n">
        <v>-114677</v>
      </c>
      <c r="C11" s="130" t="n">
        <v>-63794</v>
      </c>
      <c r="D11" s="130"/>
      <c r="E11" s="130" t="n">
        <v>-66517</v>
      </c>
      <c r="F11" s="130"/>
      <c r="G11" s="130"/>
      <c r="H11" s="130" t="n">
        <f aca="false">+G11+E11+C11-F11-D11-B11</f>
        <v>-15634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2.77</v>
      </c>
      <c r="R11" s="91" t="n">
        <f aca="false">+Q11*P11</f>
        <v>-2900.19</v>
      </c>
    </row>
    <row r="12" customFormat="false" ht="20.1" hidden="false" customHeight="true" outlineLevel="0" collapsed="false">
      <c r="A12" s="171" t="n">
        <v>9</v>
      </c>
      <c r="B12" s="130" t="n">
        <v>-101195</v>
      </c>
      <c r="C12" s="130" t="n">
        <v>-52352</v>
      </c>
      <c r="D12" s="130"/>
      <c r="E12" s="130" t="n">
        <v>-43000</v>
      </c>
      <c r="F12" s="130"/>
      <c r="G12" s="130"/>
      <c r="H12" s="130" t="n">
        <f aca="false">+G12+E12+C12-F12-D12-B12</f>
        <v>5843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1.88</v>
      </c>
      <c r="R12" s="91" t="n">
        <f aca="false">+Q12*P12</f>
        <v>-9033.4</v>
      </c>
    </row>
    <row r="13" customFormat="false" ht="20.1" hidden="false" customHeight="true" outlineLevel="0" collapsed="false">
      <c r="A13" s="171" t="n">
        <v>10</v>
      </c>
      <c r="B13" s="130" t="n">
        <v>-130265</v>
      </c>
      <c r="C13" s="130" t="n">
        <v>-43551</v>
      </c>
      <c r="D13" s="130"/>
      <c r="E13" s="130" t="n">
        <v>-80060</v>
      </c>
      <c r="F13" s="130"/>
      <c r="G13" s="130"/>
      <c r="H13" s="130" t="n">
        <f aca="false">+G13+E13+C13-F13-D13-B13</f>
        <v>6654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2.12</v>
      </c>
      <c r="R13" s="91" t="n">
        <f aca="false">+Q13*P13</f>
        <v>-8431.24</v>
      </c>
    </row>
    <row r="14" customFormat="false" ht="20.1" hidden="false" customHeight="true" outlineLevel="0" collapsed="false">
      <c r="A14" s="171" t="n">
        <v>11</v>
      </c>
      <c r="B14" s="130" t="n">
        <v>-133279</v>
      </c>
      <c r="C14" s="130" t="n">
        <v>-49795</v>
      </c>
      <c r="D14" s="130"/>
      <c r="E14" s="130" t="n">
        <v>-81898</v>
      </c>
      <c r="F14" s="130"/>
      <c r="G14" s="130"/>
      <c r="H14" s="130" t="n">
        <f aca="false">+G14+E14+C14-F14-D14-B14</f>
        <v>1586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2.04</v>
      </c>
      <c r="R14" s="91" t="n">
        <f aca="false">+Q14*P14</f>
        <v>24582</v>
      </c>
    </row>
    <row r="15" customFormat="false" ht="20.1" hidden="false" customHeight="true" outlineLevel="0" collapsed="false">
      <c r="A15" s="171" t="n">
        <v>12</v>
      </c>
      <c r="B15" s="130" t="n">
        <v>-98599</v>
      </c>
      <c r="C15" s="130" t="n">
        <v>-38525</v>
      </c>
      <c r="D15" s="130"/>
      <c r="E15" s="130" t="n">
        <v>-60000</v>
      </c>
      <c r="F15" s="130"/>
      <c r="G15" s="130"/>
      <c r="H15" s="130" t="n">
        <f aca="false">+G15+E15+C15-F15-D15-B15</f>
        <v>74</v>
      </c>
      <c r="I15" s="130"/>
      <c r="J15" s="143"/>
      <c r="K15" s="149" t="n">
        <v>37226</v>
      </c>
      <c r="L15" s="130"/>
      <c r="M15" s="130"/>
      <c r="N15" s="130"/>
      <c r="O15" s="130"/>
      <c r="P15" s="130" t="n">
        <f aca="false">+O15+M15-N15-L15</f>
        <v>0</v>
      </c>
      <c r="R15" s="91" t="n">
        <f aca="false">+Q15*P15</f>
        <v>0</v>
      </c>
    </row>
    <row r="16" customFormat="false" ht="20.1" hidden="false" customHeight="true" outlineLevel="0" collapsed="false">
      <c r="A16" s="171" t="n">
        <v>13</v>
      </c>
      <c r="B16" s="130" t="n">
        <v>-101087</v>
      </c>
      <c r="C16" s="130" t="n">
        <v>-39795</v>
      </c>
      <c r="D16" s="130"/>
      <c r="E16" s="130" t="n">
        <v>-60000</v>
      </c>
      <c r="F16" s="130"/>
      <c r="G16" s="130"/>
      <c r="H16" s="130" t="n">
        <f aca="false">+G16+E16+C16-F16-D16-B16</f>
        <v>1292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 t="n">
        <v>-95766</v>
      </c>
      <c r="C17" s="130" t="n">
        <v>-35893</v>
      </c>
      <c r="D17" s="130"/>
      <c r="E17" s="130" t="n">
        <v>-60000</v>
      </c>
      <c r="F17" s="130"/>
      <c r="G17" s="130"/>
      <c r="H17" s="130" t="n">
        <f aca="false">+G17+E17+C17-F17-D17-B17</f>
        <v>-127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 t="n">
        <v>-83889</v>
      </c>
      <c r="C18" s="130" t="n">
        <v>-9791</v>
      </c>
      <c r="D18" s="130" t="n">
        <v>-25</v>
      </c>
      <c r="E18" s="130" t="n">
        <v>-73000</v>
      </c>
      <c r="F18" s="130"/>
      <c r="G18" s="130"/>
      <c r="H18" s="130" t="n">
        <f aca="false">+G18+E18+C18-F18-D18-B18</f>
        <v>1123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 t="n">
        <v>-76112</v>
      </c>
      <c r="C19" s="130" t="n">
        <v>-12295</v>
      </c>
      <c r="D19" s="130"/>
      <c r="E19" s="130" t="n">
        <v>-63500</v>
      </c>
      <c r="F19" s="130"/>
      <c r="G19" s="130"/>
      <c r="H19" s="130" t="n">
        <f aca="false">+G19+E19+C19-F19-D19-B19</f>
        <v>317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113457</v>
      </c>
      <c r="R19" s="91" t="n">
        <f aca="false">SUM(R4:R16)</f>
        <v>465052.54</v>
      </c>
    </row>
    <row r="20" customFormat="false" ht="12.75" hidden="false" customHeight="false" outlineLevel="0" collapsed="false">
      <c r="A20" s="171" t="n">
        <v>17</v>
      </c>
      <c r="B20" s="130" t="n">
        <v>-91362</v>
      </c>
      <c r="C20" s="130" t="n">
        <v>-17795</v>
      </c>
      <c r="D20" s="130"/>
      <c r="E20" s="130" t="n">
        <v>-72000</v>
      </c>
      <c r="F20" s="130"/>
      <c r="G20" s="130"/>
      <c r="H20" s="130" t="n">
        <f aca="false">+G20+E20+C20-F20-D20-B20</f>
        <v>1567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 t="n">
        <v>-92051</v>
      </c>
      <c r="C21" s="130" t="n">
        <v>-28795</v>
      </c>
      <c r="D21" s="130"/>
      <c r="E21" s="130" t="n">
        <v>-62500</v>
      </c>
      <c r="F21" s="130"/>
      <c r="G21" s="130"/>
      <c r="H21" s="130" t="n">
        <f aca="false">+G21+E21+C21-F21-D21-B21</f>
        <v>756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 t="n">
        <v>-74203</v>
      </c>
      <c r="C22" s="130" t="n">
        <v>-14669</v>
      </c>
      <c r="D22" s="130"/>
      <c r="E22" s="130" t="n">
        <v>-58992</v>
      </c>
      <c r="F22" s="130"/>
      <c r="G22" s="130"/>
      <c r="H22" s="130" t="n">
        <f aca="false">+G22+E22+C22-F22-D22-B22</f>
        <v>542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-125961.81</v>
      </c>
    </row>
    <row r="23" customFormat="false" ht="11.25" hidden="false" customHeight="false" outlineLevel="0" collapsed="false">
      <c r="A23" s="171" t="n">
        <v>20</v>
      </c>
      <c r="B23" s="130" t="n">
        <v>-80527</v>
      </c>
      <c r="C23" s="130" t="n">
        <v>-14756</v>
      </c>
      <c r="D23" s="130"/>
      <c r="E23" s="130" t="n">
        <v>-58992</v>
      </c>
      <c r="F23" s="130"/>
      <c r="G23" s="130"/>
      <c r="H23" s="130" t="n">
        <f aca="false">+G23+E23+C23-F23-D23-B23</f>
        <v>6779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 t="n">
        <v>-87575</v>
      </c>
      <c r="C24" s="130" t="n">
        <v>-14795</v>
      </c>
      <c r="D24" s="130"/>
      <c r="E24" s="130" t="n">
        <v>-76547</v>
      </c>
      <c r="F24" s="130"/>
      <c r="G24" s="130"/>
      <c r="H24" s="130" t="n">
        <f aca="false">+G24+E24+C24-F24-D24-B24</f>
        <v>-3767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 t="n">
        <v>-125220</v>
      </c>
      <c r="C25" s="130" t="n">
        <v>-14795</v>
      </c>
      <c r="D25" s="130"/>
      <c r="E25" s="130" t="n">
        <v>-108861</v>
      </c>
      <c r="F25" s="130"/>
      <c r="G25" s="130"/>
      <c r="H25" s="130" t="n">
        <f aca="false">+G25+E25+C25-F25-D25-B25</f>
        <v>1564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30"/>
      <c r="G26" s="130"/>
      <c r="H26" s="130" t="n">
        <f aca="false">+G26+E26+C26-F26-D26-B26</f>
        <v>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30"/>
      <c r="G27" s="130"/>
      <c r="H27" s="130" t="n">
        <f aca="false">+G27+E27+C27-F27-D27-B27</f>
        <v>0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30"/>
      <c r="G28" s="130"/>
      <c r="H28" s="130" t="n">
        <f aca="false">+G28+E28+C28-F28-D28-B28</f>
        <v>0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30"/>
      <c r="G29" s="130"/>
      <c r="H29" s="130" t="n">
        <f aca="false">+G29+E29+C29-F29-D29-B29</f>
        <v>0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-2196693</v>
      </c>
      <c r="C35" s="173" t="n">
        <f aca="false">SUM(C4:C34)</f>
        <v>-672962</v>
      </c>
      <c r="D35" s="130" t="n">
        <f aca="false">SUM(D4:D34)</f>
        <v>-25</v>
      </c>
      <c r="E35" s="173" t="n">
        <f aca="false">SUM(E4:E34)</f>
        <v>-1508911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14845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2.12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31471.4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37256</v>
      </c>
      <c r="F38" s="194"/>
      <c r="G38" s="178"/>
      <c r="H38" s="221" t="n">
        <v>-68258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37278</v>
      </c>
      <c r="F39" s="194"/>
      <c r="G39" s="194"/>
      <c r="H39" s="142" t="n">
        <f aca="false">+H38+H37</f>
        <v>-36786.6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192</v>
      </c>
      <c r="E45" s="98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37256</v>
      </c>
      <c r="E46" s="226" t="n">
        <v>-5084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37278</v>
      </c>
      <c r="E47" s="41" t="n">
        <f aca="false">+H35</f>
        <v>14845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9761</v>
      </c>
      <c r="F48" s="130"/>
      <c r="G48" s="130"/>
      <c r="H48" s="130"/>
      <c r="J48" s="143"/>
      <c r="K48" s="227"/>
      <c r="L48" s="169"/>
      <c r="M48" s="122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2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2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2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2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193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20" t="s">
        <v>194</v>
      </c>
      <c r="D3" s="235" t="s">
        <v>195</v>
      </c>
      <c r="E3" s="122"/>
      <c r="F3" s="235" t="s">
        <v>196</v>
      </c>
      <c r="G3" s="122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197</v>
      </c>
      <c r="AB3" s="236"/>
      <c r="AC3" s="130"/>
      <c r="AD3" s="130"/>
      <c r="AE3" s="130"/>
      <c r="AF3" s="9"/>
      <c r="AG3" s="19" t="s">
        <v>198</v>
      </c>
      <c r="AH3" s="236"/>
      <c r="AM3" s="19" t="s">
        <v>199</v>
      </c>
      <c r="AN3" s="0"/>
    </row>
    <row r="4" customFormat="false" ht="12.75" hidden="false" customHeight="false" outlineLevel="0" collapsed="false">
      <c r="A4" s="88" t="s">
        <v>179</v>
      </c>
      <c r="B4" s="123" t="s">
        <v>180</v>
      </c>
      <c r="C4" s="123" t="s">
        <v>181</v>
      </c>
      <c r="D4" s="123" t="s">
        <v>180</v>
      </c>
      <c r="E4" s="123" t="s">
        <v>181</v>
      </c>
      <c r="F4" s="123" t="s">
        <v>180</v>
      </c>
      <c r="G4" s="123" t="s">
        <v>181</v>
      </c>
      <c r="H4" s="237" t="s">
        <v>200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-280134</v>
      </c>
      <c r="E5" s="130" t="n">
        <v>-280135</v>
      </c>
      <c r="F5" s="130"/>
      <c r="G5" s="130"/>
      <c r="H5" s="130" t="n">
        <f aca="false">+E5-D5+C5-B5</f>
        <v>-1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194</v>
      </c>
      <c r="AB5" s="130"/>
      <c r="AC5" s="130"/>
      <c r="AD5" s="239" t="s">
        <v>201</v>
      </c>
      <c r="AE5" s="239"/>
      <c r="AF5" s="122"/>
      <c r="AG5" s="19" t="s">
        <v>194</v>
      </c>
      <c r="AJ5" s="122" t="s">
        <v>201</v>
      </c>
      <c r="AK5" s="122"/>
      <c r="AL5" s="122"/>
      <c r="AM5" s="19" t="s">
        <v>194</v>
      </c>
      <c r="AO5" s="122" t="s">
        <v>201</v>
      </c>
      <c r="AP5" s="122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-279806</v>
      </c>
      <c r="E6" s="130" t="n">
        <v>-280313</v>
      </c>
      <c r="F6" s="130"/>
      <c r="G6" s="130"/>
      <c r="H6" s="130" t="n">
        <f aca="false">+E6-D6+C6-B6</f>
        <v>-507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182</v>
      </c>
      <c r="AA6" s="170" t="s">
        <v>202</v>
      </c>
      <c r="AB6" s="170" t="s">
        <v>203</v>
      </c>
      <c r="AC6" s="170" t="s">
        <v>204</v>
      </c>
      <c r="AD6" s="170" t="s">
        <v>202</v>
      </c>
      <c r="AE6" s="170" t="s">
        <v>203</v>
      </c>
      <c r="AF6" s="123" t="s">
        <v>204</v>
      </c>
      <c r="AG6" s="123" t="s">
        <v>202</v>
      </c>
      <c r="AH6" s="170" t="s">
        <v>203</v>
      </c>
      <c r="AI6" s="123" t="s">
        <v>204</v>
      </c>
      <c r="AJ6" s="123" t="s">
        <v>202</v>
      </c>
      <c r="AK6" s="123" t="s">
        <v>203</v>
      </c>
      <c r="AL6" s="123" t="s">
        <v>204</v>
      </c>
      <c r="AM6" s="123" t="s">
        <v>202</v>
      </c>
      <c r="AN6" s="123" t="s">
        <v>203</v>
      </c>
      <c r="AO6" s="123" t="s">
        <v>202</v>
      </c>
      <c r="AP6" s="123" t="s">
        <v>203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-301597</v>
      </c>
      <c r="E7" s="130" t="n">
        <v>-302566</v>
      </c>
      <c r="F7" s="130"/>
      <c r="G7" s="130"/>
      <c r="H7" s="130" t="n">
        <f aca="false">+E7-D7+C7-B7</f>
        <v>-969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 t="n">
        <v>-314743</v>
      </c>
      <c r="E8" s="130" t="n">
        <v>-319472</v>
      </c>
      <c r="F8" s="130"/>
      <c r="G8" s="130"/>
      <c r="H8" s="130" t="n">
        <f aca="false">+E8-D8+C8-B8</f>
        <v>-4729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-312244</v>
      </c>
      <c r="E9" s="130" t="n">
        <v>-312596</v>
      </c>
      <c r="F9" s="130"/>
      <c r="G9" s="130"/>
      <c r="H9" s="130" t="n">
        <f aca="false">+E9-D9+C9-B9</f>
        <v>-352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 t="n">
        <v>-311950</v>
      </c>
      <c r="E10" s="130" t="n">
        <v>-310929</v>
      </c>
      <c r="F10" s="130"/>
      <c r="G10" s="130"/>
      <c r="H10" s="130" t="n">
        <f aca="false">+E10-D10+C10-B10</f>
        <v>1021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 t="n">
        <v>-323050</v>
      </c>
      <c r="E11" s="130" t="n">
        <v>-318020</v>
      </c>
      <c r="F11" s="130"/>
      <c r="G11" s="130"/>
      <c r="H11" s="130" t="n">
        <f aca="false">+E11-D11+C11-B11</f>
        <v>5030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 t="n">
        <v>-300249</v>
      </c>
      <c r="E12" s="130" t="n">
        <v>-298103</v>
      </c>
      <c r="F12" s="130"/>
      <c r="G12" s="130"/>
      <c r="H12" s="130" t="n">
        <f aca="false">+E12-D12+C12-B12</f>
        <v>2146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 t="n">
        <v>-266264</v>
      </c>
      <c r="E13" s="130" t="n">
        <v>-263779</v>
      </c>
      <c r="F13" s="130"/>
      <c r="G13" s="130"/>
      <c r="H13" s="130" t="n">
        <f aca="false">+E13-D13+C13-B13</f>
        <v>2485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 t="n">
        <v>-299882</v>
      </c>
      <c r="E14" s="130" t="n">
        <v>-301891</v>
      </c>
      <c r="F14" s="130"/>
      <c r="G14" s="130"/>
      <c r="H14" s="130" t="n">
        <f aca="false">+E14-D14+C14-B14</f>
        <v>-2009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 t="n">
        <v>-257687</v>
      </c>
      <c r="E15" s="130" t="n">
        <v>-291787</v>
      </c>
      <c r="F15" s="130"/>
      <c r="G15" s="130"/>
      <c r="H15" s="130" t="n">
        <f aca="false">+E15-D15+C15-B15</f>
        <v>-34100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 t="n">
        <v>-255903</v>
      </c>
      <c r="E16" s="130" t="n">
        <v>-270240</v>
      </c>
      <c r="F16" s="130"/>
      <c r="G16" s="130"/>
      <c r="H16" s="130" t="n">
        <f aca="false">+E16-D16+C16-B16</f>
        <v>-14337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 t="n">
        <v>-292149</v>
      </c>
      <c r="E17" s="130" t="n">
        <v>-294862</v>
      </c>
      <c r="F17" s="130"/>
      <c r="G17" s="130"/>
      <c r="H17" s="130" t="n">
        <f aca="false">+E17-D17+C17-B17</f>
        <v>-2713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 t="n">
        <v>-299428</v>
      </c>
      <c r="E18" s="130" t="n">
        <v>-300407</v>
      </c>
      <c r="F18" s="130"/>
      <c r="G18" s="130"/>
      <c r="H18" s="130" t="n">
        <f aca="false">+E18-D18+C18-B18</f>
        <v>-979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 t="n">
        <v>-311511</v>
      </c>
      <c r="E19" s="130" t="n">
        <v>-303496</v>
      </c>
      <c r="F19" s="130"/>
      <c r="G19" s="130"/>
      <c r="H19" s="130" t="n">
        <f aca="false">+E19-D19+C19-B19</f>
        <v>8015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 t="n">
        <v>-291172</v>
      </c>
      <c r="E20" s="130" t="n">
        <v>-289668</v>
      </c>
      <c r="F20" s="130"/>
      <c r="G20" s="130"/>
      <c r="H20" s="130" t="n">
        <f aca="false">+E20-D20+C20-B20</f>
        <v>1504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 t="n">
        <v>-308827</v>
      </c>
      <c r="E21" s="130" t="n">
        <v>-303067</v>
      </c>
      <c r="F21" s="130"/>
      <c r="G21" s="130"/>
      <c r="H21" s="130" t="n">
        <f aca="false">+E21-D21+C21-B21</f>
        <v>5760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 t="n">
        <v>-263478</v>
      </c>
      <c r="E22" s="130" t="n">
        <v>-263800</v>
      </c>
      <c r="F22" s="130"/>
      <c r="G22" s="130"/>
      <c r="H22" s="130" t="n">
        <f aca="false">+E22-D22+C22-B22</f>
        <v>-322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 t="n">
        <v>-276071</v>
      </c>
      <c r="E23" s="130" t="n">
        <v>-276739</v>
      </c>
      <c r="F23" s="130"/>
      <c r="G23" s="130"/>
      <c r="H23" s="130" t="n">
        <f aca="false">+E23-D23+C23-B23</f>
        <v>-668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 t="n">
        <v>-284466</v>
      </c>
      <c r="E24" s="130" t="n">
        <v>-282772</v>
      </c>
      <c r="F24" s="130"/>
      <c r="G24" s="130"/>
      <c r="H24" s="130" t="n">
        <f aca="false">+E24-D24+C24-B24</f>
        <v>1694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 t="n">
        <v>-283798</v>
      </c>
      <c r="E25" s="130" t="n">
        <v>-286462</v>
      </c>
      <c r="F25" s="130"/>
      <c r="G25" s="130"/>
      <c r="H25" s="130" t="n">
        <f aca="false">+E25-D25+C25-B25</f>
        <v>-2664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 t="n">
        <v>-288119</v>
      </c>
      <c r="E26" s="130" t="n">
        <v>-289235</v>
      </c>
      <c r="F26" s="130"/>
      <c r="G26" s="130"/>
      <c r="H26" s="130" t="n">
        <f aca="false">+E26-D26+C26-B26</f>
        <v>-1116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/>
      <c r="G27" s="130"/>
      <c r="H27" s="130" t="n">
        <f aca="false">+E27-D27+C27-B27</f>
        <v>0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/>
      <c r="G28" s="130"/>
      <c r="H28" s="130" t="n">
        <f aca="false">+E28-D28+C28-B28</f>
        <v>0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/>
      <c r="G29" s="130"/>
      <c r="H29" s="130" t="n">
        <f aca="false">+E29-D29+C29-B29</f>
        <v>0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/>
      <c r="G30" s="130"/>
      <c r="H30" s="130" t="n">
        <f aca="false">+E30-D30+C30-B30</f>
        <v>0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/>
      <c r="G31" s="130"/>
      <c r="H31" s="130" t="n">
        <f aca="false">+E31-D31+C31-B31</f>
        <v>0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-6402528</v>
      </c>
      <c r="E36" s="130" t="n">
        <f aca="false">SUM(E5:E35)</f>
        <v>-6440339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-37811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-37811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37256</v>
      </c>
      <c r="B38" s="19" t="s">
        <v>205</v>
      </c>
      <c r="C38" s="243" t="n">
        <v>64269</v>
      </c>
      <c r="D38" s="244"/>
      <c r="E38" s="243" t="n">
        <v>-22159</v>
      </c>
      <c r="F38" s="130"/>
      <c r="G38" s="130"/>
      <c r="H38" s="245" t="n">
        <f aca="false">+C38+E38+G38</f>
        <v>42110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37278</v>
      </c>
      <c r="B39" s="19" t="s">
        <v>205</v>
      </c>
      <c r="C39" s="205" t="n">
        <f aca="false">+C38+C37</f>
        <v>64269</v>
      </c>
      <c r="D39" s="246"/>
      <c r="E39" s="205" t="n">
        <f aca="false">+E38+E37</f>
        <v>-59970</v>
      </c>
      <c r="F39" s="246"/>
      <c r="G39" s="205"/>
      <c r="H39" s="205" t="n">
        <f aca="false">+H38+H36</f>
        <v>4299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98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20"/>
      <c r="D42" s="248"/>
      <c r="E42" s="122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187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37256</v>
      </c>
      <c r="B44" s="9"/>
      <c r="C44" s="250" t="n">
        <v>-1582961.01</v>
      </c>
      <c r="D44" s="64"/>
      <c r="E44" s="251" t="n">
        <v>1039794.5</v>
      </c>
      <c r="F44" s="27" t="n">
        <f aca="false">+E44+C44</f>
        <v>-543166.51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37278</v>
      </c>
      <c r="B45" s="9"/>
      <c r="C45" s="27" t="n">
        <f aca="false">+C37*summary!G4</f>
        <v>0</v>
      </c>
      <c r="D45" s="64"/>
      <c r="E45" s="142" t="n">
        <f aca="false">+E37*summary!G3</f>
        <v>-79403.1</v>
      </c>
      <c r="F45" s="27" t="n">
        <f aca="false">+E45+C45</f>
        <v>-79403.1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20"/>
      <c r="D81" s="122"/>
      <c r="E81" s="122"/>
      <c r="F81" s="0"/>
      <c r="G81" s="122"/>
      <c r="H81" s="9"/>
      <c r="I81" s="122"/>
      <c r="J81" s="122"/>
      <c r="K81" s="122"/>
      <c r="M81" s="120"/>
      <c r="O81" s="256"/>
      <c r="P81" s="122"/>
      <c r="Q81" s="122"/>
      <c r="S81" s="120"/>
      <c r="U81" s="256"/>
      <c r="V81" s="122"/>
      <c r="W81" s="122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2"/>
      <c r="S122" s="120"/>
      <c r="V122" s="235"/>
      <c r="W122" s="122"/>
      <c r="X122" s="235"/>
      <c r="Y122" s="122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20"/>
      <c r="V160" s="235"/>
      <c r="W160" s="122"/>
      <c r="X160" s="235"/>
      <c r="Y160" s="122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20"/>
      <c r="V199" s="235"/>
      <c r="W199" s="122"/>
      <c r="X199" s="235"/>
      <c r="Y199" s="122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20"/>
      <c r="V238" s="235"/>
      <c r="W238" s="122"/>
      <c r="X238" s="235"/>
      <c r="Y238" s="122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20"/>
      <c r="V277" s="235"/>
      <c r="W277" s="122"/>
      <c r="X277" s="235"/>
      <c r="Y277" s="122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1" activeCellId="0" sqref="E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206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2" t="s">
        <v>183</v>
      </c>
      <c r="G5" s="122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183</v>
      </c>
      <c r="AF5" s="18"/>
      <c r="AG5" s="18"/>
      <c r="AH5" s="239"/>
      <c r="AI5" s="239" t="s">
        <v>183</v>
      </c>
      <c r="AJ5" s="18"/>
      <c r="AK5" s="18"/>
      <c r="AL5" s="239"/>
      <c r="AM5" s="239" t="s">
        <v>183</v>
      </c>
      <c r="AN5" s="18"/>
      <c r="AO5" s="18"/>
      <c r="AP5" s="239"/>
      <c r="AQ5" s="239" t="s">
        <v>183</v>
      </c>
      <c r="AR5" s="18"/>
      <c r="AS5" s="18"/>
      <c r="AT5" s="239"/>
      <c r="AU5" s="239" t="s">
        <v>183</v>
      </c>
      <c r="AV5" s="18"/>
    </row>
    <row r="6" customFormat="false" ht="12.75" hidden="false" customHeight="false" outlineLevel="0" collapsed="false">
      <c r="B6" s="170" t="s">
        <v>180</v>
      </c>
      <c r="C6" s="170" t="s">
        <v>181</v>
      </c>
      <c r="D6" s="170" t="s">
        <v>180</v>
      </c>
      <c r="E6" s="170" t="s">
        <v>181</v>
      </c>
      <c r="F6" s="123" t="s">
        <v>207</v>
      </c>
      <c r="G6" s="24"/>
      <c r="H6" s="154"/>
      <c r="I6" s="239"/>
      <c r="J6" s="239"/>
      <c r="K6" s="239"/>
      <c r="L6" s="239"/>
      <c r="M6" s="122" t="s">
        <v>183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202</v>
      </c>
      <c r="AE6" s="170" t="s">
        <v>203</v>
      </c>
      <c r="AF6" s="123" t="s">
        <v>207</v>
      </c>
      <c r="AG6" s="154"/>
      <c r="AH6" s="170" t="s">
        <v>202</v>
      </c>
      <c r="AI6" s="170" t="s">
        <v>203</v>
      </c>
      <c r="AJ6" s="123" t="s">
        <v>207</v>
      </c>
      <c r="AK6" s="154"/>
      <c r="AL6" s="170" t="s">
        <v>202</v>
      </c>
      <c r="AM6" s="170" t="s">
        <v>203</v>
      </c>
      <c r="AN6" s="123" t="s">
        <v>207</v>
      </c>
      <c r="AO6" s="154"/>
      <c r="AP6" s="170" t="s">
        <v>202</v>
      </c>
      <c r="AQ6" s="170" t="s">
        <v>203</v>
      </c>
      <c r="AR6" s="123" t="s">
        <v>207</v>
      </c>
      <c r="AS6" s="154"/>
      <c r="AT6" s="170" t="s">
        <v>202</v>
      </c>
      <c r="AU6" s="170" t="s">
        <v>203</v>
      </c>
      <c r="AV6" s="123" t="s">
        <v>207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180</v>
      </c>
      <c r="J7" s="170" t="s">
        <v>181</v>
      </c>
      <c r="K7" s="170" t="s">
        <v>180</v>
      </c>
      <c r="L7" s="170" t="s">
        <v>181</v>
      </c>
      <c r="M7" s="123" t="s">
        <v>207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150913</v>
      </c>
      <c r="C8" s="130" t="n">
        <v>145848</v>
      </c>
      <c r="D8" s="130" t="n">
        <v>13139</v>
      </c>
      <c r="E8" s="130" t="n">
        <v>13033</v>
      </c>
      <c r="F8" s="130" t="n">
        <f aca="false">+C8-B8+E8-D8</f>
        <v>-5171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152228</v>
      </c>
      <c r="C9" s="130" t="n">
        <v>147322</v>
      </c>
      <c r="D9" s="130" t="n">
        <v>12591</v>
      </c>
      <c r="E9" s="130" t="n">
        <v>13033</v>
      </c>
      <c r="F9" s="130" t="n">
        <f aca="false">+C9-B9+E9-D9</f>
        <v>-4464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145222</v>
      </c>
      <c r="C10" s="130" t="n">
        <v>147322</v>
      </c>
      <c r="D10" s="130" t="n">
        <v>12793</v>
      </c>
      <c r="E10" s="130" t="n">
        <v>13033</v>
      </c>
      <c r="F10" s="130" t="n">
        <f aca="false">+C10-B10+E10-D10</f>
        <v>2340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146730</v>
      </c>
      <c r="C11" s="130" t="n">
        <v>146798</v>
      </c>
      <c r="D11" s="130" t="n">
        <v>11707</v>
      </c>
      <c r="E11" s="130" t="n">
        <v>13033</v>
      </c>
      <c r="F11" s="130" t="n">
        <f aca="false">+C11-B11+E11-D11</f>
        <v>1394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142325</v>
      </c>
      <c r="C12" s="130" t="n">
        <v>142214</v>
      </c>
      <c r="D12" s="130" t="n">
        <v>13096</v>
      </c>
      <c r="E12" s="130" t="n">
        <v>13033</v>
      </c>
      <c r="F12" s="130" t="n">
        <f aca="false">+C12-B12+E12-D12</f>
        <v>-174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 t="n">
        <v>142642</v>
      </c>
      <c r="C13" s="130" t="n">
        <v>142329</v>
      </c>
      <c r="D13" s="130" t="n">
        <v>13268</v>
      </c>
      <c r="E13" s="130" t="n">
        <v>13033</v>
      </c>
      <c r="F13" s="130" t="n">
        <f aca="false">+C13-B13+E13-D13</f>
        <v>-548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 t="n">
        <v>142648</v>
      </c>
      <c r="C14" s="130" t="n">
        <v>142376</v>
      </c>
      <c r="D14" s="130" t="n">
        <v>13098</v>
      </c>
      <c r="E14" s="130" t="n">
        <v>13033</v>
      </c>
      <c r="F14" s="130" t="n">
        <f aca="false">+C14-B14+E14-D14</f>
        <v>-337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 t="n">
        <v>147784</v>
      </c>
      <c r="C15" s="130" t="n">
        <v>147401</v>
      </c>
      <c r="D15" s="192" t="n">
        <v>12967</v>
      </c>
      <c r="E15" s="130" t="n">
        <v>13033</v>
      </c>
      <c r="F15" s="130" t="n">
        <f aca="false">+C15-B15+E15-D15</f>
        <v>-317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 t="n">
        <v>147391</v>
      </c>
      <c r="C16" s="130" t="n">
        <v>146313</v>
      </c>
      <c r="D16" s="130" t="n">
        <v>12967</v>
      </c>
      <c r="E16" s="130" t="n">
        <v>13033</v>
      </c>
      <c r="F16" s="130" t="n">
        <f aca="false">+C16-B16+E16-D16</f>
        <v>-1012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 t="n">
        <v>145996</v>
      </c>
      <c r="C17" s="130" t="n">
        <v>146796</v>
      </c>
      <c r="D17" s="130" t="n">
        <v>13916</v>
      </c>
      <c r="E17" s="130" t="n">
        <v>13033</v>
      </c>
      <c r="F17" s="130" t="n">
        <f aca="false">+C17-B17+E17-D17</f>
        <v>-83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 t="n">
        <v>144461</v>
      </c>
      <c r="C18" s="130" t="n">
        <v>143768</v>
      </c>
      <c r="D18" s="130" t="n">
        <v>12830</v>
      </c>
      <c r="E18" s="130" t="n">
        <v>13033</v>
      </c>
      <c r="F18" s="130" t="n">
        <f aca="false">+C18-B18+E18-D18</f>
        <v>-490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 t="n">
        <v>142027</v>
      </c>
      <c r="C19" s="130" t="n">
        <v>141216</v>
      </c>
      <c r="D19" s="130" t="n">
        <v>12532</v>
      </c>
      <c r="E19" s="130" t="n">
        <v>13033</v>
      </c>
      <c r="F19" s="130" t="n">
        <f aca="false">+C19-B19+E19-D19</f>
        <v>-310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 t="n">
        <v>146634</v>
      </c>
      <c r="C20" s="130" t="n">
        <v>146047</v>
      </c>
      <c r="D20" s="130" t="n">
        <v>12663</v>
      </c>
      <c r="E20" s="130" t="n">
        <v>13033</v>
      </c>
      <c r="F20" s="130" t="n">
        <f aca="false">+C20-B20+E20-D20</f>
        <v>-217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 t="n">
        <v>145366</v>
      </c>
      <c r="C21" s="130" t="n">
        <v>145940</v>
      </c>
      <c r="D21" s="130" t="n">
        <v>12759</v>
      </c>
      <c r="E21" s="130" t="n">
        <v>13033</v>
      </c>
      <c r="F21" s="130" t="n">
        <f aca="false">+C21-B21+E21-D21</f>
        <v>848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 t="n">
        <v>145752</v>
      </c>
      <c r="C22" s="130" t="n">
        <v>144932</v>
      </c>
      <c r="D22" s="130" t="n">
        <v>12984</v>
      </c>
      <c r="E22" s="130" t="n">
        <v>13033</v>
      </c>
      <c r="F22" s="130" t="n">
        <f aca="false">+C22-B22+E22-D22</f>
        <v>-771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 t="n">
        <v>147422</v>
      </c>
      <c r="C23" s="130" t="n">
        <v>146903</v>
      </c>
      <c r="D23" s="130" t="n">
        <v>12632</v>
      </c>
      <c r="E23" s="130" t="n">
        <v>13033</v>
      </c>
      <c r="F23" s="130" t="n">
        <f aca="false">+C23-B23+E23-D23</f>
        <v>-118</v>
      </c>
      <c r="G23" s="263"/>
      <c r="H23" s="265" t="n">
        <f aca="false">+A45</f>
        <v>37279</v>
      </c>
      <c r="I23" s="130" t="n">
        <f aca="false">+B39</f>
        <v>3361253</v>
      </c>
      <c r="J23" s="130" t="n">
        <f aca="false">+C39</f>
        <v>3345036</v>
      </c>
      <c r="K23" s="130" t="n">
        <f aca="false">+D39</f>
        <v>295109</v>
      </c>
      <c r="L23" s="130" t="n">
        <f aca="false">+E39</f>
        <v>299759</v>
      </c>
      <c r="M23" s="172" t="n">
        <f aca="false">+J23-I23+L23-K23</f>
        <v>-11567</v>
      </c>
      <c r="N23" s="143" t="n">
        <f aca="false">+summary!G3</f>
        <v>2.1</v>
      </c>
      <c r="O23" s="266" t="n">
        <f aca="false">+N23*M23</f>
        <v>-24290.7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 t="n">
        <v>146057</v>
      </c>
      <c r="C24" s="130" t="n">
        <v>145183</v>
      </c>
      <c r="D24" s="130" t="n">
        <v>12781</v>
      </c>
      <c r="E24" s="130" t="n">
        <v>13033</v>
      </c>
      <c r="F24" s="130" t="n">
        <f aca="false">+C24-B24+E24-D24</f>
        <v>-622</v>
      </c>
      <c r="G24" s="268"/>
      <c r="H24" s="269"/>
      <c r="I24" s="130"/>
      <c r="J24" s="130"/>
      <c r="K24" s="130"/>
      <c r="L24" s="263"/>
      <c r="M24" s="270" t="n">
        <f aca="false">SUM(M9:M23)</f>
        <v>78233</v>
      </c>
      <c r="N24" s="143"/>
      <c r="O24" s="143" t="n">
        <f aca="false">SUM(O9:O23)</f>
        <v>543825.64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208</v>
      </c>
      <c r="B25" s="130" t="n">
        <v>146516</v>
      </c>
      <c r="C25" s="130" t="n">
        <v>146270</v>
      </c>
      <c r="D25" s="130" t="n">
        <v>12318</v>
      </c>
      <c r="E25" s="130" t="n">
        <v>13033</v>
      </c>
      <c r="F25" s="130" t="n">
        <f aca="false">+C25-B25+E25-D25</f>
        <v>469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208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208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208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208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 t="n">
        <v>146915</v>
      </c>
      <c r="C26" s="130" t="n">
        <v>146731</v>
      </c>
      <c r="D26" s="130" t="n">
        <v>12991</v>
      </c>
      <c r="E26" s="130" t="n">
        <v>13033</v>
      </c>
      <c r="F26" s="130" t="n">
        <f aca="false">+C26-B26+E26-D26</f>
        <v>-142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 t="n">
        <v>147281</v>
      </c>
      <c r="C27" s="130" t="n">
        <v>146911</v>
      </c>
      <c r="D27" s="130" t="n">
        <v>12635</v>
      </c>
      <c r="E27" s="130" t="n">
        <v>13033</v>
      </c>
      <c r="F27" s="130" t="n">
        <f aca="false">+C27-B27+E27-D27</f>
        <v>28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 t="n">
        <v>146748</v>
      </c>
      <c r="C28" s="130" t="n">
        <v>146720</v>
      </c>
      <c r="D28" s="130" t="n">
        <v>11772</v>
      </c>
      <c r="E28" s="130" t="n">
        <v>13033</v>
      </c>
      <c r="F28" s="130" t="n">
        <f aca="false">+C28-B28+E28-D28</f>
        <v>1233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 t="n">
        <v>147080</v>
      </c>
      <c r="C29" s="130" t="n">
        <v>145409</v>
      </c>
      <c r="D29" s="130" t="n">
        <v>13233</v>
      </c>
      <c r="E29" s="130" t="n">
        <v>13033</v>
      </c>
      <c r="F29" s="130" t="n">
        <f aca="false">+C29-B29+E29-D29</f>
        <v>-1871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 t="n">
        <v>145115</v>
      </c>
      <c r="C30" s="130" t="n">
        <v>144287</v>
      </c>
      <c r="D30" s="130" t="n">
        <v>13437</v>
      </c>
      <c r="E30" s="130" t="n">
        <v>13033</v>
      </c>
      <c r="F30" s="130" t="n">
        <f aca="false">+C30-B30+E30-D30</f>
        <v>-1232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/>
      <c r="C31" s="130"/>
      <c r="D31" s="130"/>
      <c r="E31" s="130"/>
      <c r="F31" s="130" t="n">
        <f aca="false">+C31-B31+E31-D31</f>
        <v>0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/>
      <c r="C32" s="130"/>
      <c r="D32" s="130"/>
      <c r="E32" s="130"/>
      <c r="F32" s="130" t="n">
        <f aca="false">+C32-B32+E32-D32</f>
        <v>0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/>
      <c r="C33" s="130"/>
      <c r="D33" s="130"/>
      <c r="E33" s="130"/>
      <c r="F33" s="130" t="n">
        <f aca="false">+C33-B33+E33-D33</f>
        <v>0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/>
      <c r="C34" s="130"/>
      <c r="D34" s="130"/>
      <c r="E34" s="130"/>
      <c r="F34" s="130" t="n">
        <f aca="false">+C34-B34+E34-D34</f>
        <v>0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/>
      <c r="C35" s="130"/>
      <c r="D35" s="130"/>
      <c r="E35" s="130"/>
      <c r="F35" s="130" t="n">
        <f aca="false">+C35-B35+E35-D35</f>
        <v>0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/>
      <c r="C36" s="130"/>
      <c r="D36" s="130"/>
      <c r="E36" s="130"/>
      <c r="F36" s="130" t="n">
        <f aca="false">+C36-B36+E36-D36</f>
        <v>0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3361253</v>
      </c>
      <c r="C39" s="130" t="n">
        <f aca="false">SUM(C8:C38)</f>
        <v>3345036</v>
      </c>
      <c r="D39" s="130" t="n">
        <f aca="false">SUM(D8:D38)</f>
        <v>295109</v>
      </c>
      <c r="E39" s="130" t="n">
        <f aca="false">SUM(E8:E38)</f>
        <v>299759</v>
      </c>
      <c r="F39" s="130" t="n">
        <f aca="false">+C39-B39+E39-D39</f>
        <v>-11567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37256</v>
      </c>
      <c r="B44" s="9"/>
      <c r="C44" s="182"/>
      <c r="D44" s="183"/>
      <c r="E44" s="182"/>
      <c r="F44" s="184" t="n">
        <v>30131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37279</v>
      </c>
      <c r="B45" s="9"/>
      <c r="C45" s="183"/>
      <c r="D45" s="183"/>
      <c r="E45" s="183"/>
      <c r="F45" s="130" t="n">
        <f aca="false">+F44+F39</f>
        <v>18564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209</v>
      </c>
      <c r="AE45" s="263"/>
      <c r="AF45" s="175" t="n">
        <f aca="false">+AF42+AF39</f>
        <v>89870</v>
      </c>
      <c r="AG45" s="262"/>
      <c r="AH45" s="45" t="s">
        <v>210</v>
      </c>
      <c r="AI45" s="263"/>
      <c r="AJ45" s="175" t="n">
        <f aca="false">+AJ42+AJ39</f>
        <v>144671</v>
      </c>
      <c r="AK45" s="262"/>
      <c r="AL45" s="45" t="s">
        <v>211</v>
      </c>
      <c r="AM45" s="263"/>
      <c r="AN45" s="280" t="n">
        <f aca="false">+AN42+AN39</f>
        <v>218762</v>
      </c>
      <c r="AO45" s="262"/>
      <c r="AP45" s="45" t="s">
        <v>212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213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37256</v>
      </c>
      <c r="B50" s="9"/>
      <c r="C50" s="9"/>
      <c r="D50" s="184" t="n">
        <v>434360.78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37279</v>
      </c>
      <c r="B51" s="9"/>
      <c r="C51" s="9"/>
      <c r="D51" s="41" t="n">
        <f aca="false">+F39*summary!G3</f>
        <v>-24290.7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410070.08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214</v>
      </c>
      <c r="F80" s="263"/>
      <c r="G80" s="262"/>
      <c r="H80" s="262"/>
    </row>
    <row r="81" customFormat="false" ht="12.75" hidden="false" customHeight="false" outlineLevel="0" collapsed="false">
      <c r="A81" s="287" t="s">
        <v>215</v>
      </c>
      <c r="F81" s="263"/>
      <c r="G81" s="262"/>
    </row>
    <row r="84" customFormat="false" ht="12.75" hidden="false" customHeight="false" outlineLevel="0" collapsed="false">
      <c r="A84" s="267"/>
      <c r="B84" s="271" t="s">
        <v>216</v>
      </c>
      <c r="C84" s="271" t="s">
        <v>36</v>
      </c>
      <c r="D84" s="271"/>
      <c r="E84" s="271"/>
      <c r="F84" s="267"/>
      <c r="H84" s="267"/>
      <c r="I84" s="271" t="s">
        <v>216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183</v>
      </c>
      <c r="C85" s="288" t="s">
        <v>184</v>
      </c>
      <c r="D85" s="288"/>
      <c r="E85" s="288"/>
      <c r="F85" s="289" t="s">
        <v>185</v>
      </c>
      <c r="H85" s="267"/>
      <c r="I85" s="288" t="s">
        <v>183</v>
      </c>
      <c r="J85" s="288" t="s">
        <v>184</v>
      </c>
      <c r="K85" s="289" t="s">
        <v>185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217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218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219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220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221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214</v>
      </c>
      <c r="F119" s="263"/>
      <c r="G119" s="262"/>
      <c r="H119" s="290"/>
    </row>
    <row r="120" customFormat="false" ht="12.75" hidden="false" customHeight="false" outlineLevel="0" collapsed="false">
      <c r="A120" s="287" t="s">
        <v>215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216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183</v>
      </c>
      <c r="C125" s="304" t="s">
        <v>184</v>
      </c>
      <c r="D125" s="304"/>
      <c r="E125" s="304"/>
      <c r="F125" s="305" t="s">
        <v>185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222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223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224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225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226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227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2002-01-23T11:30:49Z</cp:lastPrinted>
  <dcterms:modified xsi:type="dcterms:W3CDTF">2002-01-25T14:19:19Z</dcterms:modified>
  <cp:revision>0</cp:revision>
  <dc:subject/>
  <dc:title/>
</cp:coreProperties>
</file>