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<sst xmlns="http://schemas.openxmlformats.org/spreadsheetml/2006/main" count="1035" uniqueCount="334">
  <si>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</si>
  <si>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</si>
  <si>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</si>
  <si>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</si>
  <si>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</si>
  <si>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</si>
  <si>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</si>
  <si>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</si>
  <si>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</si>
  <si>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</si>
  <si>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</si>
  <si>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</si>
  <si>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</si>
  <si>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</si>
  <si>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</si>
  <si>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</si>
  <si>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</si>
  <si>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</si>
  <si>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</si>
  <si>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</si>
  <si>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</si>
  <si>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</si>
  <si>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</si>
  <si>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</si>
  <si>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</si>
  <si>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</si>
  <si>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</si>
  <si>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</si>
  <si>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</si>
  <si>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</si>
  <si>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</si>
  <si>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</si>
  <si>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</si>
  <si>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</si>
  <si>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</si>
  <si>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</si>
  <si>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</si>
  <si>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</si>
  <si>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</si>
  <si>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</si>
  <si>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</si>
  <si>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</si>
  <si>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</si>
  <si>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</si>
  <si>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</si>
  <si>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</si>
  <si>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</si>
  <si>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</si>
  <si>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</si>
  <si>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</si>
  <si>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</si>
  <si>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</si>
  <si>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</si>
  <si>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</si>
  <si>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</si>
  <si>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</si>
  <si>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</si>
  <si>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</si>
  <si>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</si>
  <si>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</si>
  <si>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</si>
  <si>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</si>
  <si>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</si>
  <si>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</si>
  <si>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</si>
  <si>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</si>
  <si>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</si>
  <si>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</si>
  <si>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</si>
  <si>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</si>
  <si>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</si>
  <si>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</si>
  <si>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</si>
  <si>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</si>
  <si>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</si>
  <si>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</si>
  <si>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</si>
  <si>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</si>
  <si>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</si>
  <si>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</si>
  <si>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</si>
  <si>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</si>
  <si>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</si>
  <si>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</si>
  <si>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</si>
  <si>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</si>
  <si>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</si>
  <si>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</si>
  <si>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</si>
  <si>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</si>
  <si>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</si>
  <si>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</si>
  <si>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</si>
  <si>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</si>
  <si>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</si>
  <si>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</si>
  <si>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</si>
  <si>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</si>
  <si>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</si>
  <si>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</si>
  <si>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</si>
  <si>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</si>
  <si>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</si>
  <si>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</si>
  <si>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</si>
  <si>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</si>
  <si>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</si>
  <si>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</si>
  <si>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</si>
  <si>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</si>
  <si>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</si>
  <si>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</si>
  <si>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</si>
  <si>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</si>
  <si>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discussing netting with DETM</t>
  </si>
  <si>
    <t xml:space="preserve">discussing netting with DEFS</t>
  </si>
  <si>
    <t xml:space="preserve">Zia and Maljamar</t>
  </si>
  <si>
    <t xml:space="preserve">Volumetric</t>
  </si>
  <si>
    <t xml:space="preserve">Ward, Pecos - $ value as of 11/1/01 - Lonestar is diputing $value</t>
  </si>
  <si>
    <t xml:space="preserve">Devon</t>
  </si>
  <si>
    <t xml:space="preserve">verbal commitment to send $$$</t>
  </si>
  <si>
    <t xml:space="preserve">DEFS,LP</t>
  </si>
  <si>
    <t xml:space="preserve">Hobbs plant</t>
  </si>
  <si>
    <t xml:space="preserve">inactive</t>
  </si>
  <si>
    <t xml:space="preserve">DEFSSW</t>
  </si>
  <si>
    <t xml:space="preserve">DE T&amp;M</t>
  </si>
  <si>
    <t xml:space="preserve">Statland Exploration</t>
  </si>
  <si>
    <t xml:space="preserve">El Paso</t>
  </si>
  <si>
    <t xml:space="preserve">Receivable imbalances</t>
  </si>
  <si>
    <t xml:space="preserve">Crosstex Energy Serv</t>
  </si>
  <si>
    <t xml:space="preserve">Williams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</si>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</sst>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2.09</v>
          </cell>
        </row>
        <row r="39">
          <cell r="K39">
            <v>2.07</v>
          </cell>
        </row>
        <row r="39">
          <cell r="M39">
            <v>2.08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2.07</v>
      </c>
      <c r="H3" s="12" t="n">
        <f aca="true">NOW()</f>
        <v>45926.9752442805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2.08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2.09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-7948.47</v>
      </c>
      <c r="C12" s="32" t="n">
        <f aca="false">+B12/$G$4</f>
        <v>-3821.37980769231</v>
      </c>
      <c r="D12" s="32" t="n">
        <f aca="false">+Calpine!D47</f>
        <v>83278</v>
      </c>
      <c r="E12" s="33" t="n">
        <f aca="false">+C12-D12</f>
        <v>-87099.3798076923</v>
      </c>
      <c r="F12" s="34" t="n">
        <f aca="false">+Calpine!A41</f>
        <v>37286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7181.24000000001</v>
      </c>
      <c r="C13" s="28" t="n">
        <f aca="false">+B13/$G$4</f>
        <v>3452.51923076923</v>
      </c>
      <c r="D13" s="32" t="n">
        <f aca="false">+'Citizens-Griffith'!D48</f>
        <v>7035</v>
      </c>
      <c r="E13" s="33" t="n">
        <f aca="false">+C13-D13</f>
        <v>-3582.48076923077</v>
      </c>
      <c r="F13" s="34" t="n">
        <f aca="false">+'Citizens-Griffith'!A41</f>
        <v>37286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-20365.09</v>
      </c>
      <c r="C14" s="28" t="n">
        <f aca="false">+B14/G4</f>
        <v>-9790.90865384615</v>
      </c>
      <c r="D14" s="32" t="n">
        <f aca="false">+SWGasTrans!$D$48</f>
        <v>3264</v>
      </c>
      <c r="E14" s="33" t="n">
        <f aca="false">+C14-D14</f>
        <v>-13054.9086538462</v>
      </c>
      <c r="F14" s="34" t="n">
        <f aca="false">+SWGasTrans!A41</f>
        <v>37285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-292882.92</v>
      </c>
      <c r="C15" s="28" t="n">
        <f aca="false">+B15/$G$4</f>
        <v>-140809.096153846</v>
      </c>
      <c r="D15" s="32" t="n">
        <f aca="false">+'NS Steel'!D50</f>
        <v>-14370</v>
      </c>
      <c r="E15" s="33" t="n">
        <f aca="false">+C15-D15</f>
        <v>-126439.096153846</v>
      </c>
      <c r="F15" s="39" t="n">
        <f aca="false">+'NS Steel'!A41</f>
        <v>37284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-549367.83</v>
      </c>
      <c r="C16" s="41" t="n">
        <f aca="false">+B16/$G$4</f>
        <v>-264119.149038462</v>
      </c>
      <c r="D16" s="41" t="n">
        <f aca="false">+Citizens!D24</f>
        <v>-42436</v>
      </c>
      <c r="E16" s="42" t="n">
        <f aca="false">+C16-D16</f>
        <v>-221683.149038462</v>
      </c>
      <c r="F16" s="34" t="n">
        <f aca="false">+Citizens!A18</f>
        <v>37282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-863383.07</v>
      </c>
      <c r="C17" s="47" t="n">
        <f aca="false">SUBTOTAL(9,C12:C16)</f>
        <v>-415088.014423077</v>
      </c>
      <c r="D17" s="47" t="n">
        <f aca="false">SUBTOTAL(9,D12:D16)</f>
        <v>36771</v>
      </c>
      <c r="E17" s="48" t="n">
        <f aca="false">SUBTOTAL(9,E12:E16)</f>
        <v>-451859.014423077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29433.96</v>
      </c>
      <c r="C20" s="28" t="n">
        <f aca="false">+B20/$G$4</f>
        <v>14150.9423076923</v>
      </c>
      <c r="D20" s="32" t="n">
        <f aca="false">+transcol!D50</f>
        <v>-41795</v>
      </c>
      <c r="E20" s="33" t="n">
        <f aca="false">+C20-D20</f>
        <v>55945.9423076923</v>
      </c>
      <c r="F20" s="39" t="n">
        <f aca="false">+transcol!A43</f>
        <v>37285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30006.72</v>
      </c>
      <c r="C21" s="28" t="n">
        <f aca="false">+williams!J40</f>
        <v>14496</v>
      </c>
      <c r="D21" s="32" t="n">
        <f aca="false">+C21</f>
        <v>14496</v>
      </c>
      <c r="E21" s="33" t="n">
        <f aca="false">+C21-D21</f>
        <v>0</v>
      </c>
      <c r="F21" s="39" t="n">
        <f aca="false">+williams!A40</f>
        <v>37286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-13308.6</v>
      </c>
      <c r="C22" s="52" t="n">
        <f aca="false">+B22/$G$3</f>
        <v>-6429.27536231884</v>
      </c>
      <c r="D22" s="41" t="n">
        <f aca="false">+burlington!D49</f>
        <v>-9011</v>
      </c>
      <c r="E22" s="42" t="n">
        <f aca="false">+C22-D22</f>
        <v>2581.72463768116</v>
      </c>
      <c r="F22" s="34" t="n">
        <f aca="false">+burlington!A42</f>
        <v>37286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46132.08</v>
      </c>
      <c r="C23" s="53" t="n">
        <f aca="false">SUBTOTAL(9,C20:C22)</f>
        <v>22217.6669453735</v>
      </c>
      <c r="D23" s="47" t="n">
        <f aca="false">SUBTOTAL(9,D20:D22)</f>
        <v>-36310</v>
      </c>
      <c r="E23" s="48" t="n">
        <f aca="false">SUBTOTAL(9,E20:E22)</f>
        <v>58527.6669453735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51850.18</v>
      </c>
      <c r="C26" s="28" t="n">
        <f aca="false">+B26/$G$4</f>
        <v>24927.9711538462</v>
      </c>
      <c r="D26" s="32" t="n">
        <f aca="false">+NNG!D34</f>
        <v>23286</v>
      </c>
      <c r="E26" s="33" t="n">
        <f aca="false">+C26-D26</f>
        <v>1641.97115384615</v>
      </c>
      <c r="F26" s="34" t="n">
        <f aca="false">+NNG!A24</f>
        <v>37285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465198.21</v>
      </c>
      <c r="C27" s="28" t="n">
        <f aca="false">+B27/$G$4</f>
        <v>223652.985576923</v>
      </c>
      <c r="D27" s="32" t="n">
        <f aca="false">+Conoco!D48</f>
        <v>20261</v>
      </c>
      <c r="E27" s="33" t="n">
        <f aca="false">+C27-D27</f>
        <v>203391.985576923</v>
      </c>
      <c r="F27" s="34" t="n">
        <f aca="false">+Conoco!A41</f>
        <v>37286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149736.55</v>
      </c>
      <c r="C28" s="28" t="n">
        <f aca="false">+B28/$G$4</f>
        <v>71988.7259615385</v>
      </c>
      <c r="D28" s="32" t="n">
        <f aca="false">+'Amoco Abo'!D49</f>
        <v>-369560</v>
      </c>
      <c r="E28" s="33" t="n">
        <f aca="false">+C28-D28</f>
        <v>441548.725961538</v>
      </c>
      <c r="F28" s="39" t="n">
        <f aca="false">+'Amoco Abo'!A43</f>
        <v>37285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305000.43</v>
      </c>
      <c r="C29" s="28" t="n">
        <f aca="false">+B29/$G$4</f>
        <v>146634.822115385</v>
      </c>
      <c r="D29" s="32" t="n">
        <f aca="false">+KN_Westar!D48</f>
        <v>-49188</v>
      </c>
      <c r="E29" s="33" t="n">
        <f aca="false">+C29-D29</f>
        <v>195822.822115385</v>
      </c>
      <c r="F29" s="39" t="n">
        <f aca="false">+KN_Westar!A41</f>
        <v>37277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1226238.76</v>
      </c>
      <c r="C30" s="32" t="n">
        <f aca="false">+B30/$G$5</f>
        <v>586717.110047847</v>
      </c>
      <c r="D30" s="32" t="n">
        <f aca="false">+Duke!$G$40+Duke!$H$40+Duke!$I$53+Duke!$I$54</f>
        <v>365664</v>
      </c>
      <c r="E30" s="33" t="n">
        <f aca="false">+C30-D30</f>
        <v>221053.110047847</v>
      </c>
      <c r="F30" s="39" t="n">
        <f aca="false">+Duke!A42</f>
        <v>37283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1513410.51</v>
      </c>
      <c r="C31" s="32" t="n">
        <f aca="false">+B31/$G$5</f>
        <v>724119.861244019</v>
      </c>
      <c r="D31" s="32" t="n">
        <f aca="false">+Duke!$F$40</f>
        <v>370017</v>
      </c>
      <c r="E31" s="33" t="n">
        <f aca="false">+C31-D31</f>
        <v>354102.861244019</v>
      </c>
      <c r="F31" s="39" t="n">
        <f aca="false">+Duke!A7</f>
        <v>37283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+summary!B41</f>
        <v>-2816109.41</v>
      </c>
      <c r="C32" s="32" t="n">
        <f aca="false">+B32/$G$5</f>
        <v>-1347420.77033493</v>
      </c>
      <c r="D32" s="32" t="n">
        <f aca="false">+DEFS!$I$36+DEFS!$J$36+DEFS!$K$45+DEFS!$K$46+DEFS!$K$47+DEFS!$K$48</f>
        <v>-443438</v>
      </c>
      <c r="E32" s="33" t="n">
        <f aca="false">+C32-D32</f>
        <v>-903982.770334928</v>
      </c>
      <c r="F32" s="39" t="n">
        <f aca="false">+DEFS!A40</f>
        <v>37285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345408.88</v>
      </c>
      <c r="C33" s="28" t="n">
        <f aca="false">+B33/$G$4</f>
        <v>166061.961538462</v>
      </c>
      <c r="D33" s="32" t="n">
        <f aca="false">+mewborne!D49</f>
        <v>137405</v>
      </c>
      <c r="E33" s="33" t="n">
        <f aca="false">+C33-D33</f>
        <v>28656.9615384615</v>
      </c>
      <c r="F33" s="39" t="n">
        <f aca="false">+mewborne!A43</f>
        <v>37286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10062.32</v>
      </c>
      <c r="C34" s="28" t="n">
        <f aca="false">+B34/$G$4</f>
        <v>4837.65384615385</v>
      </c>
      <c r="D34" s="32" t="n">
        <f aca="false">+PGETX!E48</f>
        <v>32570</v>
      </c>
      <c r="E34" s="33" t="n">
        <f aca="false">+C34-D34</f>
        <v>-27732.3461538462</v>
      </c>
      <c r="F34" s="39" t="n">
        <f aca="false">+PGETX!E39</f>
        <v>37286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786688.88</v>
      </c>
      <c r="C35" s="28" t="n">
        <f aca="false">+B35/$G$4</f>
        <v>378215.807692308</v>
      </c>
      <c r="D35" s="32" t="n">
        <f aca="false">+PNM!D30</f>
        <v>316829</v>
      </c>
      <c r="E35" s="33" t="n">
        <f aca="false">+C35-D35</f>
        <v>61386.8076923077</v>
      </c>
      <c r="F35" s="39" t="n">
        <f aca="false">+PNM!A23</f>
        <v>37286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24200.53</v>
      </c>
      <c r="C36" s="28" t="n">
        <f aca="false">+B36/$G$4</f>
        <v>11634.8701923077</v>
      </c>
      <c r="D36" s="32" t="n">
        <f aca="false">+EOG!D48</f>
        <v>-116084</v>
      </c>
      <c r="E36" s="33" t="n">
        <f aca="false">+C36-D36</f>
        <v>127718.870192308</v>
      </c>
      <c r="F36" s="34" t="n">
        <f aca="false">+EOG!A41</f>
        <v>37285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-41507.36</v>
      </c>
      <c r="C37" s="28" t="n">
        <f aca="false">+B37/G5</f>
        <v>-19859.980861244</v>
      </c>
      <c r="D37" s="32" t="n">
        <f aca="false">+Oasis!D47</f>
        <v>-22034</v>
      </c>
      <c r="E37" s="33" t="n">
        <f aca="false">+C37-D37</f>
        <v>2174.01913875598</v>
      </c>
      <c r="F37" s="34" t="n">
        <f aca="false">+Oasis!A40</f>
        <v>37285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4498.89</v>
      </c>
      <c r="C38" s="28" t="n">
        <f aca="false">+B38/$G$5</f>
        <v>2152.57894736842</v>
      </c>
      <c r="D38" s="32" t="n">
        <f aca="false">+SidR!D48</f>
        <v>1979</v>
      </c>
      <c r="E38" s="33" t="n">
        <f aca="false">+C38-D38</f>
        <v>173.578947368421</v>
      </c>
      <c r="F38" s="39" t="n">
        <f aca="false">+SidR!A41</f>
        <v>37286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+summary!$B$44</f>
        <v>-203736.06</v>
      </c>
      <c r="C39" s="28" t="n">
        <f aca="false">+summary!$C$44</f>
        <v>-97481.3684210526</v>
      </c>
      <c r="D39" s="32" t="n">
        <f aca="false">+MiVida_Rich!D48</f>
        <v>-51454</v>
      </c>
      <c r="E39" s="33" t="n">
        <f aca="false">+C39-D39</f>
        <v>-46027.3684210526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174389.26</v>
      </c>
      <c r="C40" s="28" t="n">
        <f aca="false">+B40/$G$5</f>
        <v>83439.8373205742</v>
      </c>
      <c r="D40" s="32" t="n">
        <f aca="false">+Dominion!D48</f>
        <v>76305</v>
      </c>
      <c r="E40" s="33" t="n">
        <f aca="false">+C40-D40</f>
        <v>7134.83732057417</v>
      </c>
      <c r="F40" s="39" t="n">
        <f aca="false">+Dominion!A41</f>
        <v>37286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-38263.05</v>
      </c>
      <c r="C41" s="28" t="n">
        <f aca="false">+B41/$G$4</f>
        <v>-18395.6971153846</v>
      </c>
      <c r="D41" s="32" t="n">
        <f aca="false">+WTGmktg!D50</f>
        <v>-4743</v>
      </c>
      <c r="E41" s="33" t="n">
        <f aca="false">+C41-D41</f>
        <v>-13652.6971153846</v>
      </c>
      <c r="F41" s="39" t="n">
        <f aca="false">+WTGmktg!A43</f>
        <v>37285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29167.53</v>
      </c>
      <c r="C42" s="28" t="n">
        <f aca="false">+B42/G4</f>
        <v>14022.8509615385</v>
      </c>
      <c r="D42" s="32" t="n">
        <f aca="false">+'WTG inc'!D50</f>
        <v>10469</v>
      </c>
      <c r="E42" s="33" t="n">
        <f aca="false">+C42-D42</f>
        <v>3553.85096153846</v>
      </c>
      <c r="F42" s="39" t="n">
        <f aca="false">+'WTG inc'!A43</f>
        <v>37285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148248.8</v>
      </c>
      <c r="C43" s="28" t="n">
        <f aca="false">+B43/$G$5</f>
        <v>70932.4401913876</v>
      </c>
      <c r="D43" s="32" t="n">
        <f aca="false">+Devon!D48</f>
        <v>27730</v>
      </c>
      <c r="E43" s="33" t="n">
        <f aca="false">+C43-D43</f>
        <v>43202.4401913876</v>
      </c>
      <c r="F43" s="39" t="n">
        <f aca="false">+Devon!A41</f>
        <v>37286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-124051.88</v>
      </c>
      <c r="C44" s="28" t="n">
        <f aca="false">+B44/$G$4</f>
        <v>-59640.3269230769</v>
      </c>
      <c r="D44" s="32" t="n">
        <f aca="false">+crosstex!D48</f>
        <v>-38920</v>
      </c>
      <c r="E44" s="33" t="n">
        <f aca="false">+C44-D44</f>
        <v>-20720.3269230769</v>
      </c>
      <c r="F44" s="39" t="n">
        <f aca="false">+crosstex!A41</f>
        <v>37284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91691</v>
      </c>
      <c r="C45" s="28" t="n">
        <f aca="false">+B45/$G$4</f>
        <v>44082.2115384615</v>
      </c>
      <c r="D45" s="32" t="n">
        <f aca="false">+Amarillo!D48</f>
        <v>37965</v>
      </c>
      <c r="E45" s="33" t="n">
        <f aca="false">+C45-D45</f>
        <v>6117.21153846154</v>
      </c>
      <c r="F45" s="39" t="n">
        <f aca="false">+Amarillo!A41</f>
        <v>37286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33990.34</v>
      </c>
      <c r="C46" s="32" t="n">
        <f aca="false">+B46/$G$4</f>
        <v>16341.5096153846</v>
      </c>
      <c r="D46" s="32" t="n">
        <f aca="false">+Stratland!D48</f>
        <v>10453</v>
      </c>
      <c r="E46" s="33" t="n">
        <f aca="false">+C46-D46</f>
        <v>5888.50961538461</v>
      </c>
      <c r="F46" s="34" t="n">
        <f aca="false">+Stratland!A41</f>
        <v>37271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51898.2115384615</v>
      </c>
      <c r="D47" s="32" t="n">
        <f aca="false">+Plains!D50</f>
        <v>36315</v>
      </c>
      <c r="E47" s="33" t="n">
        <f aca="false">+C47-D47</f>
        <v>15583.2115384615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29738</v>
      </c>
      <c r="C48" s="32" t="n">
        <f aca="false">+B48/$G$4</f>
        <v>14297.1153846154</v>
      </c>
      <c r="D48" s="32" t="n">
        <f aca="false">+Continental!D50</f>
        <v>-1427</v>
      </c>
      <c r="E48" s="33" t="n">
        <f aca="false">+C48-D48</f>
        <v>15724.1153846154</v>
      </c>
      <c r="F48" s="39" t="n">
        <f aca="false">+Continental!A43</f>
        <v>37286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88473.42</v>
      </c>
      <c r="C49" s="32" t="n">
        <f aca="false">+B49/$G$5</f>
        <v>42331.7799043062</v>
      </c>
      <c r="D49" s="32" t="n">
        <f aca="false">+EPFS!D47</f>
        <v>56242</v>
      </c>
      <c r="E49" s="33" t="n">
        <f aca="false">+C49-D49</f>
        <v>-13910.2200956938</v>
      </c>
      <c r="F49" s="34" t="n">
        <f aca="false">+EPFS!A41</f>
        <v>37286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119385.54</v>
      </c>
      <c r="C50" s="41" t="n">
        <f aca="false">+B50/$G$4</f>
        <v>57396.8942307692</v>
      </c>
      <c r="D50" s="41" t="n">
        <f aca="false">+Agave!D31</f>
        <v>69398</v>
      </c>
      <c r="E50" s="42" t="n">
        <f aca="false">+C50-D50</f>
        <v>-12001.1057692308</v>
      </c>
      <c r="F50" s="34" t="n">
        <f aca="false">+Agave!A24</f>
        <v>37285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2481658.55</v>
      </c>
      <c r="C51" s="47" t="n">
        <f aca="false">SUBTOTAL(9,C26:C50)</f>
        <v>1192889.05534597</v>
      </c>
      <c r="D51" s="47" t="n">
        <f aca="false">SUBTOTAL(9,D26:D50)</f>
        <v>496040</v>
      </c>
      <c r="E51" s="48" t="n">
        <f aca="false">SUBTOTAL(9,E26:E50)</f>
        <v>696849.05534597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1664407.56</v>
      </c>
      <c r="C53" s="47" t="n">
        <f aca="false">SUBTOTAL(9,C12:C50)</f>
        <v>800018.707868266</v>
      </c>
      <c r="D53" s="47" t="n">
        <f aca="false">SUBTOTAL(9,D12:D50)</f>
        <v>496501</v>
      </c>
      <c r="E53" s="48" t="n">
        <f aca="false">SUBTOTAL(9,E12:E50)</f>
        <v>303517.707868266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2.07</v>
      </c>
      <c r="H59" s="12" t="n">
        <f aca="true">NOW()</f>
        <v>45926.9752442964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2.08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2.09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179516</v>
      </c>
      <c r="C68" s="31" t="n">
        <f aca="false">+B68*$G$4</f>
        <v>373393.28</v>
      </c>
      <c r="D68" s="27" t="n">
        <f aca="false">+Mojave!D47</f>
        <v>184614.44</v>
      </c>
      <c r="E68" s="27" t="n">
        <f aca="false">+C68-D68</f>
        <v>188778.84</v>
      </c>
      <c r="F68" s="39" t="n">
        <f aca="false">+Mojave!A40</f>
        <v>37285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94582</v>
      </c>
      <c r="C69" s="31" t="n">
        <f aca="false">+B69*$G$4</f>
        <v>196730.56</v>
      </c>
      <c r="D69" s="27" t="n">
        <f aca="false">+SoCal!D47</f>
        <v>311453.96</v>
      </c>
      <c r="E69" s="27" t="n">
        <f aca="false">+C69-D69</f>
        <v>-114723.4</v>
      </c>
      <c r="F69" s="39" t="n">
        <f aca="false">+SoCal!A40</f>
        <v>37286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133679.52</v>
      </c>
      <c r="D70" s="27" t="n">
        <f aca="false">+'El Paso'!C46</f>
        <v>-1582961.01</v>
      </c>
      <c r="E70" s="27" t="n">
        <f aca="false">+C70-D70</f>
        <v>1716640.53</v>
      </c>
      <c r="F70" s="39" t="n">
        <f aca="false">+'El Paso'!A39</f>
        <v>37285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28004</v>
      </c>
      <c r="C71" s="40" t="n">
        <f aca="false">+B71*$G$4</f>
        <v>58248.32</v>
      </c>
      <c r="D71" s="40" t="n">
        <f aca="false">+'PG&amp;E'!D47</f>
        <v>-145162.51</v>
      </c>
      <c r="E71" s="40" t="n">
        <f aca="false">+C71-D71</f>
        <v>203410.83</v>
      </c>
      <c r="F71" s="39" t="n">
        <f aca="false">+'PG&amp;E'!A40</f>
        <v>37286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366371</v>
      </c>
      <c r="C72" s="46" t="n">
        <f aca="false">SUBTOTAL(9,C68:C71)</f>
        <v>762051.68</v>
      </c>
      <c r="D72" s="46" t="n">
        <f aca="false">SUBTOTAL(9,D68:D71)</f>
        <v>-1232055.12</v>
      </c>
      <c r="E72" s="46" t="n">
        <f aca="false">SUBTOTAL(9,E68:E71)</f>
        <v>1994106.8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21891</v>
      </c>
      <c r="C75" s="63" t="n">
        <f aca="false">+B75*G59</f>
        <v>45314.37</v>
      </c>
      <c r="D75" s="64" t="n">
        <f aca="false">+'Red C'!D52</f>
        <v>417303.98</v>
      </c>
      <c r="E75" s="27" t="n">
        <f aca="false">+C75-D75</f>
        <v>-371989.61</v>
      </c>
      <c r="F75" s="34" t="n">
        <f aca="false">+'Red C'!A45</f>
        <v>37285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-4795</v>
      </c>
      <c r="C76" s="31" t="n">
        <f aca="false">+B76*$G$3</f>
        <v>-9925.65</v>
      </c>
      <c r="D76" s="27" t="n">
        <f aca="false">+Amoco!D47</f>
        <v>325191.05</v>
      </c>
      <c r="E76" s="27" t="n">
        <f aca="false">+C76-D76</f>
        <v>-335116.7</v>
      </c>
      <c r="F76" s="39" t="n">
        <f aca="false">+Amoco!A40</f>
        <v>37286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-61336</v>
      </c>
      <c r="C77" s="31" t="n">
        <f aca="false">+B77*$G$3</f>
        <v>-126965.52</v>
      </c>
      <c r="D77" s="27" t="n">
        <f aca="false">+'El Paso'!F46</f>
        <v>-657254.01</v>
      </c>
      <c r="E77" s="27" t="n">
        <f aca="false">+C77-D77</f>
        <v>530288.49</v>
      </c>
      <c r="F77" s="39" t="n">
        <f aca="false">+'El Paso'!A39</f>
        <v>37285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-8623</v>
      </c>
      <c r="C78" s="40" t="n">
        <f aca="false">+B78*$G$3</f>
        <v>-17849.61</v>
      </c>
      <c r="D78" s="40" t="n">
        <f aca="false">+NW!E49</f>
        <v>-479112.38</v>
      </c>
      <c r="E78" s="40" t="n">
        <f aca="false">+C78-D78</f>
        <v>461262.77</v>
      </c>
      <c r="F78" s="34" t="n">
        <f aca="false">+NW!B41</f>
        <v>37284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-52863</v>
      </c>
      <c r="C79" s="46" t="n">
        <f aca="false">SUBTOTAL(9,C75:C78)</f>
        <v>-109426.41</v>
      </c>
      <c r="D79" s="46" t="n">
        <f aca="false">SUBTOTAL(9,D75:D78)</f>
        <v>-393871.36</v>
      </c>
      <c r="E79" s="46" t="n">
        <f aca="false">SUBTOTAL(9,E75:E78)</f>
        <v>284444.95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135611</v>
      </c>
      <c r="C82" s="38" t="n">
        <f aca="false">+B82*$G$5</f>
        <v>283426.99</v>
      </c>
      <c r="D82" s="27" t="n">
        <f aca="false">+NGPL!D45</f>
        <v>338745.6</v>
      </c>
      <c r="E82" s="27" t="n">
        <f aca="false">+C82-D82</f>
        <v>-55318.61</v>
      </c>
      <c r="F82" s="39" t="n">
        <f aca="false">+NGPL!A38</f>
        <v>37285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-3083</v>
      </c>
      <c r="C83" s="50" t="n">
        <f aca="false">+B83*$G$4</f>
        <v>-6412.64</v>
      </c>
      <c r="D83" s="27" t="n">
        <f aca="false">+PEPL!D47</f>
        <v>186597.56</v>
      </c>
      <c r="E83" s="27" t="n">
        <f aca="false">+C83-D83</f>
        <v>-193010.2</v>
      </c>
      <c r="F83" s="39" t="n">
        <f aca="false">+PEPL!A41</f>
        <v>37285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36580.96</v>
      </c>
      <c r="D84" s="64" t="n">
        <f aca="false">+CIG!D49</f>
        <v>385896.72</v>
      </c>
      <c r="E84" s="33" t="n">
        <f aca="false">+C84-D84</f>
        <v>-349315.76</v>
      </c>
      <c r="F84" s="39" t="n">
        <f aca="false">+CIG!A42</f>
        <v>37278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73901.7</v>
      </c>
      <c r="C85" s="51" t="n">
        <f aca="false">+B85*G61</f>
        <v>154454.553</v>
      </c>
      <c r="D85" s="40" t="n">
        <f aca="false">+Lonestar!D50</f>
        <v>50673.24</v>
      </c>
      <c r="E85" s="40" t="n">
        <f aca="false">+C85-D85</f>
        <v>103781.313</v>
      </c>
      <c r="F85" s="34" t="n">
        <f aca="false">+Lonestar!A43</f>
        <v>37285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224016.7</v>
      </c>
      <c r="C86" s="46" t="n">
        <f aca="false">SUBTOTAL(9,C82:C85)</f>
        <v>468049.863</v>
      </c>
      <c r="D86" s="46" t="n">
        <f aca="false">SUBTOTAL(9,D82:D85)</f>
        <v>961913.12</v>
      </c>
      <c r="E86" s="46" t="n">
        <f aca="false">SUBTOTAL(9,E82:E85)</f>
        <v>-493863.257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537524.7</v>
      </c>
      <c r="C88" s="46" t="n">
        <f aca="false">SUBTOTAL(9,C68:C85)</f>
        <v>1120675.133</v>
      </c>
      <c r="D88" s="46" t="n">
        <f aca="false">SUBTOTAL(9,D68:D85)</f>
        <v>-664013.36</v>
      </c>
      <c r="E88" s="46" t="n">
        <f aca="false">SUBTOTAL(9,E68:E85)</f>
        <v>1784688.493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2785082.693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1337543.40786827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F51" activeCellId="0" sqref="F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1"/>
      <c r="E3" s="311"/>
      <c r="I3" s="311"/>
      <c r="M3" s="311"/>
    </row>
    <row r="4" customFormat="false" ht="12.75" hidden="false" customHeight="false" outlineLevel="0" collapsed="false">
      <c r="A4" s="5"/>
      <c r="B4" s="5" t="s">
        <v>228</v>
      </c>
      <c r="C4" s="1"/>
      <c r="D4" s="1"/>
      <c r="E4" s="162"/>
      <c r="F4" s="120"/>
      <c r="I4" s="162"/>
      <c r="J4" s="120"/>
      <c r="M4" s="162"/>
      <c r="N4" s="120"/>
    </row>
    <row r="5" customFormat="false" ht="12.75" hidden="false" customHeight="false" outlineLevel="0" collapsed="false">
      <c r="A5" s="100" t="s">
        <v>179</v>
      </c>
      <c r="B5" s="312" t="s">
        <v>180</v>
      </c>
      <c r="C5" s="312" t="s">
        <v>181</v>
      </c>
      <c r="D5" s="312" t="s">
        <v>200</v>
      </c>
      <c r="E5" s="88"/>
      <c r="F5" s="123"/>
      <c r="G5" s="123"/>
      <c r="H5" s="123"/>
      <c r="I5" s="88"/>
      <c r="J5" s="123"/>
      <c r="K5" s="123"/>
      <c r="L5" s="123"/>
      <c r="M5" s="88"/>
      <c r="N5" s="123"/>
      <c r="O5" s="123"/>
      <c r="P5" s="123"/>
    </row>
    <row r="6" customFormat="false" ht="15.95" hidden="false" customHeight="true" outlineLevel="0" collapsed="false">
      <c r="A6" s="313" t="n">
        <v>1</v>
      </c>
      <c r="B6" s="155" t="n">
        <v>152595</v>
      </c>
      <c r="C6" s="155" t="n">
        <v>150415</v>
      </c>
      <c r="D6" s="302" t="n">
        <f aca="false">+C6-B6</f>
        <v>-2180</v>
      </c>
      <c r="E6" s="129"/>
      <c r="F6" s="130"/>
      <c r="G6" s="130"/>
      <c r="H6" s="146"/>
      <c r="I6" s="129"/>
      <c r="J6" s="130"/>
      <c r="K6" s="130"/>
      <c r="L6" s="146"/>
      <c r="M6" s="129"/>
      <c r="N6" s="130"/>
      <c r="O6" s="130"/>
      <c r="P6" s="146"/>
    </row>
    <row r="7" customFormat="false" ht="15.95" hidden="false" customHeight="true" outlineLevel="0" collapsed="false">
      <c r="A7" s="313" t="n">
        <v>2</v>
      </c>
      <c r="B7" s="155" t="n">
        <v>151711</v>
      </c>
      <c r="C7" s="155" t="n">
        <v>150642</v>
      </c>
      <c r="D7" s="302" t="n">
        <f aca="false">+C7-B7</f>
        <v>-1069</v>
      </c>
      <c r="E7" s="129"/>
      <c r="F7" s="130"/>
      <c r="G7" s="130"/>
      <c r="H7" s="146"/>
      <c r="I7" s="129"/>
      <c r="J7" s="130"/>
      <c r="K7" s="130"/>
      <c r="L7" s="146"/>
      <c r="M7" s="129"/>
      <c r="N7" s="130"/>
      <c r="O7" s="130"/>
      <c r="P7" s="146"/>
    </row>
    <row r="8" customFormat="false" ht="15.95" hidden="false" customHeight="true" outlineLevel="0" collapsed="false">
      <c r="A8" s="313" t="n">
        <v>3</v>
      </c>
      <c r="B8" s="155" t="n">
        <v>130476</v>
      </c>
      <c r="C8" s="155" t="n">
        <v>128588</v>
      </c>
      <c r="D8" s="302" t="n">
        <f aca="false">+C8-B8</f>
        <v>-1888</v>
      </c>
      <c r="E8" s="129"/>
      <c r="F8" s="130"/>
      <c r="G8" s="130"/>
      <c r="H8" s="146"/>
      <c r="I8" s="129"/>
      <c r="J8" s="130"/>
      <c r="K8" s="130"/>
      <c r="L8" s="146"/>
      <c r="M8" s="129"/>
      <c r="N8" s="130"/>
      <c r="O8" s="130"/>
      <c r="P8" s="146"/>
    </row>
    <row r="9" customFormat="false" ht="15.95" hidden="false" customHeight="true" outlineLevel="0" collapsed="false">
      <c r="A9" s="313" t="n">
        <v>4</v>
      </c>
      <c r="B9" s="155" t="n">
        <v>157869</v>
      </c>
      <c r="C9" s="155" t="n">
        <v>157685</v>
      </c>
      <c r="D9" s="302" t="n">
        <f aca="false">+C9-B9</f>
        <v>-184</v>
      </c>
      <c r="E9" s="129"/>
      <c r="F9" s="130"/>
      <c r="G9" s="130"/>
      <c r="H9" s="146"/>
      <c r="I9" s="129"/>
      <c r="J9" s="130"/>
      <c r="K9" s="130"/>
      <c r="L9" s="146"/>
      <c r="M9" s="129"/>
      <c r="N9" s="130"/>
      <c r="O9" s="130"/>
      <c r="P9" s="146"/>
    </row>
    <row r="10" customFormat="false" ht="15.95" hidden="false" customHeight="true" outlineLevel="0" collapsed="false">
      <c r="A10" s="313" t="n">
        <v>5</v>
      </c>
      <c r="B10" s="155" t="n">
        <v>153621</v>
      </c>
      <c r="C10" s="155" t="n">
        <v>153806</v>
      </c>
      <c r="D10" s="302" t="n">
        <f aca="false">+C10-B10</f>
        <v>185</v>
      </c>
      <c r="E10" s="129"/>
      <c r="F10" s="130"/>
      <c r="G10" s="130"/>
      <c r="H10" s="146"/>
      <c r="I10" s="129"/>
      <c r="J10" s="130"/>
      <c r="K10" s="130"/>
      <c r="L10" s="146"/>
      <c r="M10" s="129"/>
      <c r="N10" s="130"/>
      <c r="O10" s="130"/>
      <c r="P10" s="146"/>
    </row>
    <row r="11" customFormat="false" ht="15.95" hidden="false" customHeight="true" outlineLevel="0" collapsed="false">
      <c r="A11" s="313" t="n">
        <v>6</v>
      </c>
      <c r="B11" s="155" t="n">
        <v>157371</v>
      </c>
      <c r="C11" s="155" t="n">
        <v>156381</v>
      </c>
      <c r="D11" s="302" t="n">
        <f aca="false">+C11-B11</f>
        <v>-990</v>
      </c>
      <c r="E11" s="129"/>
      <c r="F11" s="130"/>
      <c r="G11" s="130"/>
      <c r="H11" s="146"/>
      <c r="I11" s="129"/>
      <c r="J11" s="130"/>
      <c r="K11" s="130"/>
      <c r="L11" s="146"/>
      <c r="M11" s="129"/>
      <c r="N11" s="130"/>
      <c r="O11" s="130"/>
      <c r="P11" s="146"/>
    </row>
    <row r="12" customFormat="false" ht="15.95" hidden="false" customHeight="true" outlineLevel="0" collapsed="false">
      <c r="A12" s="313" t="n">
        <v>7</v>
      </c>
      <c r="B12" s="155" t="n">
        <v>161938</v>
      </c>
      <c r="C12" s="155" t="n">
        <v>164999</v>
      </c>
      <c r="D12" s="302" t="n">
        <f aca="false">+C12-B12</f>
        <v>3061</v>
      </c>
      <c r="E12" s="129"/>
      <c r="F12" s="130"/>
      <c r="G12" s="130"/>
      <c r="H12" s="146"/>
      <c r="I12" s="129"/>
      <c r="J12" s="130"/>
      <c r="K12" s="130"/>
      <c r="L12" s="146"/>
      <c r="M12" s="129"/>
      <c r="N12" s="130"/>
      <c r="O12" s="130"/>
      <c r="P12" s="146"/>
    </row>
    <row r="13" customFormat="false" ht="15.95" hidden="false" customHeight="true" outlineLevel="0" collapsed="false">
      <c r="A13" s="313" t="n">
        <v>8</v>
      </c>
      <c r="B13" s="155" t="n">
        <v>162302</v>
      </c>
      <c r="C13" s="155" t="n">
        <v>164696</v>
      </c>
      <c r="D13" s="302" t="n">
        <f aca="false">+C13-B13</f>
        <v>2394</v>
      </c>
      <c r="E13" s="129"/>
      <c r="F13" s="130"/>
      <c r="G13" s="130"/>
      <c r="H13" s="146"/>
      <c r="I13" s="129"/>
      <c r="J13" s="130"/>
      <c r="K13" s="130"/>
      <c r="L13" s="146"/>
      <c r="M13" s="129"/>
      <c r="N13" s="130"/>
      <c r="O13" s="130"/>
      <c r="P13" s="146"/>
    </row>
    <row r="14" customFormat="false" ht="15.95" hidden="false" customHeight="true" outlineLevel="0" collapsed="false">
      <c r="A14" s="313" t="n">
        <v>9</v>
      </c>
      <c r="B14" s="155" t="n">
        <v>107614</v>
      </c>
      <c r="C14" s="155" t="n">
        <v>148440</v>
      </c>
      <c r="D14" s="302" t="n">
        <f aca="false">+C14-B14</f>
        <v>40826</v>
      </c>
      <c r="E14" s="129"/>
      <c r="F14" s="130"/>
      <c r="G14" s="130"/>
      <c r="H14" s="146"/>
      <c r="I14" s="129"/>
      <c r="J14" s="130"/>
      <c r="K14" s="130"/>
      <c r="L14" s="146"/>
      <c r="M14" s="129"/>
      <c r="N14" s="130"/>
      <c r="O14" s="130"/>
      <c r="P14" s="146"/>
    </row>
    <row r="15" customFormat="false" ht="15.95" hidden="false" customHeight="true" outlineLevel="0" collapsed="false">
      <c r="A15" s="313" t="n">
        <v>10</v>
      </c>
      <c r="B15" s="155" t="n">
        <v>147290</v>
      </c>
      <c r="C15" s="155" t="n">
        <v>144402</v>
      </c>
      <c r="D15" s="302" t="n">
        <f aca="false">+C15-B15</f>
        <v>-2888</v>
      </c>
      <c r="E15" s="129"/>
      <c r="F15" s="130"/>
      <c r="G15" s="130"/>
      <c r="H15" s="146"/>
      <c r="I15" s="129"/>
      <c r="J15" s="130"/>
      <c r="K15" s="130"/>
      <c r="L15" s="146"/>
      <c r="M15" s="129"/>
      <c r="N15" s="130"/>
      <c r="O15" s="130"/>
      <c r="P15" s="146"/>
    </row>
    <row r="16" customFormat="false" ht="15.95" hidden="false" customHeight="true" outlineLevel="0" collapsed="false">
      <c r="A16" s="313" t="n">
        <v>11</v>
      </c>
      <c r="B16" s="155" t="n">
        <v>154336</v>
      </c>
      <c r="C16" s="155" t="n">
        <v>162333</v>
      </c>
      <c r="D16" s="302" t="n">
        <f aca="false">+C16-B16</f>
        <v>7997</v>
      </c>
      <c r="E16" s="129"/>
      <c r="F16" s="130"/>
      <c r="G16" s="130"/>
      <c r="H16" s="146"/>
      <c r="I16" s="129"/>
      <c r="J16" s="130"/>
      <c r="K16" s="130"/>
      <c r="L16" s="146"/>
      <c r="M16" s="129"/>
      <c r="N16" s="130"/>
      <c r="O16" s="130"/>
      <c r="P16" s="146"/>
    </row>
    <row r="17" customFormat="false" ht="15.95" hidden="false" customHeight="true" outlineLevel="0" collapsed="false">
      <c r="A17" s="313" t="n">
        <v>12</v>
      </c>
      <c r="B17" s="155" t="n">
        <v>158290</v>
      </c>
      <c r="C17" s="155" t="n">
        <v>147089</v>
      </c>
      <c r="D17" s="302" t="n">
        <f aca="false">+C17-B17</f>
        <v>-11201</v>
      </c>
      <c r="E17" s="129"/>
      <c r="F17" s="130"/>
      <c r="G17" s="130"/>
      <c r="H17" s="146"/>
      <c r="I17" s="129"/>
      <c r="J17" s="130"/>
      <c r="K17" s="130"/>
      <c r="L17" s="146"/>
      <c r="M17" s="129"/>
      <c r="N17" s="130"/>
      <c r="O17" s="130"/>
      <c r="P17" s="146"/>
    </row>
    <row r="18" customFormat="false" ht="15.95" hidden="false" customHeight="true" outlineLevel="0" collapsed="false">
      <c r="A18" s="313" t="n">
        <v>13</v>
      </c>
      <c r="B18" s="155" t="n">
        <v>161306</v>
      </c>
      <c r="C18" s="155" t="n">
        <v>160161</v>
      </c>
      <c r="D18" s="302" t="n">
        <f aca="false">+C18-B18</f>
        <v>-1145</v>
      </c>
      <c r="E18" s="129"/>
      <c r="F18" s="130"/>
      <c r="G18" s="130"/>
      <c r="H18" s="146"/>
      <c r="I18" s="129"/>
      <c r="J18" s="130"/>
      <c r="K18" s="130"/>
      <c r="L18" s="146"/>
      <c r="M18" s="129"/>
      <c r="N18" s="130"/>
      <c r="O18" s="130"/>
      <c r="P18" s="146"/>
    </row>
    <row r="19" customFormat="false" ht="15.95" hidden="false" customHeight="true" outlineLevel="0" collapsed="false">
      <c r="A19" s="313" t="n">
        <v>14</v>
      </c>
      <c r="B19" s="155" t="n">
        <v>157262</v>
      </c>
      <c r="C19" s="155" t="n">
        <v>155672</v>
      </c>
      <c r="D19" s="302" t="n">
        <f aca="false">+C19-B19</f>
        <v>-1590</v>
      </c>
      <c r="E19" s="129"/>
      <c r="F19" s="130"/>
      <c r="G19" s="130"/>
      <c r="H19" s="146"/>
      <c r="I19" s="129"/>
      <c r="J19" s="130"/>
      <c r="K19" s="130"/>
      <c r="L19" s="146"/>
      <c r="M19" s="129"/>
      <c r="N19" s="130"/>
      <c r="O19" s="130"/>
      <c r="P19" s="146"/>
    </row>
    <row r="20" customFormat="false" ht="15.95" hidden="false" customHeight="true" outlineLevel="0" collapsed="false">
      <c r="A20" s="313" t="n">
        <v>15</v>
      </c>
      <c r="B20" s="155" t="n">
        <v>156903</v>
      </c>
      <c r="C20" s="155" t="n">
        <v>162380</v>
      </c>
      <c r="D20" s="302" t="n">
        <f aca="false">+C20-B20</f>
        <v>5477</v>
      </c>
      <c r="E20" s="129"/>
      <c r="F20" s="130"/>
      <c r="G20" s="130"/>
      <c r="H20" s="146"/>
      <c r="I20" s="129"/>
      <c r="J20" s="130"/>
      <c r="K20" s="130"/>
      <c r="L20" s="146"/>
      <c r="M20" s="129"/>
      <c r="N20" s="130"/>
      <c r="O20" s="130"/>
      <c r="P20" s="146"/>
    </row>
    <row r="21" customFormat="false" ht="15.95" hidden="false" customHeight="true" outlineLevel="0" collapsed="false">
      <c r="A21" s="313" t="n">
        <v>16</v>
      </c>
      <c r="B21" s="155" t="n">
        <v>152612</v>
      </c>
      <c r="C21" s="155" t="n">
        <v>154600</v>
      </c>
      <c r="D21" s="302" t="n">
        <f aca="false">+C21-B21</f>
        <v>1988</v>
      </c>
      <c r="E21" s="129"/>
      <c r="F21" s="130"/>
      <c r="G21" s="130"/>
      <c r="H21" s="146"/>
      <c r="I21" s="129"/>
      <c r="J21" s="130"/>
      <c r="K21" s="130"/>
      <c r="L21" s="146"/>
      <c r="M21" s="129"/>
      <c r="N21" s="130"/>
      <c r="O21" s="130"/>
      <c r="P21" s="146"/>
    </row>
    <row r="22" customFormat="false" ht="15.95" hidden="false" customHeight="true" outlineLevel="0" collapsed="false">
      <c r="A22" s="313" t="n">
        <v>17</v>
      </c>
      <c r="B22" s="155" t="n">
        <v>156495</v>
      </c>
      <c r="C22" s="155" t="n">
        <v>159452</v>
      </c>
      <c r="D22" s="302" t="n">
        <f aca="false">+C22-B22</f>
        <v>2957</v>
      </c>
      <c r="E22" s="129"/>
      <c r="F22" s="130"/>
      <c r="G22" s="130"/>
      <c r="H22" s="146"/>
      <c r="I22" s="129"/>
      <c r="J22" s="130"/>
      <c r="K22" s="130"/>
      <c r="L22" s="146"/>
      <c r="M22" s="129"/>
      <c r="N22" s="130"/>
      <c r="O22" s="130"/>
      <c r="P22" s="146"/>
    </row>
    <row r="23" customFormat="false" ht="15.95" hidden="false" customHeight="true" outlineLevel="0" collapsed="false">
      <c r="A23" s="313" t="n">
        <v>18</v>
      </c>
      <c r="B23" s="155" t="n">
        <v>150502</v>
      </c>
      <c r="C23" s="155" t="n">
        <v>148158</v>
      </c>
      <c r="D23" s="302" t="n">
        <f aca="false">+C23-B23</f>
        <v>-2344</v>
      </c>
      <c r="E23" s="129"/>
      <c r="F23" s="130"/>
      <c r="G23" s="130"/>
      <c r="H23" s="146"/>
      <c r="I23" s="129"/>
      <c r="J23" s="130"/>
      <c r="K23" s="130"/>
      <c r="L23" s="146"/>
      <c r="M23" s="129"/>
      <c r="N23" s="130"/>
      <c r="O23" s="130"/>
      <c r="P23" s="146"/>
    </row>
    <row r="24" customFormat="false" ht="15.95" hidden="false" customHeight="true" outlineLevel="0" collapsed="false">
      <c r="A24" s="313" t="n">
        <v>19</v>
      </c>
      <c r="B24" s="155" t="n">
        <v>154145</v>
      </c>
      <c r="C24" s="155" t="n">
        <v>156105</v>
      </c>
      <c r="D24" s="314" t="n">
        <f aca="false">+C24-B24</f>
        <v>1960</v>
      </c>
      <c r="E24" s="315"/>
      <c r="F24" s="130"/>
      <c r="G24" s="130"/>
      <c r="H24" s="205"/>
      <c r="I24" s="129"/>
      <c r="J24" s="130"/>
      <c r="K24" s="130"/>
      <c r="L24" s="146"/>
      <c r="M24" s="129"/>
      <c r="N24" s="130"/>
      <c r="O24" s="130"/>
      <c r="P24" s="146"/>
    </row>
    <row r="25" customFormat="false" ht="15.95" hidden="false" customHeight="true" outlineLevel="0" collapsed="false">
      <c r="A25" s="313" t="n">
        <v>20</v>
      </c>
      <c r="B25" s="155" t="n">
        <v>155501</v>
      </c>
      <c r="C25" s="155" t="n">
        <v>153285</v>
      </c>
      <c r="D25" s="314" t="n">
        <f aca="false">+C25-B25</f>
        <v>-2216</v>
      </c>
      <c r="E25" s="315"/>
      <c r="F25" s="130"/>
      <c r="G25" s="130"/>
      <c r="H25" s="205"/>
      <c r="I25" s="129"/>
      <c r="J25" s="130"/>
      <c r="K25" s="130"/>
      <c r="L25" s="146"/>
      <c r="M25" s="129"/>
      <c r="N25" s="130"/>
      <c r="O25" s="130"/>
      <c r="P25" s="146"/>
    </row>
    <row r="26" customFormat="false" ht="15.95" hidden="false" customHeight="true" outlineLevel="0" collapsed="false">
      <c r="A26" s="313" t="n">
        <v>21</v>
      </c>
      <c r="B26" s="155" t="n">
        <v>157693</v>
      </c>
      <c r="C26" s="155" t="n">
        <v>160639</v>
      </c>
      <c r="D26" s="314" t="n">
        <f aca="false">+C26-B26</f>
        <v>2946</v>
      </c>
      <c r="E26" s="315"/>
      <c r="F26" s="130"/>
      <c r="G26" s="130"/>
      <c r="H26" s="205"/>
      <c r="I26" s="129"/>
      <c r="J26" s="130"/>
      <c r="K26" s="130"/>
      <c r="L26" s="146"/>
      <c r="M26" s="129"/>
      <c r="N26" s="130"/>
      <c r="O26" s="130"/>
      <c r="P26" s="146"/>
    </row>
    <row r="27" customFormat="false" ht="15.95" hidden="false" customHeight="true" outlineLevel="0" collapsed="false">
      <c r="A27" s="313" t="n">
        <v>22</v>
      </c>
      <c r="B27" s="155" t="n">
        <v>154004</v>
      </c>
      <c r="C27" s="155" t="n">
        <v>152079</v>
      </c>
      <c r="D27" s="314" t="n">
        <f aca="false">+C27-B27</f>
        <v>-1925</v>
      </c>
      <c r="E27" s="315"/>
      <c r="F27" s="130"/>
      <c r="G27" s="130"/>
      <c r="H27" s="205"/>
      <c r="I27" s="129"/>
      <c r="J27" s="130"/>
      <c r="K27" s="130"/>
      <c r="L27" s="146"/>
      <c r="M27" s="129"/>
      <c r="N27" s="130"/>
      <c r="O27" s="130"/>
      <c r="P27" s="146"/>
    </row>
    <row r="28" customFormat="false" ht="15.95" hidden="false" customHeight="true" outlineLevel="0" collapsed="false">
      <c r="A28" s="313" t="n">
        <v>23</v>
      </c>
      <c r="B28" s="155" t="n">
        <v>151528</v>
      </c>
      <c r="C28" s="155" t="n">
        <v>150251</v>
      </c>
      <c r="D28" s="314" t="n">
        <f aca="false">+C28-B28</f>
        <v>-1277</v>
      </c>
      <c r="E28" s="315"/>
      <c r="F28" s="130"/>
      <c r="G28" s="130"/>
      <c r="H28" s="205"/>
      <c r="I28" s="129"/>
      <c r="J28" s="130"/>
      <c r="K28" s="130"/>
      <c r="L28" s="146"/>
      <c r="M28" s="129"/>
      <c r="N28" s="130"/>
      <c r="O28" s="130"/>
      <c r="P28" s="146"/>
    </row>
    <row r="29" customFormat="false" ht="15.95" hidden="false" customHeight="true" outlineLevel="0" collapsed="false">
      <c r="A29" s="313" t="n">
        <v>24</v>
      </c>
      <c r="B29" s="155" t="n">
        <v>161428</v>
      </c>
      <c r="C29" s="155" t="n">
        <v>160315</v>
      </c>
      <c r="D29" s="314" t="n">
        <f aca="false">+C29-B29</f>
        <v>-1113</v>
      </c>
      <c r="E29" s="315"/>
      <c r="F29" s="130"/>
      <c r="G29" s="130"/>
      <c r="H29" s="205"/>
      <c r="I29" s="129"/>
      <c r="J29" s="130"/>
      <c r="K29" s="130"/>
      <c r="L29" s="146"/>
      <c r="M29" s="129"/>
      <c r="N29" s="130"/>
      <c r="O29" s="130"/>
      <c r="P29" s="146"/>
    </row>
    <row r="30" customFormat="false" ht="15.95" hidden="false" customHeight="true" outlineLevel="0" collapsed="false">
      <c r="A30" s="313" t="n">
        <v>25</v>
      </c>
      <c r="B30" s="155" t="n">
        <v>157617</v>
      </c>
      <c r="C30" s="155" t="n">
        <v>153986</v>
      </c>
      <c r="D30" s="314" t="n">
        <f aca="false">+C30-B30</f>
        <v>-3631</v>
      </c>
      <c r="E30" s="315"/>
      <c r="F30" s="130"/>
      <c r="G30" s="130"/>
      <c r="H30" s="205"/>
      <c r="I30" s="129"/>
      <c r="J30" s="130"/>
      <c r="K30" s="130"/>
      <c r="L30" s="146"/>
      <c r="M30" s="129"/>
      <c r="N30" s="130"/>
      <c r="O30" s="130"/>
      <c r="P30" s="146"/>
    </row>
    <row r="31" customFormat="false" ht="15.95" hidden="false" customHeight="true" outlineLevel="0" collapsed="false">
      <c r="A31" s="313" t="n">
        <v>26</v>
      </c>
      <c r="B31" s="155" t="n">
        <v>152621</v>
      </c>
      <c r="C31" s="155" t="n">
        <v>150470</v>
      </c>
      <c r="D31" s="302" t="n">
        <f aca="false">+C31-B31</f>
        <v>-2151</v>
      </c>
      <c r="E31" s="129"/>
      <c r="F31" s="130"/>
      <c r="G31" s="130"/>
      <c r="H31" s="146"/>
      <c r="I31" s="129"/>
      <c r="J31" s="130"/>
      <c r="K31" s="130"/>
      <c r="L31" s="146"/>
      <c r="M31" s="129"/>
      <c r="N31" s="130"/>
      <c r="O31" s="130"/>
      <c r="P31" s="146"/>
    </row>
    <row r="32" customFormat="false" ht="15.95" hidden="false" customHeight="true" outlineLevel="0" collapsed="false">
      <c r="A32" s="313" t="n">
        <v>27</v>
      </c>
      <c r="B32" s="155" t="n">
        <v>150227</v>
      </c>
      <c r="C32" s="155" t="n">
        <v>148271</v>
      </c>
      <c r="D32" s="302" t="n">
        <f aca="false">+C32-B32</f>
        <v>-1956</v>
      </c>
      <c r="E32" s="129"/>
      <c r="F32" s="130"/>
      <c r="G32" s="130"/>
      <c r="H32" s="146"/>
      <c r="I32" s="129"/>
      <c r="J32" s="130"/>
      <c r="K32" s="130"/>
      <c r="L32" s="146"/>
      <c r="M32" s="129"/>
      <c r="N32" s="130"/>
      <c r="O32" s="130"/>
      <c r="P32" s="146"/>
    </row>
    <row r="33" customFormat="false" ht="15.95" hidden="false" customHeight="true" outlineLevel="0" collapsed="false">
      <c r="A33" s="313" t="n">
        <v>28</v>
      </c>
      <c r="B33" s="155" t="n">
        <v>157109</v>
      </c>
      <c r="C33" s="155" t="n">
        <v>155336</v>
      </c>
      <c r="D33" s="302" t="n">
        <f aca="false">+C33-B33</f>
        <v>-1773</v>
      </c>
      <c r="E33" s="129"/>
      <c r="F33" s="130"/>
      <c r="G33" s="130"/>
      <c r="H33" s="146"/>
      <c r="I33" s="129"/>
      <c r="J33" s="130"/>
      <c r="K33" s="130"/>
      <c r="L33" s="146"/>
      <c r="M33" s="129"/>
      <c r="N33" s="130"/>
      <c r="O33" s="130"/>
      <c r="P33" s="146"/>
    </row>
    <row r="34" customFormat="false" ht="15.95" hidden="false" customHeight="true" outlineLevel="0" collapsed="false">
      <c r="A34" s="313" t="n">
        <v>29</v>
      </c>
      <c r="B34" s="155" t="n">
        <v>153376</v>
      </c>
      <c r="C34" s="155" t="n">
        <v>152497</v>
      </c>
      <c r="D34" s="302" t="n">
        <f aca="false">+C34-B34</f>
        <v>-879</v>
      </c>
      <c r="E34" s="129"/>
      <c r="F34" s="130"/>
      <c r="G34" s="130"/>
      <c r="H34" s="146"/>
      <c r="I34" s="129"/>
      <c r="J34" s="130"/>
      <c r="K34" s="130"/>
      <c r="L34" s="146"/>
      <c r="M34" s="129"/>
      <c r="N34" s="130"/>
      <c r="O34" s="130"/>
      <c r="P34" s="146"/>
    </row>
    <row r="35" customFormat="false" ht="15.95" hidden="false" customHeight="true" outlineLevel="0" collapsed="false">
      <c r="A35" s="313" t="n">
        <v>30</v>
      </c>
      <c r="B35" s="155" t="n">
        <v>163055</v>
      </c>
      <c r="C35" s="155" t="n">
        <v>161079</v>
      </c>
      <c r="D35" s="302" t="n">
        <f aca="false">+C35-B35</f>
        <v>-1976</v>
      </c>
      <c r="E35" s="129"/>
      <c r="F35" s="130"/>
      <c r="G35" s="130"/>
      <c r="H35" s="146"/>
      <c r="I35" s="129"/>
      <c r="J35" s="130"/>
      <c r="K35" s="130"/>
      <c r="L35" s="146"/>
      <c r="M35" s="129"/>
      <c r="N35" s="130"/>
      <c r="O35" s="130"/>
      <c r="P35" s="146"/>
    </row>
    <row r="36" customFormat="false" ht="15.95" hidden="false" customHeight="true" outlineLevel="0" collapsed="false">
      <c r="A36" s="313" t="n">
        <v>31</v>
      </c>
      <c r="B36" s="155"/>
      <c r="C36" s="155"/>
      <c r="D36" s="302" t="n">
        <f aca="false">+C36-B36</f>
        <v>0</v>
      </c>
      <c r="E36" s="129"/>
      <c r="F36" s="130"/>
      <c r="G36" s="130"/>
      <c r="H36" s="146"/>
      <c r="I36" s="129"/>
      <c r="J36" s="130"/>
      <c r="K36" s="130"/>
      <c r="L36" s="146"/>
      <c r="M36" s="129"/>
      <c r="N36" s="130"/>
      <c r="O36" s="130"/>
      <c r="P36" s="146"/>
    </row>
    <row r="37" customFormat="false" ht="12.75" hidden="false" customHeight="false" outlineLevel="0" collapsed="false">
      <c r="A37" s="313"/>
      <c r="B37" s="155" t="n">
        <f aca="false">SUM(B6:B36)</f>
        <v>4598797</v>
      </c>
      <c r="C37" s="155" t="n">
        <f aca="false">SUM(C6:C36)</f>
        <v>4624212</v>
      </c>
      <c r="D37" s="155" t="n">
        <f aca="false">SUM(D6:D36)</f>
        <v>25415</v>
      </c>
      <c r="E37" s="129"/>
      <c r="F37" s="130"/>
      <c r="G37" s="130"/>
      <c r="H37" s="130"/>
      <c r="I37" s="315"/>
      <c r="J37" s="130"/>
      <c r="K37" s="130"/>
      <c r="L37" s="130"/>
      <c r="M37" s="129"/>
      <c r="N37" s="130"/>
      <c r="O37" s="130"/>
      <c r="P37" s="130"/>
    </row>
    <row r="38" customFormat="false" ht="12.75" hidden="false" customHeight="false" outlineLevel="0" collapsed="false">
      <c r="A38" s="316"/>
      <c r="B38" s="1"/>
      <c r="C38" s="317"/>
      <c r="D38" s="1"/>
      <c r="E38" s="160"/>
      <c r="G38" s="32"/>
      <c r="H38" s="193"/>
      <c r="I38" s="318"/>
      <c r="J38" s="193"/>
      <c r="K38" s="32"/>
      <c r="L38" s="193"/>
      <c r="M38" s="160"/>
      <c r="O38" s="32"/>
    </row>
    <row r="39" customFormat="false" ht="12.75" hidden="false" customHeight="false" outlineLevel="0" collapsed="false">
      <c r="A39" s="145" t="n">
        <v>37256</v>
      </c>
      <c r="B39" s="1"/>
      <c r="C39" s="117"/>
      <c r="D39" s="319" t="n">
        <v>-30210</v>
      </c>
      <c r="E39" s="181"/>
      <c r="G39" s="91"/>
      <c r="H39" s="130"/>
      <c r="I39" s="223"/>
      <c r="J39" s="193"/>
      <c r="K39" s="320"/>
      <c r="L39" s="130"/>
      <c r="M39" s="181"/>
      <c r="O39" s="91"/>
      <c r="P39" s="130"/>
    </row>
    <row r="40" customFormat="false" ht="12.75" hidden="false" customHeight="false" outlineLevel="0" collapsed="false">
      <c r="A40" s="145" t="n">
        <v>37286</v>
      </c>
      <c r="B40" s="1"/>
      <c r="C40" s="321"/>
      <c r="D40" s="302" t="n">
        <f aca="false">+D39+D37</f>
        <v>-4795</v>
      </c>
      <c r="E40" s="181"/>
      <c r="G40" s="178"/>
      <c r="H40" s="205"/>
      <c r="I40" s="223"/>
      <c r="J40" s="193"/>
      <c r="K40" s="178"/>
      <c r="L40" s="205"/>
      <c r="M40" s="181"/>
      <c r="O40" s="178"/>
      <c r="P40" s="257"/>
    </row>
    <row r="41" customFormat="false" ht="12.75" hidden="false" customHeight="false" outlineLevel="0" collapsed="false">
      <c r="C41" s="27"/>
      <c r="H41" s="193"/>
      <c r="I41" s="193"/>
      <c r="J41" s="193"/>
      <c r="K41" s="193"/>
      <c r="L41" s="193"/>
    </row>
    <row r="42" customFormat="false" ht="12.75" hidden="false" customHeight="false" outlineLevel="0" collapsed="false">
      <c r="A42" s="181"/>
      <c r="C42" s="180"/>
      <c r="D42" s="146"/>
      <c r="H42" s="193"/>
      <c r="I42" s="193"/>
      <c r="J42" s="193"/>
      <c r="K42" s="193"/>
      <c r="L42" s="193"/>
    </row>
    <row r="43" customFormat="false" ht="12.75" hidden="false" customHeight="false" outlineLevel="0" collapsed="false">
      <c r="A43" s="181"/>
      <c r="C43" s="180"/>
      <c r="H43" s="193"/>
      <c r="I43" s="193"/>
      <c r="J43" s="193"/>
      <c r="K43" s="193"/>
      <c r="L43" s="193"/>
    </row>
    <row r="44" customFormat="false" ht="12.75" hidden="false" customHeight="false" outlineLevel="0" collapsed="false">
      <c r="A44" s="9" t="s">
        <v>187</v>
      </c>
      <c r="B44" s="9"/>
      <c r="C44" s="9"/>
      <c r="D44" s="27"/>
      <c r="H44" s="193"/>
      <c r="I44" s="193"/>
      <c r="J44" s="193"/>
      <c r="K44" s="193"/>
      <c r="L44" s="193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2" t="n">
        <v>272582</v>
      </c>
    </row>
    <row r="46" customFormat="false" ht="12.75" hidden="false" customHeight="false" outlineLevel="0" collapsed="false">
      <c r="A46" s="150" t="n">
        <f aca="false">+A40</f>
        <v>37286</v>
      </c>
      <c r="B46" s="9"/>
      <c r="C46" s="9"/>
      <c r="D46" s="152" t="n">
        <f aca="false">+D37*'by type_area'!G3</f>
        <v>52609.05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325191.05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51" activeCellId="0" sqref="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5" width="11.28"/>
    <col collapsed="false" customWidth="true" hidden="false" outlineLevel="0" max="3" min="3" style="185" width="10.99"/>
    <col collapsed="false" customWidth="true" hidden="false" outlineLevel="0" max="4" min="4" style="18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3" t="s">
        <v>229</v>
      </c>
      <c r="C2" s="324"/>
      <c r="F2" s="323"/>
      <c r="G2" s="185"/>
      <c r="H2" s="325"/>
      <c r="I2" s="185"/>
      <c r="J2" s="323"/>
      <c r="K2" s="185"/>
      <c r="L2" s="325"/>
      <c r="M2" s="185"/>
      <c r="N2" s="323"/>
      <c r="O2" s="185"/>
      <c r="P2" s="325"/>
      <c r="Q2" s="185"/>
      <c r="R2" s="323"/>
      <c r="S2" s="185"/>
      <c r="T2" s="324"/>
      <c r="U2" s="185"/>
      <c r="Z2" s="323"/>
      <c r="AA2" s="185"/>
      <c r="AB2" s="324"/>
      <c r="AC2" s="185"/>
    </row>
    <row r="3" customFormat="false" ht="12.75" hidden="false" customHeight="false" outlineLevel="0" collapsed="false">
      <c r="A3" s="154"/>
      <c r="D3" s="290"/>
      <c r="F3" s="154"/>
      <c r="G3" s="185"/>
      <c r="H3" s="185"/>
      <c r="I3" s="290"/>
      <c r="J3" s="154"/>
      <c r="K3" s="185"/>
      <c r="L3" s="185"/>
      <c r="M3" s="290"/>
      <c r="N3" s="154"/>
      <c r="O3" s="185"/>
      <c r="P3" s="185"/>
      <c r="Q3" s="290"/>
      <c r="R3" s="154"/>
      <c r="S3" s="185"/>
      <c r="T3" s="185"/>
      <c r="U3" s="290"/>
      <c r="Z3" s="154"/>
      <c r="AA3" s="185"/>
      <c r="AB3" s="185"/>
      <c r="AC3" s="290"/>
    </row>
    <row r="4" customFormat="false" ht="12.75" hidden="false" customHeight="false" outlineLevel="0" collapsed="false">
      <c r="A4" s="154"/>
      <c r="B4" s="239" t="s">
        <v>180</v>
      </c>
      <c r="C4" s="239" t="s">
        <v>181</v>
      </c>
      <c r="D4" s="325" t="s">
        <v>200</v>
      </c>
      <c r="F4" s="154"/>
      <c r="G4" s="239"/>
      <c r="H4" s="239"/>
      <c r="I4" s="325"/>
      <c r="J4" s="154"/>
      <c r="K4" s="239"/>
      <c r="L4" s="239"/>
      <c r="M4" s="325"/>
      <c r="N4" s="154"/>
      <c r="O4" s="239"/>
      <c r="P4" s="239"/>
      <c r="Q4" s="325"/>
      <c r="R4" s="154"/>
      <c r="S4" s="239"/>
      <c r="T4" s="239"/>
      <c r="U4" s="325"/>
      <c r="Z4" s="154"/>
      <c r="AA4" s="239"/>
      <c r="AB4" s="239"/>
      <c r="AC4" s="325"/>
    </row>
    <row r="5" customFormat="false" ht="14.1" hidden="false" customHeight="true" outlineLevel="0" collapsed="false">
      <c r="A5" s="18" t="n">
        <v>1</v>
      </c>
      <c r="B5" s="130" t="n">
        <v>-48871</v>
      </c>
      <c r="C5" s="130" t="n">
        <v>-49601</v>
      </c>
      <c r="D5" s="130" t="n">
        <f aca="false">+C5-B5</f>
        <v>-730</v>
      </c>
      <c r="F5" s="18"/>
      <c r="G5" s="130"/>
      <c r="H5" s="130"/>
      <c r="I5" s="130"/>
      <c r="J5" s="18"/>
      <c r="K5" s="130"/>
      <c r="L5" s="130"/>
      <c r="M5" s="130"/>
      <c r="N5" s="18"/>
      <c r="O5" s="130"/>
      <c r="P5" s="130"/>
      <c r="Q5" s="130"/>
      <c r="R5" s="18"/>
      <c r="S5" s="130"/>
      <c r="T5" s="130"/>
      <c r="U5" s="130"/>
      <c r="Z5" s="18"/>
      <c r="AA5" s="130"/>
      <c r="AB5" s="130"/>
      <c r="AC5" s="130"/>
    </row>
    <row r="6" customFormat="false" ht="14.1" hidden="false" customHeight="true" outlineLevel="0" collapsed="false">
      <c r="A6" s="18" t="n">
        <v>2</v>
      </c>
      <c r="B6" s="130" t="n">
        <v>-49187</v>
      </c>
      <c r="C6" s="130" t="n">
        <v>-48829</v>
      </c>
      <c r="D6" s="130" t="n">
        <f aca="false">+C6-B6</f>
        <v>358</v>
      </c>
      <c r="F6" s="18"/>
      <c r="G6" s="130"/>
      <c r="H6" s="130"/>
      <c r="I6" s="130"/>
      <c r="J6" s="18"/>
      <c r="K6" s="130"/>
      <c r="L6" s="130"/>
      <c r="M6" s="130"/>
      <c r="N6" s="18"/>
      <c r="O6" s="130"/>
      <c r="P6" s="130"/>
      <c r="Q6" s="130"/>
      <c r="R6" s="18"/>
      <c r="S6" s="130"/>
      <c r="T6" s="130"/>
      <c r="U6" s="130"/>
      <c r="Z6" s="18"/>
      <c r="AA6" s="130"/>
      <c r="AB6" s="130"/>
      <c r="AC6" s="130"/>
    </row>
    <row r="7" customFormat="false" ht="14.1" hidden="false" customHeight="true" outlineLevel="0" collapsed="false">
      <c r="A7" s="18" t="n">
        <v>3</v>
      </c>
      <c r="B7" s="130" t="n">
        <v>-103126</v>
      </c>
      <c r="C7" s="130" t="n">
        <v>-102275</v>
      </c>
      <c r="D7" s="130" t="n">
        <f aca="false">+C7-B7</f>
        <v>851</v>
      </c>
      <c r="F7" s="18"/>
      <c r="G7" s="130"/>
      <c r="H7" s="130"/>
      <c r="I7" s="130"/>
      <c r="J7" s="18"/>
      <c r="K7" s="130"/>
      <c r="L7" s="130"/>
      <c r="M7" s="130"/>
      <c r="N7" s="18"/>
      <c r="O7" s="130"/>
      <c r="P7" s="130"/>
      <c r="Q7" s="130"/>
      <c r="R7" s="18"/>
      <c r="S7" s="130"/>
      <c r="T7" s="130"/>
      <c r="U7" s="130"/>
      <c r="Z7" s="18"/>
      <c r="AA7" s="130"/>
      <c r="AB7" s="130"/>
      <c r="AC7" s="130"/>
    </row>
    <row r="8" customFormat="false" ht="14.1" hidden="false" customHeight="true" outlineLevel="0" collapsed="false">
      <c r="A8" s="18" t="n">
        <v>4</v>
      </c>
      <c r="B8" s="130" t="n">
        <v>-123391</v>
      </c>
      <c r="C8" s="130" t="n">
        <v>-123241</v>
      </c>
      <c r="D8" s="130" t="n">
        <f aca="false">+C8-B8</f>
        <v>150</v>
      </c>
      <c r="F8" s="18"/>
      <c r="G8" s="130"/>
      <c r="H8" s="130"/>
      <c r="I8" s="130"/>
      <c r="J8" s="18"/>
      <c r="K8" s="130"/>
      <c r="L8" s="130"/>
      <c r="M8" s="130"/>
      <c r="N8" s="18"/>
      <c r="O8" s="130"/>
      <c r="P8" s="130"/>
      <c r="Q8" s="130"/>
      <c r="R8" s="18"/>
      <c r="S8" s="130"/>
      <c r="T8" s="130"/>
      <c r="U8" s="130"/>
      <c r="Z8" s="18"/>
      <c r="AA8" s="130"/>
      <c r="AB8" s="130"/>
      <c r="AC8" s="130"/>
    </row>
    <row r="9" customFormat="false" ht="14.1" hidden="false" customHeight="true" outlineLevel="0" collapsed="false">
      <c r="A9" s="18" t="n">
        <v>5</v>
      </c>
      <c r="B9" s="130" t="n">
        <v>-36313</v>
      </c>
      <c r="C9" s="130" t="n">
        <v>-35878</v>
      </c>
      <c r="D9" s="130" t="n">
        <f aca="false">+C9-B9</f>
        <v>435</v>
      </c>
      <c r="F9" s="18"/>
      <c r="G9" s="130"/>
      <c r="H9" s="130"/>
      <c r="I9" s="130"/>
      <c r="J9" s="18"/>
      <c r="K9" s="130"/>
      <c r="L9" s="130"/>
      <c r="M9" s="130"/>
      <c r="N9" s="18"/>
      <c r="O9" s="130"/>
      <c r="P9" s="130"/>
      <c r="Q9" s="130"/>
      <c r="R9" s="18"/>
      <c r="S9" s="130"/>
      <c r="T9" s="130"/>
      <c r="U9" s="130"/>
      <c r="Z9" s="18"/>
      <c r="AA9" s="130"/>
      <c r="AB9" s="130"/>
      <c r="AC9" s="130"/>
    </row>
    <row r="10" customFormat="false" ht="14.1" hidden="false" customHeight="true" outlineLevel="0" collapsed="false">
      <c r="A10" s="18" t="n">
        <v>6</v>
      </c>
      <c r="B10" s="130" t="n">
        <v>-49883</v>
      </c>
      <c r="C10" s="130" t="n">
        <v>-49878</v>
      </c>
      <c r="D10" s="130" t="n">
        <f aca="false">+C10-B10</f>
        <v>5</v>
      </c>
      <c r="F10" s="18"/>
      <c r="G10" s="130"/>
      <c r="H10" s="130"/>
      <c r="I10" s="130"/>
      <c r="J10" s="18"/>
      <c r="K10" s="130"/>
      <c r="L10" s="130"/>
      <c r="M10" s="130"/>
      <c r="N10" s="18"/>
      <c r="O10" s="130"/>
      <c r="P10" s="130"/>
      <c r="Q10" s="130"/>
      <c r="R10" s="18"/>
      <c r="S10" s="130"/>
      <c r="T10" s="130"/>
      <c r="U10" s="130"/>
      <c r="Z10" s="18"/>
      <c r="AA10" s="130"/>
      <c r="AB10" s="130"/>
      <c r="AC10" s="130"/>
    </row>
    <row r="11" customFormat="false" ht="14.1" hidden="false" customHeight="true" outlineLevel="0" collapsed="false">
      <c r="A11" s="18" t="n">
        <v>7</v>
      </c>
      <c r="B11" s="130" t="n">
        <v>-66975</v>
      </c>
      <c r="C11" s="130" t="n">
        <v>-66878</v>
      </c>
      <c r="D11" s="130" t="n">
        <f aca="false">+C11-B11</f>
        <v>97</v>
      </c>
      <c r="F11" s="18"/>
      <c r="G11" s="130"/>
      <c r="H11" s="130"/>
      <c r="I11" s="130"/>
      <c r="J11" s="18"/>
      <c r="K11" s="130"/>
      <c r="L11" s="130"/>
      <c r="M11" s="130"/>
      <c r="N11" s="18"/>
      <c r="O11" s="130"/>
      <c r="P11" s="130"/>
      <c r="Q11" s="130"/>
      <c r="R11" s="18"/>
      <c r="S11" s="130"/>
      <c r="T11" s="130"/>
      <c r="U11" s="130"/>
      <c r="Z11" s="18"/>
      <c r="AA11" s="130"/>
      <c r="AB11" s="130"/>
      <c r="AC11" s="130"/>
    </row>
    <row r="12" customFormat="false" ht="14.1" hidden="false" customHeight="true" outlineLevel="0" collapsed="false">
      <c r="A12" s="18" t="n">
        <v>8</v>
      </c>
      <c r="B12" s="130" t="n">
        <v>-71064</v>
      </c>
      <c r="C12" s="130" t="n">
        <v>-70456</v>
      </c>
      <c r="D12" s="130" t="n">
        <f aca="false">+C12-B12</f>
        <v>608</v>
      </c>
      <c r="F12" s="18"/>
      <c r="G12" s="130"/>
      <c r="H12" s="130"/>
      <c r="I12" s="130"/>
      <c r="J12" s="18"/>
      <c r="K12" s="130"/>
      <c r="L12" s="130"/>
      <c r="M12" s="130"/>
      <c r="N12" s="18"/>
      <c r="O12" s="130"/>
      <c r="P12" s="130"/>
      <c r="Q12" s="130"/>
      <c r="R12" s="18"/>
      <c r="S12" s="130"/>
      <c r="T12" s="130"/>
      <c r="U12" s="130"/>
      <c r="Z12" s="18"/>
      <c r="AA12" s="130"/>
      <c r="AB12" s="130"/>
      <c r="AC12" s="130"/>
    </row>
    <row r="13" customFormat="false" ht="14.1" hidden="false" customHeight="true" outlineLevel="0" collapsed="false">
      <c r="A13" s="18" t="n">
        <v>9</v>
      </c>
      <c r="B13" s="130" t="n">
        <v>-40759</v>
      </c>
      <c r="C13" s="130" t="n">
        <v>-40774</v>
      </c>
      <c r="D13" s="130" t="n">
        <f aca="false">+C13-B13</f>
        <v>-15</v>
      </c>
      <c r="F13" s="18"/>
      <c r="G13" s="130"/>
      <c r="H13" s="130"/>
      <c r="I13" s="130"/>
      <c r="J13" s="18"/>
      <c r="K13" s="130"/>
      <c r="L13" s="130"/>
      <c r="M13" s="130"/>
      <c r="N13" s="18"/>
      <c r="O13" s="130"/>
      <c r="P13" s="130"/>
      <c r="Q13" s="130"/>
      <c r="R13" s="18"/>
      <c r="S13" s="130"/>
      <c r="T13" s="130"/>
      <c r="U13" s="130"/>
      <c r="Z13" s="18"/>
      <c r="AA13" s="130"/>
      <c r="AB13" s="130"/>
      <c r="AC13" s="130"/>
    </row>
    <row r="14" customFormat="false" ht="14.1" hidden="false" customHeight="true" outlineLevel="0" collapsed="false">
      <c r="A14" s="18" t="n">
        <v>10</v>
      </c>
      <c r="B14" s="130" t="n">
        <v>-6061</v>
      </c>
      <c r="C14" s="130" t="n">
        <v>-6000</v>
      </c>
      <c r="D14" s="130" t="n">
        <f aca="false">+C14-B14</f>
        <v>61</v>
      </c>
      <c r="F14" s="18"/>
      <c r="G14" s="130"/>
      <c r="H14" s="130"/>
      <c r="I14" s="130"/>
      <c r="J14" s="18"/>
      <c r="K14" s="130"/>
      <c r="L14" s="130"/>
      <c r="M14" s="130"/>
      <c r="N14" s="18"/>
      <c r="O14" s="130"/>
      <c r="P14" s="130"/>
      <c r="Q14" s="130"/>
      <c r="R14" s="18"/>
      <c r="S14" s="130"/>
      <c r="T14" s="130"/>
      <c r="U14" s="130"/>
      <c r="Z14" s="18"/>
      <c r="AA14" s="130"/>
      <c r="AB14" s="130"/>
      <c r="AC14" s="130"/>
    </row>
    <row r="15" customFormat="false" ht="14.1" hidden="false" customHeight="true" outlineLevel="0" collapsed="false">
      <c r="A15" s="18" t="n">
        <v>11</v>
      </c>
      <c r="B15" s="130"/>
      <c r="C15" s="130"/>
      <c r="D15" s="130" t="n">
        <f aca="false">+C15-B15</f>
        <v>0</v>
      </c>
      <c r="F15" s="18"/>
      <c r="G15" s="130"/>
      <c r="H15" s="130"/>
      <c r="I15" s="130"/>
      <c r="J15" s="18"/>
      <c r="K15" s="130"/>
      <c r="L15" s="130"/>
      <c r="M15" s="130"/>
      <c r="N15" s="18"/>
      <c r="O15" s="130"/>
      <c r="P15" s="130"/>
      <c r="Q15" s="130"/>
      <c r="R15" s="18"/>
      <c r="S15" s="130"/>
      <c r="T15" s="130"/>
      <c r="U15" s="130"/>
      <c r="Z15" s="18"/>
      <c r="AA15" s="130"/>
      <c r="AB15" s="130"/>
      <c r="AC15" s="130"/>
    </row>
    <row r="16" customFormat="false" ht="14.1" hidden="false" customHeight="true" outlineLevel="0" collapsed="false">
      <c r="A16" s="18" t="n">
        <v>12</v>
      </c>
      <c r="B16" s="130" t="n">
        <v>-34067</v>
      </c>
      <c r="C16" s="130" t="n">
        <v>-35000</v>
      </c>
      <c r="D16" s="130" t="n">
        <f aca="false">+C16-B16</f>
        <v>-933</v>
      </c>
      <c r="F16" s="18"/>
      <c r="G16" s="130"/>
      <c r="H16" s="130"/>
      <c r="I16" s="130"/>
      <c r="J16" s="18"/>
      <c r="K16" s="130"/>
      <c r="L16" s="130"/>
      <c r="M16" s="130"/>
      <c r="N16" s="18"/>
      <c r="O16" s="130"/>
      <c r="P16" s="130"/>
      <c r="Q16" s="130"/>
      <c r="R16" s="18"/>
      <c r="S16" s="130"/>
      <c r="T16" s="130"/>
      <c r="U16" s="130"/>
      <c r="Z16" s="18"/>
      <c r="AA16" s="130"/>
      <c r="AB16" s="130"/>
      <c r="AC16" s="130"/>
    </row>
    <row r="17" customFormat="false" ht="14.1" hidden="false" customHeight="true" outlineLevel="0" collapsed="false">
      <c r="A17" s="18" t="n">
        <v>13</v>
      </c>
      <c r="B17" s="130" t="n">
        <v>-34846</v>
      </c>
      <c r="C17" s="130" t="n">
        <v>-35000</v>
      </c>
      <c r="D17" s="130" t="n">
        <f aca="false">+C17-B17</f>
        <v>-154</v>
      </c>
      <c r="F17" s="18"/>
      <c r="G17" s="130"/>
      <c r="H17" s="130"/>
      <c r="I17" s="130"/>
      <c r="J17" s="18"/>
      <c r="K17" s="130"/>
      <c r="L17" s="130"/>
      <c r="M17" s="130"/>
      <c r="N17" s="18"/>
      <c r="O17" s="130"/>
      <c r="P17" s="130"/>
      <c r="Q17" s="130"/>
      <c r="R17" s="18"/>
      <c r="S17" s="130"/>
      <c r="T17" s="130"/>
      <c r="U17" s="130"/>
      <c r="Z17" s="18"/>
      <c r="AA17" s="130"/>
      <c r="AB17" s="130"/>
      <c r="AC17" s="130"/>
    </row>
    <row r="18" customFormat="false" ht="14.1" hidden="false" customHeight="true" outlineLevel="0" collapsed="false">
      <c r="A18" s="18" t="n">
        <v>14</v>
      </c>
      <c r="B18" s="130" t="n">
        <v>-34680</v>
      </c>
      <c r="C18" s="130" t="n">
        <v>-35000</v>
      </c>
      <c r="D18" s="130" t="n">
        <f aca="false">+C18-B18</f>
        <v>-320</v>
      </c>
      <c r="F18" s="18"/>
      <c r="G18" s="130"/>
      <c r="H18" s="130"/>
      <c r="I18" s="130"/>
      <c r="J18" s="18"/>
      <c r="K18" s="130"/>
      <c r="L18" s="130"/>
      <c r="M18" s="130"/>
      <c r="N18" s="18"/>
      <c r="O18" s="130"/>
      <c r="P18" s="130"/>
      <c r="Q18" s="130"/>
      <c r="R18" s="18"/>
      <c r="S18" s="130"/>
      <c r="T18" s="130"/>
      <c r="U18" s="130"/>
      <c r="Z18" s="18"/>
      <c r="AA18" s="130"/>
      <c r="AB18" s="130"/>
      <c r="AC18" s="130"/>
    </row>
    <row r="19" customFormat="false" ht="14.1" hidden="false" customHeight="true" outlineLevel="0" collapsed="false">
      <c r="A19" s="18" t="n">
        <v>15</v>
      </c>
      <c r="B19" s="130" t="n">
        <v>-20312</v>
      </c>
      <c r="C19" s="130" t="n">
        <v>-20000</v>
      </c>
      <c r="D19" s="130" t="n">
        <f aca="false">+C19-B19</f>
        <v>312</v>
      </c>
      <c r="F19" s="18"/>
      <c r="G19" s="130"/>
      <c r="H19" s="130"/>
      <c r="I19" s="130"/>
      <c r="J19" s="18"/>
      <c r="K19" s="130"/>
      <c r="L19" s="130"/>
      <c r="M19" s="130"/>
      <c r="N19" s="18"/>
      <c r="O19" s="130"/>
      <c r="P19" s="130"/>
      <c r="Q19" s="130"/>
      <c r="R19" s="18"/>
      <c r="S19" s="130"/>
      <c r="T19" s="130"/>
      <c r="U19" s="130"/>
      <c r="Z19" s="18"/>
      <c r="AA19" s="130"/>
      <c r="AB19" s="130"/>
      <c r="AC19" s="130"/>
    </row>
    <row r="20" customFormat="false" ht="14.1" hidden="false" customHeight="true" outlineLevel="0" collapsed="false">
      <c r="A20" s="18" t="n">
        <v>16</v>
      </c>
      <c r="B20" s="130" t="n">
        <v>-29600</v>
      </c>
      <c r="C20" s="130" t="n">
        <v>-29500</v>
      </c>
      <c r="D20" s="130" t="n">
        <f aca="false">+C20-B20</f>
        <v>100</v>
      </c>
      <c r="F20" s="18"/>
      <c r="G20" s="130"/>
      <c r="H20" s="130"/>
      <c r="I20" s="130"/>
      <c r="J20" s="18"/>
      <c r="K20" s="130"/>
      <c r="L20" s="130"/>
      <c r="M20" s="130"/>
      <c r="N20" s="18"/>
      <c r="O20" s="130"/>
      <c r="P20" s="130"/>
      <c r="Q20" s="130"/>
      <c r="R20" s="18"/>
      <c r="S20" s="130"/>
      <c r="T20" s="130"/>
      <c r="U20" s="130"/>
      <c r="Z20" s="18"/>
      <c r="AA20" s="130"/>
      <c r="AB20" s="130"/>
      <c r="AC20" s="130"/>
    </row>
    <row r="21" customFormat="false" ht="14.1" hidden="false" customHeight="true" outlineLevel="0" collapsed="false">
      <c r="A21" s="18" t="n">
        <v>17</v>
      </c>
      <c r="B21" s="130" t="n">
        <v>-31985</v>
      </c>
      <c r="C21" s="130" t="n">
        <v>-32131</v>
      </c>
      <c r="D21" s="130" t="n">
        <f aca="false">+C21-B21</f>
        <v>-146</v>
      </c>
      <c r="F21" s="18"/>
      <c r="G21" s="130"/>
      <c r="H21" s="130"/>
      <c r="I21" s="130"/>
      <c r="J21" s="18"/>
      <c r="K21" s="130"/>
      <c r="L21" s="130"/>
      <c r="M21" s="130"/>
      <c r="N21" s="18"/>
      <c r="O21" s="130"/>
      <c r="P21" s="130"/>
      <c r="Q21" s="130"/>
      <c r="R21" s="18"/>
      <c r="S21" s="130"/>
      <c r="T21" s="130"/>
      <c r="U21" s="130"/>
      <c r="Z21" s="18"/>
      <c r="AA21" s="130"/>
      <c r="AB21" s="130"/>
      <c r="AC21" s="130"/>
    </row>
    <row r="22" customFormat="false" ht="14.1" hidden="false" customHeight="true" outlineLevel="0" collapsed="false">
      <c r="A22" s="18" t="n">
        <v>18</v>
      </c>
      <c r="B22" s="130" t="n">
        <v>-34610</v>
      </c>
      <c r="C22" s="130" t="n">
        <v>-34530</v>
      </c>
      <c r="D22" s="130" t="n">
        <f aca="false">+C22-B22</f>
        <v>80</v>
      </c>
      <c r="F22" s="18"/>
      <c r="G22" s="130"/>
      <c r="H22" s="130"/>
      <c r="I22" s="130"/>
      <c r="J22" s="18"/>
      <c r="K22" s="130"/>
      <c r="L22" s="130"/>
      <c r="M22" s="130"/>
      <c r="N22" s="18"/>
      <c r="O22" s="130"/>
      <c r="P22" s="130"/>
      <c r="Q22" s="130"/>
      <c r="R22" s="18"/>
      <c r="S22" s="130"/>
      <c r="T22" s="130"/>
      <c r="U22" s="130"/>
      <c r="Z22" s="18"/>
      <c r="AA22" s="130"/>
      <c r="AB22" s="130"/>
      <c r="AC22" s="130"/>
    </row>
    <row r="23" customFormat="false" ht="14.1" hidden="false" customHeight="true" outlineLevel="0" collapsed="false">
      <c r="A23" s="18" t="n">
        <v>19</v>
      </c>
      <c r="B23" s="130" t="n">
        <v>-26722</v>
      </c>
      <c r="C23" s="130" t="n">
        <v>-20727</v>
      </c>
      <c r="D23" s="130" t="n">
        <f aca="false">+C23-B23</f>
        <v>5995</v>
      </c>
      <c r="F23" s="18"/>
      <c r="G23" s="130"/>
      <c r="H23" s="130"/>
      <c r="I23" s="130"/>
      <c r="J23" s="18"/>
      <c r="K23" s="130"/>
      <c r="L23" s="130"/>
      <c r="M23" s="130"/>
      <c r="N23" s="18"/>
      <c r="O23" s="130"/>
      <c r="P23" s="130"/>
      <c r="Q23" s="130"/>
      <c r="R23" s="18"/>
      <c r="S23" s="130"/>
      <c r="T23" s="130"/>
      <c r="U23" s="130"/>
      <c r="Z23" s="18"/>
      <c r="AA23" s="130"/>
      <c r="AB23" s="130"/>
      <c r="AC23" s="130"/>
    </row>
    <row r="24" customFormat="false" ht="14.1" hidden="false" customHeight="true" outlineLevel="0" collapsed="false">
      <c r="A24" s="18" t="n">
        <v>20</v>
      </c>
      <c r="B24" s="130" t="n">
        <v>-26189</v>
      </c>
      <c r="C24" s="130" t="n">
        <v>-21181</v>
      </c>
      <c r="D24" s="130" t="n">
        <f aca="false">+C24-B24</f>
        <v>5008</v>
      </c>
      <c r="F24" s="18"/>
      <c r="G24" s="130"/>
      <c r="H24" s="130"/>
      <c r="I24" s="130"/>
      <c r="J24" s="18"/>
      <c r="K24" s="130"/>
      <c r="L24" s="130"/>
      <c r="M24" s="130"/>
      <c r="N24" s="18"/>
      <c r="O24" s="130"/>
      <c r="P24" s="130"/>
      <c r="Q24" s="130"/>
      <c r="R24" s="18"/>
      <c r="S24" s="130"/>
      <c r="T24" s="130"/>
      <c r="U24" s="130"/>
      <c r="Z24" s="18"/>
      <c r="AA24" s="130"/>
      <c r="AB24" s="130"/>
      <c r="AC24" s="130"/>
    </row>
    <row r="25" customFormat="false" ht="14.1" hidden="false" customHeight="true" outlineLevel="0" collapsed="false">
      <c r="A25" s="18" t="n">
        <v>21</v>
      </c>
      <c r="B25" s="130" t="n">
        <v>-23247</v>
      </c>
      <c r="C25" s="130" t="n">
        <v>-21383</v>
      </c>
      <c r="D25" s="130" t="n">
        <f aca="false">+C25-B25</f>
        <v>1864</v>
      </c>
      <c r="F25" s="18"/>
      <c r="G25" s="130"/>
      <c r="H25" s="130"/>
      <c r="I25" s="130"/>
      <c r="J25" s="18"/>
      <c r="K25" s="130"/>
      <c r="L25" s="130"/>
      <c r="M25" s="130"/>
      <c r="N25" s="18"/>
      <c r="O25" s="130"/>
      <c r="P25" s="130"/>
      <c r="Q25" s="130"/>
      <c r="R25" s="18"/>
      <c r="S25" s="130"/>
      <c r="T25" s="130"/>
      <c r="U25" s="130"/>
      <c r="Z25" s="18"/>
      <c r="AA25" s="130"/>
      <c r="AB25" s="130"/>
      <c r="AC25" s="130"/>
    </row>
    <row r="26" customFormat="false" ht="14.1" hidden="false" customHeight="true" outlineLevel="0" collapsed="false">
      <c r="A26" s="18" t="n">
        <v>22</v>
      </c>
      <c r="B26" s="130"/>
      <c r="C26" s="130" t="n">
        <v>-1383</v>
      </c>
      <c r="D26" s="130" t="n">
        <f aca="false">+C26-B26</f>
        <v>-1383</v>
      </c>
      <c r="F26" s="18"/>
      <c r="G26" s="130"/>
      <c r="H26" s="130"/>
      <c r="I26" s="130"/>
      <c r="J26" s="18"/>
      <c r="K26" s="130"/>
      <c r="L26" s="130"/>
      <c r="M26" s="130"/>
      <c r="N26" s="18"/>
      <c r="O26" s="130"/>
      <c r="P26" s="130"/>
      <c r="Q26" s="130"/>
      <c r="R26" s="18"/>
      <c r="S26" s="130"/>
      <c r="T26" s="130"/>
      <c r="U26" s="130"/>
      <c r="Z26" s="18"/>
      <c r="AA26" s="130"/>
      <c r="AB26" s="130"/>
      <c r="AC26" s="130"/>
    </row>
    <row r="27" customFormat="false" ht="14.1" hidden="false" customHeight="true" outlineLevel="0" collapsed="false">
      <c r="A27" s="18" t="n">
        <v>23</v>
      </c>
      <c r="B27" s="130"/>
      <c r="C27" s="130" t="n">
        <v>-27217</v>
      </c>
      <c r="D27" s="130" t="n">
        <f aca="false">+C27-B27</f>
        <v>-27217</v>
      </c>
      <c r="F27" s="18"/>
      <c r="G27" s="130"/>
      <c r="H27" s="130"/>
      <c r="I27" s="130"/>
      <c r="J27" s="18"/>
      <c r="K27" s="130"/>
      <c r="L27" s="130"/>
      <c r="M27" s="130"/>
      <c r="N27" s="18"/>
      <c r="O27" s="130"/>
      <c r="P27" s="130"/>
      <c r="Q27" s="130"/>
      <c r="R27" s="18"/>
      <c r="S27" s="130"/>
      <c r="T27" s="130"/>
      <c r="U27" s="130"/>
      <c r="Z27" s="18"/>
      <c r="AA27" s="130"/>
      <c r="AB27" s="130"/>
      <c r="AC27" s="130"/>
    </row>
    <row r="28" customFormat="false" ht="14.1" hidden="false" customHeight="true" outlineLevel="0" collapsed="false">
      <c r="A28" s="18" t="n">
        <v>24</v>
      </c>
      <c r="B28" s="130" t="n">
        <v>-2943</v>
      </c>
      <c r="C28" s="130" t="n">
        <v>-2500</v>
      </c>
      <c r="D28" s="130" t="n">
        <f aca="false">+C28-B28</f>
        <v>443</v>
      </c>
      <c r="F28" s="18"/>
      <c r="G28" s="130"/>
      <c r="H28" s="130"/>
      <c r="I28" s="130"/>
      <c r="J28" s="18"/>
      <c r="K28" s="130"/>
      <c r="L28" s="130"/>
      <c r="M28" s="130"/>
      <c r="N28" s="18"/>
      <c r="O28" s="130"/>
      <c r="P28" s="130"/>
      <c r="Q28" s="130"/>
      <c r="R28" s="18"/>
      <c r="S28" s="130"/>
      <c r="T28" s="130"/>
      <c r="U28" s="130"/>
      <c r="Z28" s="18"/>
      <c r="AA28" s="130"/>
      <c r="AB28" s="130"/>
      <c r="AC28" s="130"/>
    </row>
    <row r="29" customFormat="false" ht="14.1" hidden="false" customHeight="true" outlineLevel="0" collapsed="false">
      <c r="A29" s="18" t="n">
        <v>25</v>
      </c>
      <c r="B29" s="130" t="n">
        <v>-20216</v>
      </c>
      <c r="C29" s="130" t="n">
        <v>-20230</v>
      </c>
      <c r="D29" s="130" t="n">
        <f aca="false">+C29-B29</f>
        <v>-14</v>
      </c>
      <c r="F29" s="18"/>
      <c r="G29" s="130"/>
      <c r="H29" s="130"/>
      <c r="I29" s="130"/>
      <c r="J29" s="18"/>
      <c r="K29" s="130"/>
      <c r="L29" s="130"/>
      <c r="M29" s="130"/>
      <c r="N29" s="18"/>
      <c r="O29" s="130"/>
      <c r="P29" s="130"/>
      <c r="Q29" s="130"/>
      <c r="R29" s="18"/>
      <c r="S29" s="130"/>
      <c r="T29" s="130"/>
      <c r="U29" s="130"/>
      <c r="Z29" s="18"/>
      <c r="AA29" s="130"/>
      <c r="AB29" s="130"/>
      <c r="AC29" s="130"/>
    </row>
    <row r="30" customFormat="false" ht="14.1" hidden="false" customHeight="true" outlineLevel="0" collapsed="false">
      <c r="A30" s="18" t="n">
        <v>26</v>
      </c>
      <c r="B30" s="130"/>
      <c r="C30" s="130"/>
      <c r="D30" s="130" t="n">
        <f aca="false">+C30-B30</f>
        <v>0</v>
      </c>
      <c r="F30" s="18"/>
      <c r="G30" s="130"/>
      <c r="H30" s="130"/>
      <c r="I30" s="130"/>
      <c r="J30" s="18"/>
      <c r="K30" s="130"/>
      <c r="L30" s="130"/>
      <c r="M30" s="130"/>
      <c r="N30" s="18"/>
      <c r="O30" s="130"/>
      <c r="P30" s="130"/>
      <c r="Q30" s="130"/>
      <c r="R30" s="18"/>
      <c r="S30" s="130"/>
      <c r="T30" s="130"/>
      <c r="U30" s="130"/>
      <c r="Z30" s="18"/>
      <c r="AA30" s="130"/>
      <c r="AB30" s="130"/>
      <c r="AC30" s="130"/>
    </row>
    <row r="31" customFormat="false" ht="14.1" hidden="false" customHeight="true" outlineLevel="0" collapsed="false">
      <c r="A31" s="18" t="n">
        <v>27</v>
      </c>
      <c r="B31" s="130"/>
      <c r="C31" s="130"/>
      <c r="D31" s="130" t="n">
        <f aca="false">+C31-B31</f>
        <v>0</v>
      </c>
      <c r="F31" s="18"/>
      <c r="G31" s="130"/>
      <c r="H31" s="130"/>
      <c r="I31" s="130"/>
      <c r="J31" s="18"/>
      <c r="K31" s="130"/>
      <c r="L31" s="130"/>
      <c r="M31" s="130"/>
      <c r="N31" s="18"/>
      <c r="O31" s="130"/>
      <c r="P31" s="130"/>
      <c r="Q31" s="130"/>
      <c r="R31" s="18"/>
      <c r="S31" s="130"/>
      <c r="T31" s="130"/>
      <c r="U31" s="130"/>
      <c r="Z31" s="18"/>
      <c r="AA31" s="130"/>
      <c r="AB31" s="130"/>
      <c r="AC31" s="130"/>
    </row>
    <row r="32" customFormat="false" ht="14.1" hidden="false" customHeight="true" outlineLevel="0" collapsed="false">
      <c r="A32" s="18" t="n">
        <v>28</v>
      </c>
      <c r="B32" s="130"/>
      <c r="C32" s="130"/>
      <c r="D32" s="130" t="n">
        <f aca="false">+C32-B32</f>
        <v>0</v>
      </c>
      <c r="F32" s="18"/>
      <c r="G32" s="130"/>
      <c r="H32" s="130"/>
      <c r="I32" s="130"/>
      <c r="J32" s="18"/>
      <c r="K32" s="130"/>
      <c r="L32" s="130"/>
      <c r="M32" s="130"/>
      <c r="N32" s="18"/>
      <c r="O32" s="130"/>
      <c r="P32" s="130"/>
      <c r="Q32" s="130"/>
      <c r="R32" s="18"/>
      <c r="S32" s="130"/>
      <c r="T32" s="130"/>
      <c r="U32" s="130"/>
      <c r="Z32" s="18"/>
      <c r="AA32" s="130"/>
      <c r="AB32" s="130"/>
      <c r="AC32" s="130"/>
    </row>
    <row r="33" customFormat="false" ht="14.1" hidden="false" customHeight="true" outlineLevel="0" collapsed="false">
      <c r="A33" s="18" t="n">
        <v>29</v>
      </c>
      <c r="B33" s="130" t="n">
        <v>-29113</v>
      </c>
      <c r="C33" s="130" t="n">
        <v>-18523</v>
      </c>
      <c r="D33" s="130" t="n">
        <f aca="false">+C33-B33</f>
        <v>10590</v>
      </c>
      <c r="F33" s="18"/>
      <c r="G33" s="130"/>
      <c r="H33" s="130"/>
      <c r="I33" s="130"/>
      <c r="J33" s="18"/>
      <c r="K33" s="130"/>
      <c r="L33" s="130"/>
      <c r="M33" s="130"/>
      <c r="N33" s="18"/>
      <c r="O33" s="130"/>
      <c r="P33" s="130"/>
      <c r="Q33" s="130"/>
      <c r="R33" s="18"/>
      <c r="S33" s="130"/>
      <c r="T33" s="130"/>
      <c r="U33" s="130"/>
      <c r="Z33" s="18"/>
      <c r="AA33" s="130"/>
      <c r="AB33" s="130"/>
      <c r="AC33" s="130"/>
    </row>
    <row r="34" customFormat="false" ht="14.1" hidden="false" customHeight="true" outlineLevel="0" collapsed="false">
      <c r="A34" s="18" t="n">
        <v>30</v>
      </c>
      <c r="B34" s="130"/>
      <c r="C34" s="130"/>
      <c r="D34" s="130" t="n">
        <f aca="false">+C34-B34</f>
        <v>0</v>
      </c>
      <c r="F34" s="18"/>
      <c r="G34" s="130"/>
      <c r="H34" s="130"/>
      <c r="I34" s="130"/>
      <c r="J34" s="276"/>
      <c r="K34" s="130"/>
      <c r="L34" s="130"/>
      <c r="M34" s="130"/>
      <c r="N34" s="276"/>
      <c r="O34" s="130"/>
      <c r="P34" s="130"/>
      <c r="Q34" s="130"/>
      <c r="R34" s="276"/>
      <c r="S34" s="130"/>
      <c r="T34" s="130"/>
      <c r="U34" s="130"/>
      <c r="V34" s="65"/>
      <c r="W34" s="65"/>
      <c r="X34" s="65"/>
      <c r="Y34" s="65"/>
      <c r="Z34" s="276"/>
      <c r="AA34" s="130"/>
      <c r="AB34" s="130"/>
      <c r="AC34" s="130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0"/>
      <c r="C35" s="130"/>
      <c r="D35" s="130" t="n">
        <f aca="false">+C35-B35</f>
        <v>0</v>
      </c>
      <c r="F35" s="18"/>
      <c r="G35" s="130"/>
      <c r="H35" s="130"/>
      <c r="I35" s="130"/>
      <c r="J35" s="276"/>
      <c r="K35" s="130"/>
      <c r="L35" s="130"/>
      <c r="M35" s="130"/>
      <c r="N35" s="276"/>
      <c r="O35" s="130"/>
      <c r="P35" s="130"/>
      <c r="Q35" s="130"/>
      <c r="R35" s="276"/>
      <c r="S35" s="130"/>
      <c r="T35" s="130"/>
      <c r="U35" s="130"/>
      <c r="V35" s="65"/>
      <c r="W35" s="65"/>
      <c r="X35" s="65"/>
      <c r="Y35" s="65"/>
      <c r="Z35" s="276"/>
      <c r="AA35" s="130"/>
      <c r="AB35" s="130"/>
      <c r="AC35" s="130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0" t="n">
        <f aca="false">SUM(B5:B35)</f>
        <v>-944160</v>
      </c>
      <c r="C36" s="130" t="n">
        <f aca="false">SUM(C5:C35)</f>
        <v>-948115</v>
      </c>
      <c r="D36" s="130" t="n">
        <f aca="false">+C36-B36</f>
        <v>-3955</v>
      </c>
      <c r="F36" s="18"/>
      <c r="G36" s="130"/>
      <c r="H36" s="130"/>
      <c r="I36" s="130"/>
      <c r="J36" s="276"/>
      <c r="K36" s="130"/>
      <c r="L36" s="130"/>
      <c r="M36" s="130"/>
      <c r="N36" s="276"/>
      <c r="O36" s="130"/>
      <c r="P36" s="130"/>
      <c r="Q36" s="130"/>
      <c r="R36" s="276"/>
      <c r="S36" s="130"/>
      <c r="T36" s="130"/>
      <c r="U36" s="130"/>
      <c r="V36" s="65"/>
      <c r="W36" s="65"/>
      <c r="X36" s="65"/>
      <c r="Y36" s="65"/>
      <c r="Z36" s="276"/>
      <c r="AA36" s="130"/>
      <c r="AB36" s="130"/>
      <c r="AC36" s="130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0"/>
      <c r="B37" s="0"/>
      <c r="C37" s="32"/>
      <c r="D37" s="326" t="n">
        <f aca="false">+summary!G5</f>
        <v>2.09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8" t="n">
        <f aca="false">+D37*D36</f>
        <v>-8265.95</v>
      </c>
      <c r="G38" s="130"/>
      <c r="H38" s="130"/>
      <c r="I38" s="130"/>
      <c r="J38" s="65"/>
      <c r="K38" s="130"/>
      <c r="L38" s="130"/>
      <c r="M38" s="130"/>
      <c r="N38" s="65"/>
      <c r="O38" s="130"/>
      <c r="P38" s="130"/>
      <c r="Q38" s="130"/>
      <c r="R38" s="65"/>
      <c r="S38" s="130"/>
      <c r="T38" s="130"/>
      <c r="U38" s="130"/>
      <c r="V38" s="65"/>
      <c r="W38" s="65"/>
      <c r="X38" s="65"/>
      <c r="Y38" s="65"/>
      <c r="Z38" s="65"/>
      <c r="AA38" s="130"/>
      <c r="AB38" s="130"/>
      <c r="AC38" s="130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1" t="n">
        <v>37256</v>
      </c>
      <c r="B39" s="0"/>
      <c r="C39" s="91"/>
      <c r="D39" s="327" t="n">
        <v>-33241.41</v>
      </c>
      <c r="G39" s="130"/>
      <c r="H39" s="130"/>
      <c r="I39" s="130"/>
      <c r="J39" s="65"/>
      <c r="K39" s="130"/>
      <c r="L39" s="130"/>
      <c r="M39" s="130"/>
      <c r="N39" s="65"/>
      <c r="O39" s="130"/>
      <c r="P39" s="130"/>
      <c r="Q39" s="130"/>
      <c r="R39" s="65"/>
      <c r="S39" s="130"/>
      <c r="T39" s="130"/>
      <c r="U39" s="130"/>
      <c r="V39" s="65"/>
      <c r="W39" s="65"/>
      <c r="X39" s="65"/>
      <c r="Y39" s="65"/>
      <c r="Z39" s="65"/>
      <c r="AA39" s="130"/>
      <c r="AB39" s="130"/>
      <c r="AC39" s="130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1" t="n">
        <v>37285</v>
      </c>
      <c r="B40" s="0"/>
      <c r="C40" s="178"/>
      <c r="D40" s="158" t="n">
        <f aca="false">+D39+D38</f>
        <v>-41507.36</v>
      </c>
      <c r="G40" s="130"/>
      <c r="H40" s="130"/>
      <c r="I40" s="130"/>
      <c r="J40" s="65"/>
      <c r="K40" s="130"/>
      <c r="L40" s="130"/>
      <c r="M40" s="130"/>
      <c r="N40" s="65"/>
      <c r="O40" s="130"/>
      <c r="P40" s="130"/>
      <c r="Q40" s="290"/>
      <c r="R40" s="65"/>
      <c r="S40" s="130"/>
      <c r="T40" s="130"/>
      <c r="U40" s="290"/>
      <c r="V40" s="65"/>
      <c r="W40" s="65"/>
      <c r="X40" s="65"/>
      <c r="Y40" s="65"/>
      <c r="Z40" s="65"/>
      <c r="AA40" s="130"/>
      <c r="AB40" s="130"/>
      <c r="AC40" s="290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0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192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8" t="n">
        <v>-18079</v>
      </c>
    </row>
    <row r="46" customFormat="false" ht="12.75" hidden="false" customHeight="false" outlineLevel="0" collapsed="false">
      <c r="A46" s="150" t="n">
        <f aca="false">+A40</f>
        <v>37285</v>
      </c>
      <c r="B46" s="9"/>
      <c r="C46" s="9"/>
      <c r="D46" s="41" t="n">
        <f aca="false">+D36</f>
        <v>-3955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-22034</v>
      </c>
    </row>
    <row r="48" customFormat="false" ht="12.75" hidden="false" customHeight="false" outlineLevel="0" collapsed="false">
      <c r="A48" s="154"/>
      <c r="B48" s="155"/>
      <c r="C48" s="156"/>
      <c r="D48" s="156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230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56339</v>
      </c>
      <c r="B5" s="330" t="n">
        <v>931371</v>
      </c>
      <c r="C5" s="330" t="n">
        <v>924416</v>
      </c>
      <c r="D5" s="330" t="n">
        <f aca="false">+C5-B5</f>
        <v>-6955</v>
      </c>
      <c r="E5" s="28"/>
      <c r="F5" s="97"/>
    </row>
    <row r="6" customFormat="false" ht="12.75" hidden="false" customHeight="false" outlineLevel="0" collapsed="false">
      <c r="A6" s="332" t="n">
        <v>78311</v>
      </c>
      <c r="B6" s="330" t="n">
        <v>347955</v>
      </c>
      <c r="C6" s="330" t="n">
        <v>344252</v>
      </c>
      <c r="D6" s="330" t="n">
        <f aca="false">+C6-B6</f>
        <v>-3703</v>
      </c>
      <c r="E6" s="28"/>
      <c r="F6" s="97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500238</v>
      </c>
      <c r="B7" s="330" t="n">
        <v>762531</v>
      </c>
      <c r="C7" s="330" t="n">
        <v>839362</v>
      </c>
      <c r="D7" s="330" t="n">
        <f aca="false">+C7-B7</f>
        <v>76831</v>
      </c>
      <c r="E7" s="28"/>
      <c r="F7" s="97"/>
      <c r="L7" s="0" t="s">
        <v>232</v>
      </c>
      <c r="M7" s="0" t="n">
        <v>7.6</v>
      </c>
    </row>
    <row r="8" customFormat="false" ht="12.75" hidden="false" customHeight="false" outlineLevel="0" collapsed="false">
      <c r="A8" s="332" t="n">
        <v>500239</v>
      </c>
      <c r="B8" s="330" t="n">
        <v>862108</v>
      </c>
      <c r="C8" s="330" t="n">
        <v>798622</v>
      </c>
      <c r="D8" s="330" t="n">
        <f aca="false">+C8-B8</f>
        <v>-63486</v>
      </c>
      <c r="E8" s="336"/>
      <c r="F8" s="97"/>
    </row>
    <row r="9" customFormat="false" ht="12.75" hidden="false" customHeight="false" outlineLevel="0" collapsed="false">
      <c r="A9" s="332" t="n">
        <v>500293</v>
      </c>
      <c r="B9" s="330" t="n">
        <v>520774</v>
      </c>
      <c r="C9" s="330" t="n">
        <v>580786</v>
      </c>
      <c r="D9" s="330" t="n">
        <f aca="false">+C9-B9</f>
        <v>60012</v>
      </c>
      <c r="E9" s="28"/>
      <c r="F9" s="97"/>
    </row>
    <row r="10" customFormat="false" ht="12.75" hidden="false" customHeight="false" outlineLevel="0" collapsed="false">
      <c r="A10" s="332" t="n">
        <v>500302</v>
      </c>
      <c r="B10" s="330"/>
      <c r="C10" s="330" t="n">
        <v>8913</v>
      </c>
      <c r="D10" s="330" t="n">
        <f aca="false">+C10-B10</f>
        <v>8913</v>
      </c>
      <c r="E10" s="28"/>
      <c r="F10" s="97"/>
    </row>
    <row r="11" customFormat="false" ht="12.75" hidden="false" customHeight="false" outlineLevel="0" collapsed="false">
      <c r="A11" s="332" t="n">
        <v>500303</v>
      </c>
      <c r="B11" s="330"/>
      <c r="C11" s="330" t="n">
        <v>297282</v>
      </c>
      <c r="D11" s="330" t="n">
        <f aca="false">+C11-B11</f>
        <v>297282</v>
      </c>
      <c r="E11" s="28"/>
      <c r="F11" s="97"/>
    </row>
    <row r="12" customFormat="false" ht="12.75" hidden="false" customHeight="false" outlineLevel="0" collapsed="false">
      <c r="A12" s="337" t="n">
        <v>500305</v>
      </c>
      <c r="B12" s="330" t="n">
        <v>1497207</v>
      </c>
      <c r="C12" s="330" t="n">
        <v>1387160</v>
      </c>
      <c r="D12" s="330" t="n">
        <f aca="false">+C12-B12</f>
        <v>-110047</v>
      </c>
      <c r="E12" s="338"/>
      <c r="F12" s="141"/>
      <c r="G12" s="330"/>
    </row>
    <row r="13" customFormat="false" ht="12.75" hidden="false" customHeight="false" outlineLevel="0" collapsed="false">
      <c r="A13" s="332" t="n">
        <v>500307</v>
      </c>
      <c r="B13" s="330" t="n">
        <v>89333</v>
      </c>
      <c r="C13" s="330" t="n">
        <v>34048</v>
      </c>
      <c r="D13" s="330" t="n">
        <f aca="false">+C13-B13</f>
        <v>-55285</v>
      </c>
      <c r="E13" s="28"/>
      <c r="F13" s="97"/>
    </row>
    <row r="14" customFormat="false" ht="12.75" hidden="false" customHeight="false" outlineLevel="0" collapsed="false">
      <c r="A14" s="332" t="n">
        <v>500313</v>
      </c>
      <c r="B14" s="330"/>
      <c r="C14" s="330" t="n">
        <v>1616</v>
      </c>
      <c r="D14" s="330" t="n">
        <f aca="false">+C14-B14</f>
        <v>1616</v>
      </c>
      <c r="E14" s="28"/>
      <c r="F14" s="97"/>
    </row>
    <row r="15" customFormat="false" ht="12.75" hidden="false" customHeight="false" outlineLevel="0" collapsed="false">
      <c r="A15" s="332" t="n">
        <v>500314</v>
      </c>
      <c r="B15" s="330"/>
      <c r="C15" s="330"/>
      <c r="D15" s="330" t="n">
        <f aca="false">+C15-B15</f>
        <v>0</v>
      </c>
      <c r="E15" s="28"/>
      <c r="F15" s="97"/>
    </row>
    <row r="16" customFormat="false" ht="12.75" hidden="false" customHeight="false" outlineLevel="0" collapsed="false">
      <c r="A16" s="332" t="n">
        <v>500655</v>
      </c>
      <c r="B16" s="330" t="n">
        <v>211826</v>
      </c>
      <c r="C16" s="330"/>
      <c r="D16" s="330" t="n">
        <f aca="false">+C16-B16</f>
        <v>-211826</v>
      </c>
      <c r="E16" s="28"/>
      <c r="F16" s="97"/>
    </row>
    <row r="17" customFormat="false" ht="12.75" hidden="false" customHeight="false" outlineLevel="0" collapsed="false">
      <c r="A17" s="332" t="n">
        <v>500657</v>
      </c>
      <c r="B17" s="330" t="n">
        <v>150648</v>
      </c>
      <c r="C17" s="330" t="n">
        <v>194988</v>
      </c>
      <c r="D17" s="339" t="n">
        <f aca="false">+C17-B17</f>
        <v>44340</v>
      </c>
      <c r="E17" s="28"/>
      <c r="F17" s="97"/>
      <c r="G17" s="330"/>
    </row>
    <row r="18" customFormat="false" ht="12.75" hidden="false" customHeight="false" outlineLevel="0" collapsed="false">
      <c r="A18" s="332"/>
      <c r="B18" s="330"/>
      <c r="C18" s="330"/>
      <c r="D18" s="330" t="n">
        <f aca="false">SUM(D5:D17)</f>
        <v>37692</v>
      </c>
      <c r="E18" s="28"/>
      <c r="F18" s="97"/>
    </row>
    <row r="19" customFormat="false" ht="12.75" hidden="false" customHeight="false" outlineLevel="0" collapsed="false">
      <c r="A19" s="332" t="s">
        <v>233</v>
      </c>
      <c r="B19" s="330"/>
      <c r="C19" s="330"/>
      <c r="D19" s="340" t="n">
        <f aca="false">+summary!G5</f>
        <v>2.09</v>
      </c>
      <c r="E19" s="341"/>
      <c r="F19" s="97"/>
    </row>
    <row r="20" customFormat="false" ht="12.75" hidden="false" customHeight="false" outlineLevel="0" collapsed="false">
      <c r="A20" s="332"/>
      <c r="B20" s="330"/>
      <c r="C20" s="330"/>
      <c r="D20" s="342" t="n">
        <f aca="false">+D19*D18</f>
        <v>78776.28</v>
      </c>
      <c r="E20" s="108"/>
      <c r="F20" s="343"/>
    </row>
    <row r="21" customFormat="false" ht="12.75" hidden="false" customHeight="false" outlineLevel="0" collapsed="false">
      <c r="A21" s="332"/>
      <c r="B21" s="330"/>
      <c r="C21" s="330"/>
      <c r="D21" s="342"/>
      <c r="E21" s="108"/>
      <c r="F21" s="343"/>
    </row>
    <row r="22" customFormat="false" ht="12.75" hidden="false" customHeight="false" outlineLevel="0" collapsed="false">
      <c r="A22" s="344" t="n">
        <v>37256</v>
      </c>
      <c r="B22" s="330"/>
      <c r="C22" s="330"/>
      <c r="D22" s="345" t="n">
        <v>40609.26</v>
      </c>
      <c r="E22" s="108"/>
      <c r="F22" s="346"/>
    </row>
    <row r="23" customFormat="false" ht="12.75" hidden="false" customHeight="false" outlineLevel="0" collapsed="false">
      <c r="A23" s="332"/>
      <c r="B23" s="330"/>
      <c r="C23" s="330"/>
      <c r="D23" s="342"/>
      <c r="E23" s="108"/>
      <c r="F23" s="346"/>
    </row>
    <row r="24" customFormat="false" ht="13.5" hidden="false" customHeight="false" outlineLevel="0" collapsed="false">
      <c r="A24" s="344" t="n">
        <v>37285</v>
      </c>
      <c r="B24" s="330"/>
      <c r="C24" s="330"/>
      <c r="D24" s="347" t="n">
        <f aca="false">+D22+D20</f>
        <v>119385.54</v>
      </c>
      <c r="E24" s="108"/>
      <c r="F24" s="346"/>
    </row>
    <row r="25" customFormat="false" ht="13.5" hidden="false" customHeight="false" outlineLevel="0" collapsed="false">
      <c r="E25" s="348"/>
    </row>
    <row r="28" customFormat="false" ht="12.75" hidden="false" customHeight="false" outlineLevel="0" collapsed="false">
      <c r="A28" s="9" t="s">
        <v>192</v>
      </c>
      <c r="B28" s="9"/>
      <c r="C28" s="9"/>
      <c r="D28" s="9"/>
      <c r="E28" s="67"/>
    </row>
    <row r="29" customFormat="false" ht="12.75" hidden="false" customHeight="false" outlineLevel="0" collapsed="false">
      <c r="A29" s="150" t="n">
        <f aca="false">+A22</f>
        <v>37256</v>
      </c>
      <c r="B29" s="9"/>
      <c r="C29" s="9"/>
      <c r="D29" s="328" t="n">
        <v>31706</v>
      </c>
    </row>
    <row r="30" customFormat="false" ht="12.75" hidden="false" customHeight="false" outlineLevel="0" collapsed="false">
      <c r="A30" s="150" t="n">
        <f aca="false">+A24</f>
        <v>37285</v>
      </c>
      <c r="B30" s="9"/>
      <c r="C30" s="9"/>
      <c r="D30" s="41" t="n">
        <f aca="false">+D18</f>
        <v>37692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69398</v>
      </c>
    </row>
    <row r="32" customFormat="false" ht="12.75" hidden="false" customHeight="false" outlineLevel="0" collapsed="false">
      <c r="A32" s="154"/>
      <c r="B32" s="155"/>
      <c r="C32" s="156"/>
      <c r="D32" s="156"/>
    </row>
    <row r="33" customFormat="false" ht="12.75" hidden="false" customHeight="false" outlineLevel="0" collapsed="false">
      <c r="B33" s="28"/>
      <c r="C33" s="28"/>
      <c r="D33" s="141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9"/>
      <c r="E48" s="349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43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43"/>
      <c r="G50" s="9"/>
    </row>
    <row r="51" customFormat="false" ht="12.75" hidden="false" customHeight="false" outlineLevel="0" collapsed="false">
      <c r="E51" s="3"/>
      <c r="F51" s="346"/>
    </row>
    <row r="52" customFormat="false" ht="12.75" hidden="false" customHeight="false" outlineLevel="0" collapsed="false">
      <c r="A52" s="9"/>
      <c r="D52" s="350"/>
      <c r="E52" s="350"/>
      <c r="F52" s="346"/>
    </row>
    <row r="53" customFormat="false" ht="12.75" hidden="false" customHeight="false" outlineLevel="0" collapsed="false">
      <c r="A53" s="9"/>
      <c r="E53" s="3"/>
      <c r="F53" s="346"/>
    </row>
    <row r="54" customFormat="false" ht="12.75" hidden="false" customHeight="false" outlineLevel="0" collapsed="false">
      <c r="A54" s="9"/>
      <c r="E54" s="3"/>
      <c r="F54" s="346"/>
    </row>
    <row r="55" customFormat="false" ht="13.5" hidden="false" customHeight="false" outlineLevel="0" collapsed="false">
      <c r="A55" s="9"/>
      <c r="D55" s="351"/>
      <c r="E55" s="351"/>
      <c r="F55" s="346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9"/>
      <c r="E98" s="349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43"/>
    </row>
    <row r="100" customFormat="false" ht="12.75" hidden="false" customHeight="false" outlineLevel="0" collapsed="false">
      <c r="B100" s="28"/>
      <c r="C100" s="28"/>
      <c r="D100" s="28"/>
      <c r="E100" s="28"/>
      <c r="F100" s="343"/>
    </row>
    <row r="101" customFormat="false" ht="12.75" hidden="false" customHeight="false" outlineLevel="0" collapsed="false">
      <c r="A101" s="9"/>
      <c r="D101" s="350"/>
      <c r="E101" s="350"/>
      <c r="F101" s="346"/>
    </row>
    <row r="102" customFormat="false" ht="12.75" hidden="false" customHeight="false" outlineLevel="0" collapsed="false">
      <c r="A102" s="9"/>
      <c r="E102" s="3"/>
      <c r="F102" s="346"/>
    </row>
    <row r="103" customFormat="false" ht="13.5" hidden="false" customHeight="false" outlineLevel="0" collapsed="false">
      <c r="A103" s="9"/>
      <c r="D103" s="351"/>
      <c r="E103" s="351"/>
      <c r="F103" s="346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9"/>
      <c r="E124" s="349"/>
      <c r="F124" s="33"/>
    </row>
    <row r="125" customFormat="false" ht="12.75" hidden="false" customHeight="false" outlineLevel="0" collapsed="false">
      <c r="B125" s="28"/>
      <c r="C125" s="28"/>
      <c r="D125" s="108"/>
      <c r="E125" s="108"/>
      <c r="F125" s="343"/>
    </row>
    <row r="126" customFormat="false" ht="12.75" hidden="false" customHeight="false" outlineLevel="0" collapsed="false">
      <c r="B126" s="28"/>
      <c r="C126" s="28"/>
      <c r="D126" s="108"/>
      <c r="E126" s="108"/>
      <c r="F126" s="343"/>
    </row>
    <row r="127" customFormat="false" ht="12.75" hidden="false" customHeight="false" outlineLevel="0" collapsed="false">
      <c r="A127" s="9"/>
      <c r="D127" s="188"/>
      <c r="E127" s="188"/>
      <c r="F127" s="346"/>
    </row>
    <row r="128" customFormat="false" ht="12.75" hidden="false" customHeight="false" outlineLevel="0" collapsed="false">
      <c r="A128" s="9"/>
      <c r="D128" s="108"/>
      <c r="E128" s="108"/>
      <c r="F128" s="346"/>
    </row>
    <row r="129" customFormat="false" ht="13.5" hidden="false" customHeight="false" outlineLevel="0" collapsed="false">
      <c r="A129" s="9"/>
      <c r="D129" s="352"/>
      <c r="E129" s="352"/>
      <c r="F129" s="346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9"/>
      <c r="E149" s="349"/>
      <c r="F149" s="33"/>
    </row>
    <row r="150" customFormat="false" ht="12.75" hidden="false" customHeight="false" outlineLevel="0" collapsed="false">
      <c r="B150" s="28"/>
      <c r="C150" s="28"/>
      <c r="D150" s="108"/>
      <c r="E150" s="108"/>
      <c r="F150" s="343"/>
    </row>
    <row r="151" customFormat="false" ht="12.75" hidden="false" customHeight="false" outlineLevel="0" collapsed="false">
      <c r="B151" s="28"/>
      <c r="C151" s="28"/>
      <c r="D151" s="108"/>
      <c r="E151" s="108"/>
      <c r="F151" s="343"/>
    </row>
    <row r="152" customFormat="false" ht="12.75" hidden="false" customHeight="false" outlineLevel="0" collapsed="false">
      <c r="A152" s="9"/>
      <c r="D152" s="188"/>
      <c r="E152" s="188"/>
      <c r="F152" s="346"/>
    </row>
    <row r="153" customFormat="false" ht="12.75" hidden="false" customHeight="false" outlineLevel="0" collapsed="false">
      <c r="A153" s="9"/>
      <c r="D153" s="108"/>
      <c r="E153" s="108"/>
      <c r="F153" s="346"/>
    </row>
    <row r="154" customFormat="false" ht="13.5" hidden="false" customHeight="false" outlineLevel="0" collapsed="false">
      <c r="A154" s="9"/>
      <c r="D154" s="352"/>
      <c r="E154" s="352"/>
      <c r="F154" s="346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3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3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3"/>
      <c r="C170" s="28"/>
      <c r="D170" s="28"/>
      <c r="E170" s="28"/>
      <c r="F170" s="33"/>
    </row>
    <row r="171" customFormat="false" ht="12.75" hidden="false" customHeight="false" outlineLevel="0" collapsed="false">
      <c r="B171" s="353"/>
      <c r="C171" s="28"/>
      <c r="D171" s="28"/>
      <c r="E171" s="28"/>
      <c r="F171" s="33"/>
    </row>
    <row r="172" customFormat="false" ht="12.75" hidden="false" customHeight="false" outlineLevel="0" collapsed="false">
      <c r="B172" s="353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9"/>
      <c r="E174" s="349"/>
      <c r="F174" s="33"/>
    </row>
    <row r="175" customFormat="false" ht="12.75" hidden="false" customHeight="false" outlineLevel="0" collapsed="false">
      <c r="B175" s="28"/>
      <c r="C175" s="28"/>
      <c r="D175" s="108"/>
      <c r="E175" s="108"/>
      <c r="F175" s="343"/>
    </row>
    <row r="176" customFormat="false" ht="12.75" hidden="false" customHeight="false" outlineLevel="0" collapsed="false">
      <c r="B176" s="28"/>
      <c r="C176" s="28"/>
      <c r="D176" s="108"/>
      <c r="E176" s="108"/>
      <c r="F176" s="343"/>
    </row>
    <row r="177" customFormat="false" ht="12.75" hidden="false" customHeight="false" outlineLevel="0" collapsed="false">
      <c r="A177" s="9"/>
      <c r="D177" s="188"/>
      <c r="E177" s="188"/>
      <c r="F177" s="346"/>
    </row>
    <row r="178" customFormat="false" ht="12.75" hidden="false" customHeight="false" outlineLevel="0" collapsed="false">
      <c r="A178" s="9"/>
      <c r="D178" s="108"/>
      <c r="E178" s="108"/>
      <c r="F178" s="346"/>
    </row>
    <row r="179" customFormat="false" ht="13.5" hidden="false" customHeight="false" outlineLevel="0" collapsed="false">
      <c r="A179" s="9"/>
      <c r="D179" s="352"/>
      <c r="E179" s="352"/>
      <c r="F179" s="346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3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3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4"/>
      <c r="B191" s="355"/>
      <c r="C191" s="355"/>
      <c r="D191" s="355"/>
      <c r="E191" s="355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3"/>
      <c r="C194" s="28"/>
      <c r="D194" s="28"/>
      <c r="E194" s="28"/>
      <c r="F194" s="33"/>
    </row>
    <row r="195" customFormat="false" ht="12.75" hidden="false" customHeight="false" outlineLevel="0" collapsed="false">
      <c r="B195" s="353"/>
      <c r="C195" s="28"/>
      <c r="D195" s="28"/>
      <c r="E195" s="28"/>
      <c r="F195" s="33"/>
    </row>
    <row r="196" customFormat="false" ht="12.75" hidden="false" customHeight="false" outlineLevel="0" collapsed="false">
      <c r="B196" s="353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9"/>
      <c r="E198" s="349"/>
      <c r="F198" s="33"/>
    </row>
    <row r="199" customFormat="false" ht="12.75" hidden="false" customHeight="false" outlineLevel="0" collapsed="false">
      <c r="B199" s="28"/>
      <c r="C199" s="28"/>
      <c r="D199" s="108"/>
      <c r="E199" s="108"/>
      <c r="F199" s="343"/>
    </row>
    <row r="200" customFormat="false" ht="12.75" hidden="false" customHeight="false" outlineLevel="0" collapsed="false">
      <c r="B200" s="28"/>
      <c r="C200" s="28"/>
      <c r="D200" s="108"/>
      <c r="E200" s="108"/>
      <c r="F200" s="343"/>
    </row>
    <row r="201" customFormat="false" ht="12.75" hidden="false" customHeight="false" outlineLevel="0" collapsed="false">
      <c r="A201" s="9"/>
      <c r="D201" s="188"/>
      <c r="E201" s="188"/>
      <c r="F201" s="346"/>
    </row>
    <row r="202" customFormat="false" ht="12.75" hidden="false" customHeight="false" outlineLevel="0" collapsed="false">
      <c r="A202" s="9"/>
      <c r="D202" s="108"/>
      <c r="E202" s="108"/>
      <c r="F202" s="346"/>
    </row>
    <row r="203" customFormat="false" ht="13.5" hidden="false" customHeight="false" outlineLevel="0" collapsed="false">
      <c r="A203" s="9"/>
      <c r="D203" s="356"/>
      <c r="E203" s="352"/>
      <c r="F203" s="346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3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3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4"/>
      <c r="B217" s="355"/>
      <c r="C217" s="355"/>
      <c r="D217" s="355"/>
      <c r="E217" s="355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3"/>
      <c r="C220" s="28"/>
      <c r="D220" s="28"/>
      <c r="E220" s="28"/>
      <c r="F220" s="33"/>
    </row>
    <row r="221" customFormat="false" ht="12.75" hidden="false" customHeight="false" outlineLevel="0" collapsed="false">
      <c r="B221" s="353"/>
      <c r="C221" s="28"/>
      <c r="D221" s="28"/>
      <c r="E221" s="28"/>
      <c r="F221" s="33"/>
    </row>
    <row r="222" customFormat="false" ht="12.75" hidden="false" customHeight="false" outlineLevel="0" collapsed="false">
      <c r="B222" s="353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9"/>
      <c r="E224" s="349"/>
      <c r="F224" s="33"/>
    </row>
    <row r="225" customFormat="false" ht="12.75" hidden="false" customHeight="false" outlineLevel="0" collapsed="false">
      <c r="B225" s="28"/>
      <c r="C225" s="28"/>
      <c r="D225" s="108"/>
      <c r="E225" s="108"/>
      <c r="F225" s="343"/>
    </row>
    <row r="226" customFormat="false" ht="12.75" hidden="false" customHeight="false" outlineLevel="0" collapsed="false">
      <c r="B226" s="28"/>
      <c r="C226" s="28"/>
      <c r="D226" s="108"/>
      <c r="E226" s="108"/>
      <c r="F226" s="343"/>
    </row>
    <row r="227" customFormat="false" ht="12.75" hidden="false" customHeight="false" outlineLevel="0" collapsed="false">
      <c r="A227" s="9"/>
      <c r="D227" s="188"/>
      <c r="E227" s="188"/>
      <c r="F227" s="346"/>
    </row>
    <row r="228" customFormat="false" ht="12.75" hidden="false" customHeight="false" outlineLevel="0" collapsed="false">
      <c r="A228" s="9"/>
      <c r="D228" s="108"/>
      <c r="E228" s="108"/>
      <c r="F228" s="346"/>
    </row>
    <row r="229" customFormat="false" ht="13.5" hidden="false" customHeight="false" outlineLevel="0" collapsed="false">
      <c r="A229" s="9"/>
      <c r="D229" s="356"/>
      <c r="E229" s="352"/>
      <c r="F229" s="346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3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3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7"/>
      <c r="B241" s="338"/>
      <c r="C241" s="338"/>
      <c r="D241" s="338"/>
      <c r="E241" s="338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3"/>
      <c r="C244" s="28"/>
      <c r="D244" s="28"/>
      <c r="E244" s="28"/>
      <c r="F244" s="33"/>
    </row>
    <row r="245" customFormat="false" ht="12.75" hidden="false" customHeight="false" outlineLevel="0" collapsed="false">
      <c r="B245" s="353"/>
      <c r="C245" s="28"/>
      <c r="D245" s="28"/>
      <c r="E245" s="28"/>
      <c r="F245" s="33"/>
    </row>
    <row r="246" customFormat="false" ht="12.75" hidden="false" customHeight="false" outlineLevel="0" collapsed="false">
      <c r="B246" s="353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9"/>
      <c r="E248" s="349"/>
      <c r="F248" s="33"/>
    </row>
    <row r="249" customFormat="false" ht="12.75" hidden="false" customHeight="false" outlineLevel="0" collapsed="false">
      <c r="B249" s="28"/>
      <c r="C249" s="28"/>
      <c r="D249" s="108"/>
      <c r="E249" s="108"/>
      <c r="F249" s="343"/>
    </row>
    <row r="250" customFormat="false" ht="12.75" hidden="false" customHeight="false" outlineLevel="0" collapsed="false">
      <c r="B250" s="28"/>
      <c r="C250" s="28"/>
      <c r="D250" s="108"/>
      <c r="E250" s="108"/>
      <c r="F250" s="343"/>
    </row>
    <row r="251" customFormat="false" ht="12.75" hidden="false" customHeight="false" outlineLevel="0" collapsed="false">
      <c r="A251" s="9"/>
      <c r="D251" s="188"/>
      <c r="E251" s="188"/>
      <c r="F251" s="346"/>
    </row>
    <row r="252" customFormat="false" ht="12.75" hidden="false" customHeight="false" outlineLevel="0" collapsed="false">
      <c r="A252" s="9"/>
      <c r="D252" s="108"/>
      <c r="E252" s="108"/>
      <c r="F252" s="346"/>
    </row>
    <row r="253" customFormat="false" ht="13.5" hidden="false" customHeight="false" outlineLevel="0" collapsed="false">
      <c r="A253" s="9"/>
      <c r="D253" s="358"/>
      <c r="E253" s="352"/>
      <c r="F253" s="346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30"/>
      <c r="C257" s="330"/>
      <c r="D257" s="330"/>
    </row>
    <row r="258" customFormat="false" ht="12.75" hidden="false" customHeight="false" outlineLevel="0" collapsed="false">
      <c r="A258" s="332"/>
      <c r="B258" s="359"/>
      <c r="C258" s="330"/>
      <c r="D258" s="330"/>
      <c r="E258" s="28"/>
      <c r="F258" s="33"/>
    </row>
    <row r="259" customFormat="false" ht="12.75" hidden="false" customHeight="false" outlineLevel="0" collapsed="false">
      <c r="A259" s="332"/>
      <c r="B259" s="330"/>
      <c r="C259" s="330"/>
      <c r="D259" s="330"/>
      <c r="E259" s="28"/>
      <c r="F259" s="33"/>
    </row>
    <row r="260" customFormat="false" ht="12.75" hidden="false" customHeight="false" outlineLevel="0" collapsed="false">
      <c r="A260" s="332"/>
      <c r="B260" s="359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30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30"/>
      <c r="C264" s="330"/>
      <c r="D264" s="330"/>
      <c r="E264" s="28"/>
      <c r="F264" s="33"/>
    </row>
    <row r="265" customFormat="false" ht="12.75" hidden="false" customHeight="false" outlineLevel="0" collapsed="false">
      <c r="A265" s="337"/>
      <c r="B265" s="360"/>
      <c r="C265" s="360"/>
      <c r="D265" s="360"/>
      <c r="E265" s="338"/>
      <c r="F265" s="33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33"/>
    </row>
    <row r="267" customFormat="false" ht="12.75" hidden="false" customHeight="false" outlineLevel="0" collapsed="false">
      <c r="A267" s="332"/>
      <c r="B267" s="330"/>
      <c r="C267" s="330"/>
      <c r="D267" s="330"/>
      <c r="E267" s="28"/>
      <c r="F267" s="33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33"/>
    </row>
    <row r="269" customFormat="false" ht="12.75" hidden="false" customHeight="false" outlineLevel="0" collapsed="false">
      <c r="A269" s="332"/>
      <c r="B269" s="359"/>
      <c r="C269" s="330"/>
      <c r="D269" s="330"/>
      <c r="E269" s="28"/>
      <c r="F269" s="33"/>
    </row>
    <row r="270" customFormat="false" ht="12.75" hidden="false" customHeight="false" outlineLevel="0" collapsed="false">
      <c r="A270" s="332"/>
      <c r="B270" s="359"/>
      <c r="C270" s="330"/>
      <c r="D270" s="339"/>
      <c r="E270" s="52"/>
      <c r="F270" s="42"/>
    </row>
    <row r="271" customFormat="false" ht="12.75" hidden="false" customHeight="false" outlineLevel="0" collapsed="false">
      <c r="A271" s="332"/>
      <c r="B271" s="330"/>
      <c r="C271" s="330"/>
      <c r="D271" s="330"/>
      <c r="E271" s="28"/>
      <c r="F271" s="33"/>
    </row>
    <row r="272" customFormat="false" ht="12.75" hidden="false" customHeight="false" outlineLevel="0" collapsed="false">
      <c r="A272" s="332"/>
      <c r="B272" s="330"/>
      <c r="C272" s="330"/>
      <c r="D272" s="340"/>
      <c r="E272" s="349"/>
      <c r="F272" s="33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343"/>
    </row>
    <row r="274" customFormat="false" ht="12.75" hidden="false" customHeight="false" outlineLevel="0" collapsed="false">
      <c r="A274" s="332"/>
      <c r="B274" s="330"/>
      <c r="C274" s="330"/>
      <c r="D274" s="342"/>
      <c r="E274" s="108"/>
      <c r="F274" s="343"/>
    </row>
    <row r="275" customFormat="false" ht="12.75" hidden="false" customHeight="false" outlineLevel="0" collapsed="false">
      <c r="A275" s="332"/>
      <c r="B275" s="330"/>
      <c r="C275" s="330"/>
      <c r="D275" s="361"/>
      <c r="E275" s="188"/>
      <c r="F275" s="346"/>
    </row>
    <row r="276" customFormat="false" ht="12.75" hidden="false" customHeight="false" outlineLevel="0" collapsed="false">
      <c r="A276" s="332"/>
      <c r="B276" s="330"/>
      <c r="C276" s="330"/>
      <c r="D276" s="342"/>
      <c r="E276" s="108"/>
      <c r="F276" s="346"/>
    </row>
    <row r="277" customFormat="false" ht="13.5" hidden="false" customHeight="false" outlineLevel="0" collapsed="false">
      <c r="A277" s="332"/>
      <c r="B277" s="330"/>
      <c r="C277" s="330"/>
      <c r="D277" s="362"/>
      <c r="E277" s="352"/>
      <c r="F277" s="346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30"/>
      <c r="C282" s="330"/>
      <c r="D282" s="330"/>
    </row>
    <row r="283" customFormat="false" ht="12.75" hidden="false" customHeight="false" outlineLevel="0" collapsed="false">
      <c r="A283" s="332"/>
      <c r="B283" s="359"/>
      <c r="C283" s="330"/>
      <c r="D283" s="330"/>
      <c r="E283" s="28"/>
      <c r="F283" s="33"/>
    </row>
    <row r="284" customFormat="false" ht="12.75" hidden="false" customHeight="false" outlineLevel="0" collapsed="false">
      <c r="A284" s="332"/>
      <c r="B284" s="330"/>
      <c r="C284" s="330"/>
      <c r="D284" s="330"/>
      <c r="E284" s="28"/>
      <c r="F284" s="33"/>
    </row>
    <row r="285" customFormat="false" ht="12.75" hidden="false" customHeight="false" outlineLevel="0" collapsed="false">
      <c r="A285" s="332"/>
      <c r="B285" s="359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30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30"/>
      <c r="C289" s="330"/>
      <c r="D289" s="330"/>
      <c r="E289" s="28"/>
      <c r="F289" s="33"/>
    </row>
    <row r="290" customFormat="false" ht="12.75" hidden="false" customHeight="false" outlineLevel="0" collapsed="false">
      <c r="A290" s="337"/>
      <c r="B290" s="360"/>
      <c r="C290" s="360"/>
      <c r="D290" s="360"/>
      <c r="E290" s="338"/>
      <c r="F290" s="33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33"/>
    </row>
    <row r="292" customFormat="false" ht="12.75" hidden="false" customHeight="false" outlineLevel="0" collapsed="false">
      <c r="A292" s="332"/>
      <c r="B292" s="330"/>
      <c r="C292" s="330"/>
      <c r="D292" s="330"/>
      <c r="E292" s="28"/>
      <c r="F292" s="33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33"/>
    </row>
    <row r="294" customFormat="false" ht="12.75" hidden="false" customHeight="false" outlineLevel="0" collapsed="false">
      <c r="A294" s="332"/>
      <c r="B294" s="359"/>
      <c r="C294" s="330"/>
      <c r="D294" s="330"/>
      <c r="E294" s="28"/>
      <c r="F294" s="33"/>
    </row>
    <row r="295" customFormat="false" ht="12.75" hidden="false" customHeight="false" outlineLevel="0" collapsed="false">
      <c r="A295" s="332"/>
      <c r="B295" s="359"/>
      <c r="C295" s="330"/>
      <c r="D295" s="339"/>
      <c r="E295" s="52"/>
      <c r="F295" s="42"/>
    </row>
    <row r="296" customFormat="false" ht="12.75" hidden="false" customHeight="false" outlineLevel="0" collapsed="false">
      <c r="A296" s="332"/>
      <c r="B296" s="330"/>
      <c r="C296" s="330"/>
      <c r="D296" s="330"/>
      <c r="E296" s="28"/>
      <c r="F296" s="33"/>
    </row>
    <row r="297" customFormat="false" ht="12.75" hidden="false" customHeight="false" outlineLevel="0" collapsed="false">
      <c r="A297" s="332"/>
      <c r="B297" s="330"/>
      <c r="C297" s="330"/>
      <c r="D297" s="340"/>
      <c r="E297" s="349"/>
      <c r="F297" s="33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343"/>
    </row>
    <row r="299" customFormat="false" ht="12.75" hidden="false" customHeight="false" outlineLevel="0" collapsed="false">
      <c r="A299" s="332"/>
      <c r="B299" s="330"/>
      <c r="C299" s="330"/>
      <c r="D299" s="342"/>
      <c r="E299" s="108"/>
      <c r="F299" s="343"/>
    </row>
    <row r="300" customFormat="false" ht="12.75" hidden="false" customHeight="false" outlineLevel="0" collapsed="false">
      <c r="A300" s="344"/>
      <c r="B300" s="330"/>
      <c r="C300" s="330"/>
      <c r="D300" s="361"/>
      <c r="E300" s="188"/>
      <c r="F300" s="346"/>
    </row>
    <row r="301" customFormat="false" ht="12.75" hidden="false" customHeight="false" outlineLevel="0" collapsed="false">
      <c r="A301" s="332"/>
      <c r="B301" s="330"/>
      <c r="C301" s="330"/>
      <c r="D301" s="342"/>
      <c r="E301" s="108"/>
      <c r="F301" s="346"/>
    </row>
    <row r="302" customFormat="false" ht="13.5" hidden="false" customHeight="false" outlineLevel="0" collapsed="false">
      <c r="A302" s="332"/>
      <c r="B302" s="330"/>
      <c r="C302" s="330"/>
      <c r="D302" s="362"/>
      <c r="E302" s="352"/>
      <c r="F302" s="346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30"/>
      <c r="C309" s="330"/>
      <c r="D309" s="330"/>
    </row>
    <row r="310" customFormat="false" ht="12.75" hidden="false" customHeight="false" outlineLevel="0" collapsed="false">
      <c r="A310" s="332"/>
      <c r="B310" s="359"/>
      <c r="C310" s="330"/>
      <c r="D310" s="330"/>
      <c r="E310" s="28"/>
      <c r="F310" s="33"/>
    </row>
    <row r="311" customFormat="false" ht="12.75" hidden="false" customHeight="false" outlineLevel="0" collapsed="false">
      <c r="A311" s="332"/>
      <c r="B311" s="330"/>
      <c r="C311" s="330"/>
      <c r="D311" s="330"/>
      <c r="E311" s="28"/>
      <c r="F311" s="33"/>
    </row>
    <row r="312" customFormat="false" ht="12.75" hidden="false" customHeight="false" outlineLevel="0" collapsed="false">
      <c r="A312" s="332"/>
      <c r="B312" s="359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30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30"/>
      <c r="C316" s="330"/>
      <c r="D316" s="330"/>
      <c r="E316" s="28"/>
      <c r="F316" s="33"/>
    </row>
    <row r="317" customFormat="false" ht="12.75" hidden="false" customHeight="false" outlineLevel="0" collapsed="false">
      <c r="A317" s="337"/>
      <c r="B317" s="360"/>
      <c r="C317" s="360"/>
      <c r="D317" s="360"/>
      <c r="E317" s="338"/>
      <c r="F317" s="33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33"/>
    </row>
    <row r="319" customFormat="false" ht="12.75" hidden="false" customHeight="false" outlineLevel="0" collapsed="false">
      <c r="A319" s="332"/>
      <c r="B319" s="330"/>
      <c r="C319" s="330"/>
      <c r="D319" s="330"/>
      <c r="E319" s="28"/>
      <c r="F319" s="33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33"/>
    </row>
    <row r="321" customFormat="false" ht="12.75" hidden="false" customHeight="false" outlineLevel="0" collapsed="false">
      <c r="A321" s="332"/>
      <c r="B321" s="359"/>
      <c r="C321" s="330"/>
      <c r="D321" s="330"/>
      <c r="E321" s="28"/>
      <c r="F321" s="33"/>
    </row>
    <row r="322" customFormat="false" ht="12.75" hidden="false" customHeight="false" outlineLevel="0" collapsed="false">
      <c r="A322" s="332"/>
      <c r="B322" s="359"/>
      <c r="C322" s="330"/>
      <c r="D322" s="339"/>
      <c r="E322" s="52"/>
      <c r="F322" s="42"/>
    </row>
    <row r="323" customFormat="false" ht="12.75" hidden="false" customHeight="false" outlineLevel="0" collapsed="false">
      <c r="A323" s="332"/>
      <c r="B323" s="330"/>
      <c r="C323" s="330"/>
      <c r="D323" s="330"/>
      <c r="E323" s="28"/>
      <c r="F323" s="33"/>
    </row>
    <row r="324" customFormat="false" ht="12.75" hidden="false" customHeight="false" outlineLevel="0" collapsed="false">
      <c r="A324" s="332"/>
      <c r="B324" s="330"/>
      <c r="C324" s="330"/>
      <c r="D324" s="340"/>
      <c r="E324" s="349"/>
      <c r="F324" s="33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343"/>
    </row>
    <row r="326" customFormat="false" ht="12.75" hidden="false" customHeight="false" outlineLevel="0" collapsed="false">
      <c r="A326" s="332"/>
      <c r="B326" s="330"/>
      <c r="C326" s="330"/>
      <c r="D326" s="342"/>
      <c r="E326" s="108"/>
      <c r="F326" s="343"/>
    </row>
    <row r="327" customFormat="false" ht="12.75" hidden="false" customHeight="false" outlineLevel="0" collapsed="false">
      <c r="A327" s="344"/>
      <c r="B327" s="330"/>
      <c r="C327" s="330"/>
      <c r="D327" s="361"/>
      <c r="E327" s="188"/>
      <c r="F327" s="346"/>
    </row>
    <row r="328" customFormat="false" ht="12.75" hidden="false" customHeight="false" outlineLevel="0" collapsed="false">
      <c r="A328" s="332"/>
      <c r="B328" s="330"/>
      <c r="C328" s="330"/>
      <c r="D328" s="342"/>
      <c r="E328" s="108"/>
      <c r="F328" s="346"/>
    </row>
    <row r="329" customFormat="false" ht="13.5" hidden="false" customHeight="false" outlineLevel="0" collapsed="false">
      <c r="A329" s="332"/>
      <c r="B329" s="330"/>
      <c r="C329" s="330"/>
      <c r="D329" s="362"/>
      <c r="E329" s="352"/>
      <c r="F329" s="346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8"/>
    </row>
    <row r="2" customFormat="false" ht="11.25" hidden="false" customHeight="false" outlineLevel="0" collapsed="false">
      <c r="A2" s="19"/>
      <c r="B2" s="18" t="s">
        <v>234</v>
      </c>
      <c r="C2" s="35"/>
      <c r="D2" s="18" t="s">
        <v>235</v>
      </c>
      <c r="E2" s="18"/>
      <c r="F2" s="122"/>
      <c r="I2" s="124"/>
      <c r="J2" s="19"/>
      <c r="K2" s="19"/>
      <c r="L2" s="125"/>
      <c r="M2" s="126" t="s">
        <v>236</v>
      </c>
      <c r="N2" s="125"/>
    </row>
    <row r="3" customFormat="false" ht="11.25" hidden="false" customHeight="false" outlineLevel="0" collapsed="false">
      <c r="A3" s="24" t="s">
        <v>179</v>
      </c>
      <c r="B3" s="24" t="s">
        <v>180</v>
      </c>
      <c r="C3" s="24" t="s">
        <v>181</v>
      </c>
      <c r="D3" s="24" t="s">
        <v>180</v>
      </c>
      <c r="E3" s="24" t="s">
        <v>181</v>
      </c>
      <c r="F3" s="123"/>
      <c r="G3" s="146"/>
      <c r="H3" s="124" t="s">
        <v>182</v>
      </c>
      <c r="I3" s="122" t="s">
        <v>180</v>
      </c>
      <c r="J3" s="122" t="s">
        <v>181</v>
      </c>
      <c r="K3" s="132" t="s">
        <v>183</v>
      </c>
      <c r="L3" s="126" t="s">
        <v>184</v>
      </c>
      <c r="M3" s="125" t="s">
        <v>185</v>
      </c>
    </row>
    <row r="4" customFormat="false" ht="11.25" hidden="false" customHeight="false" outlineLevel="0" collapsed="false">
      <c r="A4" s="171" t="n">
        <v>1</v>
      </c>
      <c r="B4" s="130" t="n">
        <v>41789</v>
      </c>
      <c r="C4" s="130" t="n">
        <v>35858</v>
      </c>
      <c r="D4" s="130" t="n">
        <v>30108</v>
      </c>
      <c r="E4" s="130" t="n">
        <v>32000</v>
      </c>
      <c r="F4" s="146" t="n">
        <f aca="false">+E4+C4-D4-B4</f>
        <v>-4039</v>
      </c>
      <c r="G4" s="146"/>
      <c r="H4" s="124"/>
      <c r="I4" s="32"/>
      <c r="J4" s="32"/>
      <c r="K4" s="32" t="n">
        <f aca="false">+J4-I4</f>
        <v>0</v>
      </c>
      <c r="L4" s="112"/>
      <c r="M4" s="108" t="n">
        <f aca="false">+L4*K4</f>
        <v>0</v>
      </c>
    </row>
    <row r="5" customFormat="false" ht="11.25" hidden="false" customHeight="false" outlineLevel="0" collapsed="false">
      <c r="A5" s="171" t="n">
        <v>2</v>
      </c>
      <c r="B5" s="130" t="n">
        <v>37927</v>
      </c>
      <c r="C5" s="130" t="n">
        <v>35858</v>
      </c>
      <c r="D5" s="130" t="n">
        <v>30887</v>
      </c>
      <c r="E5" s="130" t="n">
        <v>32000</v>
      </c>
      <c r="F5" s="146" t="n">
        <f aca="false">+E5+C5-D5-B5</f>
        <v>-956</v>
      </c>
      <c r="G5" s="146"/>
      <c r="H5" s="124" t="n">
        <v>36951</v>
      </c>
      <c r="I5" s="13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12" t="n">
        <v>4.98</v>
      </c>
      <c r="M5" s="108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1" t="n">
        <v>3</v>
      </c>
      <c r="B6" s="130" t="n">
        <v>32549</v>
      </c>
      <c r="C6" s="130" t="n">
        <v>35858</v>
      </c>
      <c r="D6" s="130" t="n">
        <v>32901</v>
      </c>
      <c r="E6" s="130" t="n">
        <v>32000</v>
      </c>
      <c r="F6" s="146" t="n">
        <f aca="false">+E6+C6-D6-B6</f>
        <v>2408</v>
      </c>
      <c r="G6" s="146"/>
      <c r="H6" s="124" t="n">
        <v>36982</v>
      </c>
      <c r="I6" s="13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12" t="n">
        <v>4.87</v>
      </c>
      <c r="M6" s="108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1" t="n">
        <v>4</v>
      </c>
      <c r="B7" s="130" t="n">
        <v>30654</v>
      </c>
      <c r="C7" s="130" t="n">
        <v>35620</v>
      </c>
      <c r="D7" s="130" t="n">
        <v>34690</v>
      </c>
      <c r="E7" s="130" t="n">
        <v>31782</v>
      </c>
      <c r="F7" s="146" t="n">
        <f aca="false">+E7+C7-D7-B7</f>
        <v>2058</v>
      </c>
      <c r="G7" s="146"/>
      <c r="H7" s="124" t="n">
        <v>37012</v>
      </c>
      <c r="I7" s="13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12" t="n">
        <v>3.82</v>
      </c>
      <c r="M7" s="108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1" t="n">
        <v>5</v>
      </c>
      <c r="B8" s="130" t="n">
        <v>33190</v>
      </c>
      <c r="C8" s="130" t="n">
        <v>33700</v>
      </c>
      <c r="D8" s="130" t="n">
        <v>30637</v>
      </c>
      <c r="E8" s="130" t="n">
        <v>30158</v>
      </c>
      <c r="F8" s="146" t="n">
        <f aca="false">+E8+C8-D8-B8</f>
        <v>31</v>
      </c>
      <c r="G8" s="146"/>
      <c r="H8" s="124" t="n">
        <v>37043</v>
      </c>
      <c r="I8" s="13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12" t="n">
        <v>3.2</v>
      </c>
      <c r="M8" s="108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1" t="n">
        <v>6</v>
      </c>
      <c r="B9" s="130" t="n">
        <v>31722</v>
      </c>
      <c r="C9" s="130" t="n">
        <v>33700</v>
      </c>
      <c r="D9" s="130" t="n">
        <v>34293</v>
      </c>
      <c r="E9" s="130" t="n">
        <v>30158</v>
      </c>
      <c r="F9" s="146" t="n">
        <f aca="false">+E9+C9-D9-B9</f>
        <v>-2157</v>
      </c>
      <c r="G9" s="146"/>
      <c r="H9" s="124" t="n">
        <v>37073</v>
      </c>
      <c r="I9" s="13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12" t="n">
        <v>2.77</v>
      </c>
      <c r="M9" s="108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1" t="n">
        <v>7</v>
      </c>
      <c r="B10" s="130" t="n">
        <v>31843</v>
      </c>
      <c r="C10" s="130" t="n">
        <v>33700</v>
      </c>
      <c r="D10" s="130" t="n">
        <v>34597</v>
      </c>
      <c r="E10" s="130" t="n">
        <v>30158</v>
      </c>
      <c r="F10" s="146" t="n">
        <f aca="false">+E10+C10-D10-B10</f>
        <v>-2582</v>
      </c>
      <c r="G10" s="146"/>
      <c r="H10" s="124"/>
      <c r="I10" s="32"/>
      <c r="J10" s="32"/>
      <c r="K10" s="32"/>
      <c r="L10" s="112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1" t="n">
        <v>8</v>
      </c>
      <c r="B11" s="130" t="n">
        <v>29795</v>
      </c>
      <c r="C11" s="130" t="n">
        <v>32700</v>
      </c>
      <c r="D11" s="130" t="n">
        <v>32940</v>
      </c>
      <c r="E11" s="130" t="n">
        <v>34158</v>
      </c>
      <c r="F11" s="146" t="n">
        <f aca="false">+E11+C11-D11-B11</f>
        <v>4123</v>
      </c>
      <c r="G11" s="146"/>
      <c r="H11" s="124"/>
      <c r="I11" s="32"/>
      <c r="J11" s="32"/>
      <c r="K11" s="91"/>
      <c r="L11" s="112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1" t="n">
        <v>9</v>
      </c>
      <c r="B12" s="130" t="n">
        <v>30149</v>
      </c>
      <c r="C12" s="130" t="n">
        <v>32000</v>
      </c>
      <c r="D12" s="130" t="n">
        <v>32215</v>
      </c>
      <c r="E12" s="130" t="n">
        <v>33158</v>
      </c>
      <c r="F12" s="146" t="n">
        <f aca="false">+E12+C12-D12-B12</f>
        <v>2794</v>
      </c>
      <c r="G12" s="146"/>
      <c r="H12" s="124"/>
      <c r="I12" s="130"/>
      <c r="J12" s="130"/>
      <c r="K12" s="143"/>
      <c r="L12" s="144"/>
      <c r="M12" s="143"/>
    </row>
    <row r="13" customFormat="false" ht="11.25" hidden="false" customHeight="false" outlineLevel="0" collapsed="false">
      <c r="A13" s="171" t="n">
        <v>10</v>
      </c>
      <c r="B13" s="130" t="n">
        <v>32222</v>
      </c>
      <c r="C13" s="130" t="n">
        <v>32067</v>
      </c>
      <c r="D13" s="130" t="n">
        <v>32379</v>
      </c>
      <c r="E13" s="130" t="n">
        <v>34000</v>
      </c>
      <c r="F13" s="146" t="n">
        <f aca="false">+E13+C13-D13-B13</f>
        <v>1466</v>
      </c>
      <c r="G13" s="146"/>
      <c r="I13" s="130"/>
      <c r="J13" s="130"/>
      <c r="K13" s="130" t="n">
        <f aca="false">SUM(K4:K12)</f>
        <v>135930</v>
      </c>
      <c r="L13" s="144"/>
      <c r="M13" s="143" t="n">
        <f aca="false">SUM(M4:M12)</f>
        <v>489002.35</v>
      </c>
    </row>
    <row r="14" customFormat="false" ht="11.25" hidden="false" customHeight="false" outlineLevel="0" collapsed="false">
      <c r="A14" s="171" t="n">
        <v>11</v>
      </c>
      <c r="B14" s="130" t="n">
        <v>30694</v>
      </c>
      <c r="C14" s="130" t="n">
        <v>32067</v>
      </c>
      <c r="D14" s="130" t="n">
        <v>32638</v>
      </c>
      <c r="E14" s="130" t="n">
        <v>34000</v>
      </c>
      <c r="F14" s="146" t="n">
        <f aca="false">+E14+C14-D14-B14</f>
        <v>2735</v>
      </c>
      <c r="G14" s="146"/>
    </row>
    <row r="15" customFormat="false" ht="11.25" hidden="false" customHeight="false" outlineLevel="0" collapsed="false">
      <c r="A15" s="171" t="n">
        <v>12</v>
      </c>
      <c r="B15" s="130" t="n">
        <v>31245</v>
      </c>
      <c r="C15" s="130" t="n">
        <v>27834</v>
      </c>
      <c r="D15" s="130" t="n">
        <v>29946</v>
      </c>
      <c r="E15" s="130" t="n">
        <v>31791</v>
      </c>
      <c r="F15" s="146" t="n">
        <f aca="false">+E15+C15-D15-B15</f>
        <v>-1566</v>
      </c>
      <c r="G15" s="146"/>
    </row>
    <row r="16" customFormat="false" ht="11.25" hidden="false" customHeight="false" outlineLevel="0" collapsed="false">
      <c r="A16" s="171" t="n">
        <v>13</v>
      </c>
      <c r="B16" s="130" t="n">
        <v>31719</v>
      </c>
      <c r="C16" s="130" t="n">
        <v>32067</v>
      </c>
      <c r="D16" s="130" t="n">
        <v>28145</v>
      </c>
      <c r="E16" s="130" t="n">
        <v>32000</v>
      </c>
      <c r="F16" s="146" t="n">
        <f aca="false">+E16+C16-D16-B16</f>
        <v>4203</v>
      </c>
      <c r="G16" s="146"/>
    </row>
    <row r="17" customFormat="false" ht="11.25" hidden="false" customHeight="false" outlineLevel="0" collapsed="false">
      <c r="A17" s="171" t="n">
        <v>14</v>
      </c>
      <c r="B17" s="130" t="n">
        <v>28127</v>
      </c>
      <c r="C17" s="130" t="n">
        <v>27999</v>
      </c>
      <c r="D17" s="130" t="n">
        <v>30808</v>
      </c>
      <c r="E17" s="130" t="n">
        <v>28999</v>
      </c>
      <c r="F17" s="146" t="n">
        <f aca="false">+E17+C17-D17-B17</f>
        <v>-1937</v>
      </c>
      <c r="G17" s="146"/>
    </row>
    <row r="18" customFormat="false" ht="11.25" hidden="false" customHeight="false" outlineLevel="0" collapsed="false">
      <c r="A18" s="171" t="n">
        <v>15</v>
      </c>
      <c r="B18" s="130" t="n">
        <v>30588</v>
      </c>
      <c r="C18" s="130" t="n">
        <v>32067</v>
      </c>
      <c r="D18" s="130" t="n">
        <v>30690</v>
      </c>
      <c r="E18" s="130" t="n">
        <v>32000</v>
      </c>
      <c r="F18" s="146" t="n">
        <f aca="false">+E18+C18-D18-B18</f>
        <v>2789</v>
      </c>
      <c r="G18" s="146"/>
    </row>
    <row r="19" customFormat="false" ht="11.25" hidden="false" customHeight="false" outlineLevel="0" collapsed="false">
      <c r="A19" s="171" t="n">
        <v>16</v>
      </c>
      <c r="B19" s="130" t="n">
        <v>30738</v>
      </c>
      <c r="C19" s="130" t="n">
        <v>31567</v>
      </c>
      <c r="D19" s="130" t="n">
        <v>32451</v>
      </c>
      <c r="E19" s="130" t="n">
        <v>31000</v>
      </c>
      <c r="F19" s="146" t="n">
        <f aca="false">+E19+C19-D19-B19</f>
        <v>-622</v>
      </c>
      <c r="G19" s="146"/>
    </row>
    <row r="20" customFormat="false" ht="11.25" hidden="false" customHeight="false" outlineLevel="0" collapsed="false">
      <c r="A20" s="171" t="n">
        <v>17</v>
      </c>
      <c r="B20" s="130" t="n">
        <v>30149</v>
      </c>
      <c r="C20" s="130" t="n">
        <v>31567</v>
      </c>
      <c r="D20" s="130" t="n">
        <v>33775</v>
      </c>
      <c r="E20" s="130" t="n">
        <v>31000</v>
      </c>
      <c r="F20" s="146" t="n">
        <f aca="false">+E20+C20-D20-B20</f>
        <v>-1357</v>
      </c>
      <c r="G20" s="146"/>
    </row>
    <row r="21" customFormat="false" ht="11.25" hidden="false" customHeight="false" outlineLevel="0" collapsed="false">
      <c r="A21" s="171" t="n">
        <v>18</v>
      </c>
      <c r="B21" s="130" t="n">
        <v>31912</v>
      </c>
      <c r="C21" s="130" t="n">
        <v>30832</v>
      </c>
      <c r="D21" s="130" t="n">
        <v>35106</v>
      </c>
      <c r="E21" s="130" t="n">
        <v>30262</v>
      </c>
      <c r="F21" s="146" t="n">
        <f aca="false">+E21+C21-D21-B21</f>
        <v>-5924</v>
      </c>
      <c r="G21" s="146"/>
    </row>
    <row r="22" customFormat="false" ht="11.25" hidden="false" customHeight="false" outlineLevel="0" collapsed="false">
      <c r="A22" s="171" t="n">
        <v>19</v>
      </c>
      <c r="B22" s="130" t="n">
        <v>31669</v>
      </c>
      <c r="C22" s="130" t="n">
        <v>31567</v>
      </c>
      <c r="D22" s="130" t="n">
        <v>34216</v>
      </c>
      <c r="E22" s="130" t="n">
        <v>31000</v>
      </c>
      <c r="F22" s="146" t="n">
        <f aca="false">+E22+C22-D22-B22</f>
        <v>-3318</v>
      </c>
      <c r="G22" s="146"/>
    </row>
    <row r="23" customFormat="false" ht="11.25" hidden="false" customHeight="false" outlineLevel="0" collapsed="false">
      <c r="A23" s="171" t="n">
        <v>20</v>
      </c>
      <c r="B23" s="130" t="n">
        <v>30840</v>
      </c>
      <c r="C23" s="130" t="n">
        <v>31566</v>
      </c>
      <c r="D23" s="130" t="n">
        <v>34939</v>
      </c>
      <c r="E23" s="130" t="n">
        <v>30998</v>
      </c>
      <c r="F23" s="146" t="n">
        <f aca="false">+E23+C23-D23-B23</f>
        <v>-3215</v>
      </c>
      <c r="G23" s="146"/>
    </row>
    <row r="24" customFormat="false" ht="11.25" hidden="false" customHeight="false" outlineLevel="0" collapsed="false">
      <c r="A24" s="171" t="n">
        <v>21</v>
      </c>
      <c r="B24" s="130" t="n">
        <v>28062</v>
      </c>
      <c r="C24" s="130" t="n">
        <v>31567</v>
      </c>
      <c r="D24" s="130" t="n">
        <v>34728</v>
      </c>
      <c r="E24" s="130" t="n">
        <v>31000</v>
      </c>
      <c r="F24" s="146" t="n">
        <f aca="false">+E24+C24-D24-B24</f>
        <v>-223</v>
      </c>
      <c r="G24" s="146"/>
    </row>
    <row r="25" customFormat="false" ht="11.25" hidden="false" customHeight="false" outlineLevel="0" collapsed="false">
      <c r="A25" s="171" t="n">
        <v>22</v>
      </c>
      <c r="B25" s="130" t="n">
        <v>29987</v>
      </c>
      <c r="C25" s="130" t="n">
        <v>31567</v>
      </c>
      <c r="D25" s="130" t="n">
        <v>32775</v>
      </c>
      <c r="E25" s="130" t="n">
        <v>34500</v>
      </c>
      <c r="F25" s="146" t="n">
        <f aca="false">+E25+C25-D25-B25</f>
        <v>3305</v>
      </c>
      <c r="G25" s="146"/>
    </row>
    <row r="26" customFormat="false" ht="11.25" hidden="false" customHeight="false" outlineLevel="0" collapsed="false">
      <c r="A26" s="171" t="n">
        <v>23</v>
      </c>
      <c r="B26" s="130" t="n">
        <v>30162</v>
      </c>
      <c r="C26" s="130" t="n">
        <v>31567</v>
      </c>
      <c r="D26" s="130" t="n">
        <v>33695</v>
      </c>
      <c r="E26" s="130" t="n">
        <v>34000</v>
      </c>
      <c r="F26" s="146" t="n">
        <f aca="false">+E26+C26-D26-B26</f>
        <v>1710</v>
      </c>
    </row>
    <row r="27" customFormat="false" ht="11.25" hidden="false" customHeight="false" outlineLevel="0" collapsed="false">
      <c r="A27" s="171" t="n">
        <v>24</v>
      </c>
      <c r="B27" s="130" t="n">
        <v>32045</v>
      </c>
      <c r="C27" s="130" t="n">
        <v>34868</v>
      </c>
      <c r="D27" s="130" t="n">
        <v>34725</v>
      </c>
      <c r="E27" s="130" t="n">
        <v>34499</v>
      </c>
      <c r="F27" s="146" t="n">
        <f aca="false">+E27+C27-D27-B27</f>
        <v>2597</v>
      </c>
    </row>
    <row r="28" customFormat="false" ht="11.25" hidden="false" customHeight="false" outlineLevel="0" collapsed="false">
      <c r="A28" s="171" t="n">
        <v>25</v>
      </c>
      <c r="B28" s="130" t="n">
        <v>34010</v>
      </c>
      <c r="C28" s="130" t="n">
        <v>35067</v>
      </c>
      <c r="D28" s="130" t="n">
        <v>31370</v>
      </c>
      <c r="E28" s="130" t="n">
        <v>34500</v>
      </c>
      <c r="F28" s="146" t="n">
        <f aca="false">+E28+C28-D28-B28</f>
        <v>4187</v>
      </c>
    </row>
    <row r="29" customFormat="false" ht="11.25" hidden="false" customHeight="false" outlineLevel="0" collapsed="false">
      <c r="A29" s="171" t="n">
        <v>26</v>
      </c>
      <c r="B29" s="130" t="n">
        <v>45900</v>
      </c>
      <c r="C29" s="130" t="n">
        <v>38567</v>
      </c>
      <c r="D29" s="130" t="n">
        <v>34439</v>
      </c>
      <c r="E29" s="130" t="n">
        <v>33000</v>
      </c>
      <c r="F29" s="146" t="n">
        <f aca="false">+E29+C29-D29-B29</f>
        <v>-8772</v>
      </c>
    </row>
    <row r="30" customFormat="false" ht="11.25" hidden="false" customHeight="false" outlineLevel="0" collapsed="false">
      <c r="A30" s="171" t="n">
        <v>27</v>
      </c>
      <c r="B30" s="130" t="n">
        <v>43034</v>
      </c>
      <c r="C30" s="130" t="n">
        <v>38567</v>
      </c>
      <c r="D30" s="130" t="n">
        <v>30024</v>
      </c>
      <c r="E30" s="130" t="n">
        <v>33000</v>
      </c>
      <c r="F30" s="146" t="n">
        <f aca="false">+E30+C30-D30-B30</f>
        <v>-1491</v>
      </c>
    </row>
    <row r="31" customFormat="false" ht="11.25" hidden="false" customHeight="false" outlineLevel="0" collapsed="false">
      <c r="A31" s="171" t="n">
        <v>28</v>
      </c>
      <c r="B31" s="130" t="n">
        <v>56495</v>
      </c>
      <c r="C31" s="130" t="n">
        <v>62544</v>
      </c>
      <c r="D31" s="130"/>
      <c r="E31" s="130"/>
      <c r="F31" s="146" t="n">
        <f aca="false">+E31+C31-D31-B31</f>
        <v>6049</v>
      </c>
    </row>
    <row r="32" customFormat="false" ht="11.25" hidden="false" customHeight="false" outlineLevel="0" collapsed="false">
      <c r="A32" s="171" t="n">
        <v>29</v>
      </c>
      <c r="B32" s="130" t="n">
        <v>58357</v>
      </c>
      <c r="C32" s="130" t="n">
        <v>60544</v>
      </c>
      <c r="D32" s="130"/>
      <c r="E32" s="130"/>
      <c r="F32" s="146" t="n">
        <f aca="false">+E32+C32-D32-B32</f>
        <v>2187</v>
      </c>
    </row>
    <row r="33" customFormat="false" ht="11.25" hidden="false" customHeight="false" outlineLevel="0" collapsed="false">
      <c r="A33" s="171" t="n">
        <v>30</v>
      </c>
      <c r="B33" s="130" t="n">
        <v>62733</v>
      </c>
      <c r="C33" s="130" t="n">
        <v>60544</v>
      </c>
      <c r="D33" s="130"/>
      <c r="E33" s="130"/>
      <c r="F33" s="146" t="n">
        <f aca="false">+E33+C33-D33-B33</f>
        <v>-2189</v>
      </c>
    </row>
    <row r="34" customFormat="false" ht="11.25" hidden="false" customHeight="false" outlineLevel="0" collapsed="false">
      <c r="A34" s="171" t="n">
        <v>31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1.25" hidden="false" customHeight="false" outlineLevel="0" collapsed="false">
      <c r="A35" s="171"/>
      <c r="B35" s="130" t="n">
        <f aca="false">SUM(B4:B34)</f>
        <v>1060306</v>
      </c>
      <c r="C35" s="130" t="n">
        <f aca="false">SUM(C4:C34)</f>
        <v>1075596</v>
      </c>
      <c r="D35" s="130" t="n">
        <f aca="false">SUM(D4:D34)</f>
        <v>880117</v>
      </c>
      <c r="E35" s="130" t="n">
        <f aca="false">SUM(E4:E34)</f>
        <v>867121</v>
      </c>
      <c r="F35" s="130" t="n">
        <f aca="false">+E35-D35+C35-B35</f>
        <v>2294</v>
      </c>
    </row>
    <row r="36" customFormat="false" ht="11.25" hidden="false" customHeight="false" outlineLevel="0" collapsed="false">
      <c r="A36" s="174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77" t="n">
        <f aca="false">+summary!G4</f>
        <v>2.08</v>
      </c>
    </row>
    <row r="38" customFormat="false" ht="11.25" hidden="false" customHeight="false" outlineLevel="0" collapsed="false">
      <c r="C38" s="178"/>
      <c r="D38" s="27"/>
      <c r="E38" s="178"/>
      <c r="F38" s="153" t="n">
        <f aca="false">+F37*F35</f>
        <v>4771.52</v>
      </c>
      <c r="G38" s="158"/>
    </row>
    <row r="39" customFormat="false" ht="11.25" hidden="false" customHeight="false" outlineLevel="0" collapsed="false">
      <c r="C39" s="27"/>
      <c r="D39" s="27"/>
      <c r="E39" s="27"/>
      <c r="F39" s="130"/>
    </row>
    <row r="40" customFormat="false" ht="12" hidden="false" customHeight="true" outlineLevel="0" collapsed="false">
      <c r="A40" s="181" t="n">
        <v>37256</v>
      </c>
      <c r="C40" s="182"/>
      <c r="D40" s="183"/>
      <c r="E40" s="182"/>
      <c r="F40" s="363" t="n">
        <v>460426.69</v>
      </c>
      <c r="G40" s="146"/>
    </row>
    <row r="41" customFormat="false" ht="11.25" hidden="false" customHeight="false" outlineLevel="0" collapsed="false">
      <c r="A41" s="181" t="n">
        <v>37286</v>
      </c>
      <c r="C41" s="183"/>
      <c r="D41" s="183"/>
      <c r="E41" s="183"/>
      <c r="F41" s="183" t="n">
        <f aca="false">+F38+F40</f>
        <v>465198.21</v>
      </c>
      <c r="G41" s="146"/>
    </row>
    <row r="42" customFormat="false" ht="11.25" hidden="false" customHeight="false" outlineLevel="0" collapsed="false">
      <c r="G42" s="146"/>
    </row>
    <row r="43" customFormat="false" ht="11.25" hidden="false" customHeight="false" outlineLevel="0" collapsed="false">
      <c r="A43" s="171"/>
      <c r="B43" s="130"/>
      <c r="C43" s="130"/>
      <c r="D43" s="130"/>
      <c r="E43" s="130"/>
      <c r="F43" s="143"/>
      <c r="G43" s="146"/>
    </row>
    <row r="44" customFormat="false" ht="12.75" hidden="false" customHeight="false" outlineLevel="0" collapsed="false">
      <c r="A44" s="171"/>
      <c r="B44" s="130"/>
      <c r="C44" s="186"/>
      <c r="D44" s="130"/>
      <c r="E44" s="130"/>
      <c r="F44" s="130"/>
      <c r="G44" s="146"/>
    </row>
    <row r="45" customFormat="false" ht="11.25" hidden="false" customHeight="false" outlineLevel="0" collapsed="false">
      <c r="A45" s="9" t="s">
        <v>192</v>
      </c>
      <c r="E45" s="130"/>
      <c r="F45" s="130"/>
      <c r="G45" s="146"/>
    </row>
    <row r="46" customFormat="false" ht="11.25" hidden="false" customHeight="false" outlineLevel="0" collapsed="false">
      <c r="A46" s="150" t="n">
        <f aca="false">+A40</f>
        <v>37256</v>
      </c>
      <c r="D46" s="198" t="n">
        <v>17967</v>
      </c>
      <c r="E46" s="130"/>
      <c r="F46" s="130"/>
      <c r="G46" s="146"/>
    </row>
    <row r="47" customFormat="false" ht="11.25" hidden="false" customHeight="false" outlineLevel="0" collapsed="false">
      <c r="A47" s="150" t="n">
        <f aca="false">+A41</f>
        <v>37286</v>
      </c>
      <c r="D47" s="41" t="n">
        <f aca="false">+F35</f>
        <v>2294</v>
      </c>
      <c r="E47" s="130"/>
      <c r="F47" s="130"/>
      <c r="G47" s="146"/>
    </row>
    <row r="48" customFormat="false" ht="11.25" hidden="false" customHeight="false" outlineLevel="0" collapsed="false">
      <c r="D48" s="32" t="n">
        <f aca="false">+D47+D46</f>
        <v>20261</v>
      </c>
      <c r="E48" s="130"/>
      <c r="F48" s="130"/>
      <c r="G48" s="146"/>
    </row>
    <row r="49" customFormat="false" ht="11.25" hidden="false" customHeight="false" outlineLevel="0" collapsed="false">
      <c r="A49" s="171"/>
      <c r="B49" s="130"/>
      <c r="C49" s="130"/>
      <c r="D49" s="130"/>
      <c r="E49" s="130"/>
      <c r="F49" s="130"/>
      <c r="G49" s="146"/>
    </row>
    <row r="50" customFormat="false" ht="11.25" hidden="false" customHeight="false" outlineLevel="0" collapsed="false">
      <c r="A50" s="171"/>
      <c r="B50" s="130"/>
      <c r="C50" s="130"/>
      <c r="D50" s="130"/>
      <c r="E50" s="130"/>
      <c r="F50" s="130"/>
      <c r="G50" s="146"/>
    </row>
    <row r="51" customFormat="false" ht="11.25" hidden="false" customHeight="false" outlineLevel="0" collapsed="false">
      <c r="A51" s="171"/>
      <c r="B51" s="130"/>
      <c r="C51" s="130"/>
      <c r="D51" s="130"/>
      <c r="E51" s="130"/>
      <c r="F51" s="130"/>
      <c r="G51" s="146"/>
    </row>
    <row r="52" customFormat="false" ht="11.25" hidden="false" customHeight="false" outlineLevel="0" collapsed="false">
      <c r="A52" s="171"/>
      <c r="B52" s="130"/>
      <c r="C52" s="130"/>
      <c r="D52" s="130"/>
      <c r="E52" s="130"/>
      <c r="F52" s="130"/>
      <c r="G52" s="146"/>
    </row>
    <row r="53" customFormat="false" ht="11.25" hidden="false" customHeight="false" outlineLevel="0" collapsed="false">
      <c r="A53" s="171"/>
      <c r="B53" s="130"/>
      <c r="C53" s="130"/>
      <c r="D53" s="130"/>
      <c r="E53" s="130"/>
      <c r="F53" s="130"/>
      <c r="G53" s="146"/>
    </row>
    <row r="54" customFormat="false" ht="11.25" hidden="false" customHeight="false" outlineLevel="0" collapsed="false">
      <c r="A54" s="171"/>
      <c r="B54" s="130"/>
      <c r="C54" s="130"/>
      <c r="D54" s="130"/>
      <c r="E54" s="130"/>
      <c r="F54" s="130"/>
      <c r="G54" s="146"/>
    </row>
    <row r="55" customFormat="false" ht="11.25" hidden="false" customHeight="false" outlineLevel="0" collapsed="false">
      <c r="A55" s="171"/>
      <c r="B55" s="130"/>
      <c r="C55" s="130"/>
      <c r="D55" s="130"/>
      <c r="E55" s="130"/>
      <c r="F55" s="130"/>
      <c r="G55" s="146"/>
    </row>
    <row r="56" customFormat="false" ht="11.25" hidden="false" customHeight="false" outlineLevel="0" collapsed="false">
      <c r="A56" s="171"/>
      <c r="B56" s="130"/>
      <c r="C56" s="130"/>
      <c r="D56" s="130"/>
      <c r="E56" s="130"/>
      <c r="F56" s="130"/>
      <c r="G56" s="146"/>
    </row>
    <row r="57" customFormat="false" ht="11.25" hidden="false" customHeight="false" outlineLevel="0" collapsed="false">
      <c r="A57" s="171"/>
      <c r="B57" s="130"/>
      <c r="C57" s="130"/>
      <c r="D57" s="130"/>
      <c r="E57" s="130"/>
      <c r="F57" s="130"/>
      <c r="G57" s="146"/>
    </row>
    <row r="58" customFormat="false" ht="11.25" hidden="false" customHeight="false" outlineLevel="0" collapsed="false">
      <c r="A58" s="171"/>
      <c r="B58" s="130"/>
      <c r="C58" s="130"/>
      <c r="D58" s="130"/>
      <c r="E58" s="130"/>
      <c r="F58" s="130"/>
      <c r="G58" s="146"/>
    </row>
    <row r="59" customFormat="false" ht="11.25" hidden="false" customHeight="false" outlineLevel="0" collapsed="false">
      <c r="A59" s="171"/>
      <c r="B59" s="130"/>
      <c r="C59" s="130"/>
      <c r="D59" s="130"/>
      <c r="E59" s="130"/>
      <c r="F59" s="130"/>
      <c r="G59" s="146"/>
    </row>
    <row r="60" customFormat="false" ht="11.25" hidden="false" customHeight="false" outlineLevel="0" collapsed="false">
      <c r="A60" s="171"/>
      <c r="B60" s="130"/>
      <c r="C60" s="130"/>
      <c r="D60" s="130"/>
      <c r="E60" s="130"/>
      <c r="F60" s="130"/>
      <c r="G60" s="146"/>
    </row>
    <row r="61" customFormat="false" ht="11.25" hidden="false" customHeight="false" outlineLevel="0" collapsed="false">
      <c r="A61" s="171"/>
      <c r="B61" s="130"/>
      <c r="C61" s="130"/>
      <c r="D61" s="130"/>
      <c r="E61" s="130"/>
      <c r="F61" s="130"/>
      <c r="G61" s="146"/>
    </row>
    <row r="62" customFormat="false" ht="11.25" hidden="false" customHeight="false" outlineLevel="0" collapsed="false">
      <c r="A62" s="171"/>
      <c r="B62" s="130"/>
      <c r="C62" s="130"/>
      <c r="D62" s="130"/>
      <c r="E62" s="130"/>
      <c r="F62" s="130"/>
      <c r="G62" s="146"/>
    </row>
    <row r="63" customFormat="false" ht="11.25" hidden="false" customHeight="false" outlineLevel="0" collapsed="false">
      <c r="A63" s="171"/>
      <c r="B63" s="130"/>
      <c r="C63" s="130"/>
      <c r="D63" s="130"/>
      <c r="E63" s="130"/>
      <c r="F63" s="130"/>
    </row>
    <row r="64" customFormat="false" ht="11.25" hidden="false" customHeight="false" outlineLevel="0" collapsed="false">
      <c r="A64" s="171"/>
      <c r="B64" s="130"/>
      <c r="C64" s="130"/>
      <c r="D64" s="130"/>
      <c r="E64" s="130"/>
      <c r="F64" s="130"/>
    </row>
    <row r="65" customFormat="false" ht="11.25" hidden="false" customHeight="false" outlineLevel="0" collapsed="false">
      <c r="A65" s="171"/>
      <c r="B65" s="130"/>
      <c r="C65" s="130"/>
      <c r="D65" s="130"/>
      <c r="E65" s="130"/>
      <c r="F65" s="130"/>
    </row>
    <row r="66" customFormat="false" ht="11.25" hidden="false" customHeight="false" outlineLevel="0" collapsed="false">
      <c r="A66" s="171"/>
      <c r="B66" s="130"/>
      <c r="C66" s="130"/>
      <c r="D66" s="130"/>
      <c r="E66" s="130"/>
      <c r="F66" s="130"/>
    </row>
    <row r="67" customFormat="false" ht="11.25" hidden="false" customHeight="false" outlineLevel="0" collapsed="false">
      <c r="A67" s="171"/>
      <c r="B67" s="130"/>
      <c r="C67" s="130"/>
      <c r="D67" s="130"/>
      <c r="E67" s="130"/>
      <c r="F67" s="130"/>
    </row>
    <row r="68" customFormat="false" ht="11.25" hidden="false" customHeight="false" outlineLevel="0" collapsed="false">
      <c r="A68" s="171"/>
      <c r="B68" s="130"/>
      <c r="C68" s="130"/>
      <c r="D68" s="130"/>
      <c r="E68" s="130"/>
      <c r="F68" s="130"/>
    </row>
    <row r="69" customFormat="false" ht="11.25" hidden="false" customHeight="false" outlineLevel="0" collapsed="false">
      <c r="A69" s="171"/>
      <c r="B69" s="130"/>
      <c r="C69" s="130"/>
      <c r="D69" s="130"/>
      <c r="E69" s="130"/>
      <c r="F69" s="130"/>
    </row>
    <row r="70" customFormat="false" ht="11.25" hidden="false" customHeight="false" outlineLevel="0" collapsed="false">
      <c r="A70" s="171"/>
      <c r="B70" s="130"/>
      <c r="C70" s="130"/>
      <c r="D70" s="130"/>
      <c r="E70" s="130"/>
      <c r="F70" s="130"/>
    </row>
    <row r="71" customFormat="false" ht="11.25" hidden="false" customHeight="false" outlineLevel="0" collapsed="false">
      <c r="A71" s="171"/>
      <c r="B71" s="130"/>
      <c r="C71" s="130"/>
      <c r="D71" s="130"/>
      <c r="E71" s="130"/>
      <c r="F71" s="130"/>
    </row>
    <row r="72" customFormat="false" ht="11.25" hidden="false" customHeight="false" outlineLevel="0" collapsed="false">
      <c r="A72" s="174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6"/>
      <c r="E74" s="146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212"/>
    </row>
    <row r="81" customFormat="false" ht="11.25" hidden="false" customHeight="false" outlineLevel="0" collapsed="false">
      <c r="A81" s="19"/>
      <c r="B81" s="19"/>
      <c r="D81" s="122"/>
      <c r="E81" s="122"/>
      <c r="F81" s="122"/>
    </row>
    <row r="82" customFormat="false" ht="11.25" hidden="false" customHeight="false" outlineLevel="0" collapsed="false">
      <c r="A82" s="24"/>
      <c r="B82" s="123"/>
      <c r="C82" s="123"/>
      <c r="D82" s="123"/>
      <c r="E82" s="123"/>
      <c r="F82" s="123"/>
    </row>
    <row r="83" customFormat="false" ht="11.25" hidden="false" customHeight="false" outlineLevel="0" collapsed="false">
      <c r="A83" s="171"/>
      <c r="B83" s="130"/>
      <c r="C83" s="130"/>
      <c r="D83" s="130"/>
      <c r="E83" s="130"/>
      <c r="F83" s="130"/>
    </row>
    <row r="84" customFormat="false" ht="11.25" hidden="false" customHeight="false" outlineLevel="0" collapsed="false">
      <c r="A84" s="171"/>
      <c r="B84" s="130"/>
      <c r="C84" s="130"/>
      <c r="D84" s="130"/>
      <c r="E84" s="130"/>
      <c r="F84" s="130"/>
    </row>
    <row r="85" customFormat="false" ht="11.25" hidden="false" customHeight="false" outlineLevel="0" collapsed="false">
      <c r="A85" s="171"/>
      <c r="B85" s="130"/>
      <c r="C85" s="130"/>
      <c r="D85" s="130"/>
      <c r="E85" s="130"/>
      <c r="F85" s="130"/>
    </row>
    <row r="86" customFormat="false" ht="11.25" hidden="false" customHeight="false" outlineLevel="0" collapsed="false">
      <c r="A86" s="171"/>
      <c r="B86" s="130"/>
      <c r="C86" s="130"/>
      <c r="D86" s="130"/>
      <c r="E86" s="130"/>
      <c r="F86" s="130"/>
    </row>
    <row r="87" customFormat="false" ht="11.25" hidden="false" customHeight="false" outlineLevel="0" collapsed="false">
      <c r="A87" s="171"/>
      <c r="B87" s="130"/>
      <c r="C87" s="130"/>
      <c r="D87" s="130"/>
      <c r="E87" s="130"/>
      <c r="F87" s="130"/>
    </row>
    <row r="88" customFormat="false" ht="11.25" hidden="false" customHeight="false" outlineLevel="0" collapsed="false">
      <c r="A88" s="171"/>
      <c r="B88" s="130"/>
      <c r="C88" s="130"/>
      <c r="D88" s="130"/>
      <c r="E88" s="130"/>
      <c r="F88" s="130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</row>
    <row r="90" customFormat="false" ht="11.25" hidden="false" customHeight="false" outlineLevel="0" collapsed="false">
      <c r="A90" s="171"/>
      <c r="B90" s="130"/>
      <c r="C90" s="130"/>
      <c r="D90" s="130"/>
      <c r="E90" s="130"/>
      <c r="F90" s="130"/>
    </row>
    <row r="91" customFormat="false" ht="11.25" hidden="false" customHeight="false" outlineLevel="0" collapsed="false">
      <c r="A91" s="171"/>
      <c r="B91" s="130"/>
      <c r="C91" s="130"/>
      <c r="D91" s="130"/>
      <c r="E91" s="130"/>
      <c r="F91" s="130"/>
    </row>
    <row r="92" customFormat="false" ht="11.25" hidden="false" customHeight="false" outlineLevel="0" collapsed="false">
      <c r="A92" s="171"/>
      <c r="B92" s="130"/>
      <c r="C92" s="130"/>
      <c r="D92" s="130"/>
      <c r="E92" s="130"/>
      <c r="F92" s="130"/>
    </row>
    <row r="93" customFormat="false" ht="11.25" hidden="false" customHeight="false" outlineLevel="0" collapsed="false">
      <c r="A93" s="171"/>
      <c r="B93" s="130"/>
      <c r="C93" s="130"/>
      <c r="D93" s="130"/>
      <c r="E93" s="130"/>
      <c r="F93" s="130"/>
    </row>
    <row r="94" customFormat="false" ht="11.25" hidden="false" customHeight="false" outlineLevel="0" collapsed="false">
      <c r="A94" s="171"/>
      <c r="B94" s="130"/>
      <c r="C94" s="130"/>
      <c r="D94" s="130"/>
      <c r="E94" s="130"/>
      <c r="F94" s="130"/>
    </row>
    <row r="95" customFormat="false" ht="11.25" hidden="false" customHeight="false" outlineLevel="0" collapsed="false">
      <c r="A95" s="171"/>
      <c r="B95" s="130"/>
      <c r="C95" s="130"/>
      <c r="D95" s="130"/>
      <c r="E95" s="130"/>
      <c r="F95" s="130"/>
    </row>
    <row r="96" customFormat="false" ht="11.25" hidden="false" customHeight="false" outlineLevel="0" collapsed="false">
      <c r="A96" s="171"/>
      <c r="B96" s="130"/>
      <c r="C96" s="130"/>
      <c r="D96" s="130"/>
      <c r="E96" s="130"/>
      <c r="F96" s="130"/>
    </row>
    <row r="97" customFormat="false" ht="11.25" hidden="false" customHeight="false" outlineLevel="0" collapsed="false">
      <c r="A97" s="171"/>
      <c r="B97" s="130"/>
      <c r="C97" s="130"/>
      <c r="D97" s="130"/>
      <c r="E97" s="130"/>
      <c r="F97" s="130"/>
    </row>
    <row r="98" customFormat="false" ht="11.25" hidden="false" customHeight="false" outlineLevel="0" collapsed="false">
      <c r="A98" s="171"/>
      <c r="B98" s="130"/>
      <c r="C98" s="130"/>
      <c r="D98" s="130"/>
      <c r="E98" s="130"/>
      <c r="F98" s="130"/>
    </row>
    <row r="99" customFormat="false" ht="11.25" hidden="false" customHeight="false" outlineLevel="0" collapsed="false">
      <c r="A99" s="171"/>
      <c r="B99" s="130"/>
      <c r="C99" s="130"/>
      <c r="D99" s="130"/>
      <c r="E99" s="130"/>
      <c r="F99" s="130"/>
    </row>
    <row r="100" customFormat="false" ht="11.25" hidden="false" customHeight="false" outlineLevel="0" collapsed="false">
      <c r="A100" s="171"/>
      <c r="B100" s="130"/>
      <c r="C100" s="130"/>
      <c r="D100" s="130"/>
      <c r="E100" s="130"/>
      <c r="F100" s="130"/>
    </row>
    <row r="101" customFormat="false" ht="11.25" hidden="false" customHeight="false" outlineLevel="0" collapsed="false">
      <c r="A101" s="171"/>
      <c r="B101" s="130"/>
      <c r="C101" s="130"/>
      <c r="D101" s="130"/>
      <c r="E101" s="130"/>
      <c r="F101" s="130"/>
    </row>
    <row r="102" customFormat="false" ht="11.25" hidden="false" customHeight="false" outlineLevel="0" collapsed="false">
      <c r="A102" s="171"/>
      <c r="B102" s="130"/>
      <c r="C102" s="130"/>
      <c r="D102" s="130"/>
      <c r="E102" s="130"/>
      <c r="F102" s="130"/>
    </row>
    <row r="103" customFormat="false" ht="11.25" hidden="false" customHeight="false" outlineLevel="0" collapsed="false">
      <c r="A103" s="171"/>
      <c r="B103" s="130"/>
      <c r="C103" s="130"/>
      <c r="D103" s="130"/>
      <c r="E103" s="130"/>
      <c r="F103" s="130"/>
    </row>
    <row r="104" customFormat="false" ht="11.25" hidden="false" customHeight="false" outlineLevel="0" collapsed="false">
      <c r="A104" s="171"/>
      <c r="B104" s="130"/>
      <c r="C104" s="130"/>
      <c r="D104" s="130"/>
      <c r="E104" s="130"/>
      <c r="F104" s="130"/>
    </row>
    <row r="105" customFormat="false" ht="11.25" hidden="false" customHeight="false" outlineLevel="0" collapsed="false">
      <c r="A105" s="171"/>
      <c r="B105" s="130"/>
      <c r="C105" s="130"/>
      <c r="D105" s="130"/>
      <c r="E105" s="130"/>
      <c r="F105" s="130"/>
    </row>
    <row r="106" customFormat="false" ht="11.25" hidden="false" customHeight="false" outlineLevel="0" collapsed="false">
      <c r="A106" s="171"/>
      <c r="B106" s="130"/>
      <c r="C106" s="130"/>
      <c r="D106" s="130"/>
      <c r="E106" s="130"/>
      <c r="F106" s="130"/>
    </row>
    <row r="107" customFormat="false" ht="11.25" hidden="false" customHeight="false" outlineLevel="0" collapsed="false">
      <c r="A107" s="171"/>
      <c r="B107" s="130"/>
      <c r="C107" s="130"/>
      <c r="D107" s="130"/>
      <c r="E107" s="130"/>
      <c r="F107" s="130"/>
    </row>
    <row r="108" customFormat="false" ht="11.25" hidden="false" customHeight="false" outlineLevel="0" collapsed="false">
      <c r="A108" s="171"/>
      <c r="B108" s="130"/>
      <c r="C108" s="130"/>
      <c r="D108" s="130"/>
      <c r="E108" s="130"/>
      <c r="F108" s="130"/>
    </row>
    <row r="109" customFormat="false" ht="11.25" hidden="false" customHeight="false" outlineLevel="0" collapsed="false">
      <c r="A109" s="171"/>
      <c r="B109" s="130"/>
      <c r="C109" s="130"/>
      <c r="D109" s="130"/>
      <c r="E109" s="130"/>
      <c r="F109" s="130"/>
    </row>
    <row r="110" customFormat="false" ht="11.25" hidden="false" customHeight="false" outlineLevel="0" collapsed="false">
      <c r="A110" s="171"/>
      <c r="B110" s="130"/>
      <c r="C110" s="130"/>
      <c r="D110" s="130"/>
      <c r="E110" s="130"/>
      <c r="F110" s="130"/>
    </row>
    <row r="111" customFormat="false" ht="11.25" hidden="false" customHeight="false" outlineLevel="0" collapsed="false">
      <c r="A111" s="171"/>
      <c r="B111" s="130"/>
      <c r="C111" s="130"/>
      <c r="D111" s="130"/>
      <c r="E111" s="130"/>
      <c r="F111" s="130"/>
    </row>
    <row r="112" customFormat="false" ht="11.25" hidden="false" customHeight="false" outlineLevel="0" collapsed="false">
      <c r="A112" s="171"/>
      <c r="B112" s="130"/>
      <c r="C112" s="130"/>
      <c r="D112" s="130"/>
      <c r="E112" s="130"/>
      <c r="F112" s="130"/>
    </row>
    <row r="113" customFormat="false" ht="11.25" hidden="false" customHeight="false" outlineLevel="0" collapsed="false">
      <c r="A113" s="171"/>
      <c r="B113" s="130"/>
      <c r="C113" s="130"/>
      <c r="D113" s="130"/>
      <c r="E113" s="130"/>
      <c r="F113" s="130"/>
    </row>
    <row r="114" customFormat="false" ht="11.25" hidden="false" customHeight="false" outlineLevel="0" collapsed="false">
      <c r="A114" s="171"/>
      <c r="B114" s="130"/>
      <c r="C114" s="130"/>
      <c r="D114" s="130"/>
      <c r="E114" s="130"/>
      <c r="F114" s="130"/>
    </row>
    <row r="115" customFormat="false" ht="11.25" hidden="false" customHeight="false" outlineLevel="0" collapsed="false">
      <c r="A115" s="174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0"/>
    </row>
    <row r="117" customFormat="false" ht="11.25" hidden="false" customHeight="false" outlineLevel="0" collapsed="false">
      <c r="C117" s="146"/>
      <c r="E117" s="364"/>
      <c r="F117" s="130"/>
    </row>
    <row r="118" customFormat="false" ht="11.25" hidden="false" customHeight="false" outlineLevel="0" collapsed="false">
      <c r="C118" s="91"/>
      <c r="E118" s="91"/>
      <c r="F118" s="130"/>
    </row>
    <row r="119" customFormat="false" ht="11.25" hidden="false" customHeight="false" outlineLevel="0" collapsed="false">
      <c r="C119" s="91"/>
      <c r="E119" s="91"/>
      <c r="F119" s="130"/>
    </row>
    <row r="120" customFormat="false" ht="11.25" hidden="false" customHeight="false" outlineLevel="0" collapsed="false">
      <c r="C120" s="105"/>
      <c r="E120" s="105"/>
      <c r="F120" s="142"/>
    </row>
    <row r="122" customFormat="false" ht="11.25" hidden="false" customHeight="false" outlineLevel="0" collapsed="false">
      <c r="A122" s="212"/>
    </row>
    <row r="123" customFormat="false" ht="11.25" hidden="false" customHeight="false" outlineLevel="0" collapsed="false">
      <c r="A123" s="19"/>
      <c r="B123" s="19"/>
      <c r="D123" s="122"/>
      <c r="E123" s="122"/>
      <c r="F123" s="122"/>
    </row>
    <row r="124" customFormat="false" ht="11.25" hidden="false" customHeight="false" outlineLevel="0" collapsed="false">
      <c r="A124" s="24"/>
      <c r="B124" s="123"/>
      <c r="C124" s="123"/>
      <c r="D124" s="123"/>
      <c r="E124" s="123"/>
      <c r="F124" s="123"/>
    </row>
    <row r="125" customFormat="false" ht="11.25" hidden="false" customHeight="false" outlineLevel="0" collapsed="false">
      <c r="A125" s="171"/>
      <c r="B125" s="130"/>
      <c r="C125" s="130"/>
      <c r="D125" s="130"/>
      <c r="E125" s="130"/>
      <c r="F125" s="130"/>
    </row>
    <row r="126" customFormat="false" ht="11.25" hidden="false" customHeight="false" outlineLevel="0" collapsed="false">
      <c r="A126" s="171"/>
      <c r="B126" s="130"/>
      <c r="C126" s="130"/>
      <c r="D126" s="130"/>
      <c r="E126" s="130"/>
      <c r="F126" s="130"/>
    </row>
    <row r="127" customFormat="false" ht="11.25" hidden="false" customHeight="false" outlineLevel="0" collapsed="false">
      <c r="A127" s="171"/>
      <c r="B127" s="130"/>
      <c r="C127" s="130"/>
      <c r="D127" s="130"/>
      <c r="E127" s="130"/>
      <c r="F127" s="130"/>
    </row>
    <row r="128" customFormat="false" ht="11.25" hidden="false" customHeight="false" outlineLevel="0" collapsed="false">
      <c r="A128" s="171"/>
      <c r="B128" s="130"/>
      <c r="C128" s="130"/>
      <c r="D128" s="130"/>
      <c r="E128" s="130"/>
      <c r="F128" s="130"/>
    </row>
    <row r="129" customFormat="false" ht="11.25" hidden="false" customHeight="false" outlineLevel="0" collapsed="false">
      <c r="A129" s="171"/>
      <c r="B129" s="130"/>
      <c r="C129" s="130"/>
      <c r="D129" s="130"/>
      <c r="E129" s="130"/>
      <c r="F129" s="130"/>
    </row>
    <row r="130" customFormat="false" ht="11.25" hidden="false" customHeight="false" outlineLevel="0" collapsed="false">
      <c r="A130" s="171"/>
      <c r="B130" s="130"/>
      <c r="C130" s="130"/>
      <c r="D130" s="130"/>
      <c r="E130" s="130"/>
      <c r="F130" s="130"/>
    </row>
    <row r="131" customFormat="false" ht="11.25" hidden="false" customHeight="false" outlineLevel="0" collapsed="false">
      <c r="A131" s="171"/>
      <c r="B131" s="130"/>
      <c r="C131" s="130"/>
      <c r="D131" s="130"/>
      <c r="E131" s="130"/>
      <c r="F131" s="130"/>
    </row>
    <row r="132" customFormat="false" ht="11.25" hidden="false" customHeight="false" outlineLevel="0" collapsed="false">
      <c r="A132" s="171"/>
      <c r="B132" s="130"/>
      <c r="C132" s="130"/>
      <c r="D132" s="130"/>
      <c r="E132" s="130"/>
      <c r="F132" s="130"/>
    </row>
    <row r="133" customFormat="false" ht="11.25" hidden="false" customHeight="false" outlineLevel="0" collapsed="false">
      <c r="A133" s="171"/>
      <c r="B133" s="130"/>
      <c r="C133" s="130"/>
      <c r="D133" s="130"/>
      <c r="E133" s="130"/>
      <c r="F133" s="130"/>
    </row>
    <row r="134" customFormat="false" ht="11.25" hidden="false" customHeight="false" outlineLevel="0" collapsed="false">
      <c r="A134" s="171"/>
      <c r="B134" s="130"/>
      <c r="C134" s="130"/>
      <c r="D134" s="130"/>
      <c r="E134" s="130"/>
      <c r="F134" s="130"/>
    </row>
    <row r="135" customFormat="false" ht="11.25" hidden="false" customHeight="false" outlineLevel="0" collapsed="false">
      <c r="A135" s="171"/>
      <c r="B135" s="130"/>
      <c r="C135" s="130"/>
      <c r="D135" s="130"/>
      <c r="E135" s="130"/>
      <c r="F135" s="130"/>
    </row>
    <row r="136" customFormat="false" ht="11.25" hidden="false" customHeight="false" outlineLevel="0" collapsed="false">
      <c r="A136" s="171"/>
      <c r="B136" s="130"/>
      <c r="C136" s="130"/>
      <c r="D136" s="130"/>
      <c r="E136" s="130"/>
      <c r="F136" s="130"/>
    </row>
    <row r="137" customFormat="false" ht="11.25" hidden="false" customHeight="false" outlineLevel="0" collapsed="false">
      <c r="A137" s="171"/>
      <c r="B137" s="130"/>
      <c r="C137" s="130"/>
      <c r="D137" s="130"/>
      <c r="E137" s="130"/>
      <c r="F137" s="130"/>
    </row>
    <row r="138" customFormat="false" ht="11.25" hidden="false" customHeight="false" outlineLevel="0" collapsed="false">
      <c r="A138" s="171"/>
      <c r="B138" s="130"/>
      <c r="C138" s="130"/>
      <c r="D138" s="130"/>
      <c r="E138" s="130"/>
      <c r="F138" s="130"/>
    </row>
    <row r="139" customFormat="false" ht="11.25" hidden="false" customHeight="false" outlineLevel="0" collapsed="false">
      <c r="A139" s="171"/>
      <c r="B139" s="130"/>
      <c r="C139" s="130"/>
      <c r="D139" s="130"/>
      <c r="E139" s="130"/>
      <c r="F139" s="130"/>
    </row>
    <row r="140" customFormat="false" ht="11.25" hidden="false" customHeight="false" outlineLevel="0" collapsed="false">
      <c r="A140" s="171"/>
      <c r="B140" s="130"/>
      <c r="C140" s="130"/>
      <c r="D140" s="130"/>
      <c r="E140" s="130"/>
      <c r="F140" s="130"/>
    </row>
    <row r="141" customFormat="false" ht="11.25" hidden="false" customHeight="false" outlineLevel="0" collapsed="false">
      <c r="A141" s="171"/>
      <c r="B141" s="130"/>
      <c r="C141" s="130"/>
      <c r="D141" s="130"/>
      <c r="E141" s="130"/>
      <c r="F141" s="130"/>
    </row>
    <row r="142" customFormat="false" ht="11.25" hidden="false" customHeight="false" outlineLevel="0" collapsed="false">
      <c r="A142" s="171"/>
      <c r="B142" s="130"/>
      <c r="C142" s="130"/>
      <c r="D142" s="130"/>
      <c r="E142" s="130"/>
      <c r="F142" s="130"/>
    </row>
    <row r="143" customFormat="false" ht="11.25" hidden="false" customHeight="false" outlineLevel="0" collapsed="false">
      <c r="A143" s="171"/>
      <c r="B143" s="130"/>
      <c r="C143" s="130"/>
      <c r="D143" s="130"/>
      <c r="E143" s="130"/>
      <c r="F143" s="130"/>
    </row>
    <row r="144" customFormat="false" ht="11.25" hidden="false" customHeight="false" outlineLevel="0" collapsed="false">
      <c r="A144" s="171"/>
      <c r="B144" s="130"/>
      <c r="C144" s="130"/>
      <c r="D144" s="130"/>
      <c r="E144" s="130"/>
      <c r="F144" s="130"/>
    </row>
    <row r="145" customFormat="false" ht="11.25" hidden="false" customHeight="false" outlineLevel="0" collapsed="false">
      <c r="A145" s="171"/>
      <c r="B145" s="130"/>
      <c r="C145" s="130"/>
      <c r="D145" s="130"/>
      <c r="E145" s="130"/>
      <c r="F145" s="130"/>
    </row>
    <row r="146" customFormat="false" ht="11.25" hidden="false" customHeight="false" outlineLevel="0" collapsed="false">
      <c r="A146" s="171"/>
      <c r="B146" s="130"/>
      <c r="C146" s="130"/>
      <c r="D146" s="130"/>
      <c r="E146" s="130"/>
      <c r="F146" s="130"/>
    </row>
    <row r="147" customFormat="false" ht="11.25" hidden="false" customHeight="false" outlineLevel="0" collapsed="false">
      <c r="A147" s="171"/>
      <c r="B147" s="130"/>
      <c r="C147" s="130"/>
      <c r="D147" s="130"/>
      <c r="E147" s="130"/>
      <c r="F147" s="130"/>
    </row>
    <row r="148" customFormat="false" ht="11.25" hidden="false" customHeight="false" outlineLevel="0" collapsed="false">
      <c r="A148" s="171"/>
      <c r="B148" s="130"/>
      <c r="C148" s="130"/>
      <c r="D148" s="130"/>
      <c r="E148" s="130"/>
      <c r="F148" s="130"/>
    </row>
    <row r="149" customFormat="false" ht="11.25" hidden="false" customHeight="false" outlineLevel="0" collapsed="false">
      <c r="A149" s="171"/>
      <c r="B149" s="130"/>
      <c r="C149" s="130"/>
      <c r="D149" s="130"/>
      <c r="E149" s="130"/>
      <c r="F149" s="130"/>
    </row>
    <row r="150" customFormat="false" ht="11.25" hidden="false" customHeight="false" outlineLevel="0" collapsed="false">
      <c r="A150" s="171"/>
      <c r="B150" s="130"/>
      <c r="C150" s="130"/>
      <c r="D150" s="130"/>
      <c r="E150" s="130"/>
      <c r="F150" s="130"/>
    </row>
    <row r="151" customFormat="false" ht="11.25" hidden="false" customHeight="false" outlineLevel="0" collapsed="false">
      <c r="A151" s="171"/>
      <c r="B151" s="130"/>
      <c r="C151" s="130"/>
      <c r="D151" s="130"/>
      <c r="E151" s="130"/>
      <c r="F151" s="130"/>
    </row>
    <row r="152" customFormat="false" ht="11.25" hidden="false" customHeight="false" outlineLevel="0" collapsed="false">
      <c r="A152" s="171"/>
      <c r="B152" s="130"/>
      <c r="C152" s="130"/>
      <c r="D152" s="130"/>
      <c r="E152" s="130"/>
      <c r="F152" s="130"/>
    </row>
    <row r="153" customFormat="false" ht="11.25" hidden="false" customHeight="false" outlineLevel="0" collapsed="false">
      <c r="A153" s="171"/>
      <c r="B153" s="130"/>
      <c r="C153" s="130"/>
      <c r="D153" s="130"/>
      <c r="E153" s="130"/>
      <c r="F153" s="130"/>
    </row>
    <row r="154" customFormat="false" ht="11.25" hidden="false" customHeight="false" outlineLevel="0" collapsed="false">
      <c r="A154" s="171"/>
      <c r="B154" s="130"/>
      <c r="C154" s="130"/>
      <c r="D154" s="130"/>
      <c r="E154" s="130"/>
      <c r="F154" s="130"/>
    </row>
    <row r="155" customFormat="false" ht="11.25" hidden="false" customHeight="false" outlineLevel="0" collapsed="false">
      <c r="A155" s="171"/>
      <c r="B155" s="130"/>
      <c r="C155" s="130"/>
      <c r="D155" s="130"/>
      <c r="E155" s="130"/>
      <c r="F155" s="130"/>
    </row>
    <row r="156" customFormat="false" ht="11.25" hidden="false" customHeight="false" outlineLevel="0" collapsed="false">
      <c r="A156" s="171"/>
      <c r="B156" s="130"/>
      <c r="C156" s="130"/>
      <c r="D156" s="130"/>
      <c r="E156" s="130"/>
      <c r="F156" s="130"/>
    </row>
    <row r="157" customFormat="false" ht="11.25" hidden="false" customHeight="false" outlineLevel="0" collapsed="false">
      <c r="A157" s="174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0"/>
    </row>
    <row r="159" customFormat="false" ht="11.25" hidden="false" customHeight="false" outlineLevel="0" collapsed="false">
      <c r="C159" s="183"/>
      <c r="E159" s="183"/>
      <c r="F159" s="153"/>
    </row>
    <row r="160" customFormat="false" ht="11.25" hidden="false" customHeight="false" outlineLevel="0" collapsed="false">
      <c r="C160" s="91"/>
      <c r="E160" s="91"/>
      <c r="F160" s="130"/>
    </row>
    <row r="161" customFormat="false" ht="11.25" hidden="false" customHeight="false" outlineLevel="0" collapsed="false">
      <c r="C161" s="91"/>
      <c r="E161" s="91"/>
      <c r="F161" s="130"/>
    </row>
    <row r="162" customFormat="false" ht="11.25" hidden="false" customHeight="false" outlineLevel="0" collapsed="false">
      <c r="C162" s="105"/>
      <c r="E162" s="105"/>
      <c r="F162" s="153"/>
    </row>
    <row r="167" customFormat="false" ht="11.25" hidden="false" customHeight="false" outlineLevel="0" collapsed="false">
      <c r="A167" s="212"/>
      <c r="G167" s="168"/>
      <c r="M167" s="168"/>
    </row>
    <row r="168" customFormat="false" ht="11.25" hidden="false" customHeight="false" outlineLevel="0" collapsed="false">
      <c r="A168" s="19"/>
      <c r="B168" s="19"/>
      <c r="D168" s="122"/>
      <c r="E168" s="122"/>
      <c r="F168" s="122"/>
      <c r="H168" s="19"/>
      <c r="J168" s="122"/>
      <c r="K168" s="122"/>
      <c r="L168" s="122"/>
      <c r="M168" s="19"/>
      <c r="N168" s="19"/>
      <c r="P168" s="122"/>
      <c r="Q168" s="122"/>
      <c r="R168" s="122"/>
    </row>
    <row r="169" customFormat="false" ht="11.25" hidden="false" customHeight="false" outlineLevel="0" collapsed="false">
      <c r="A169" s="24"/>
      <c r="B169" s="123"/>
      <c r="C169" s="123"/>
      <c r="D169" s="123"/>
      <c r="E169" s="123"/>
      <c r="F169" s="123"/>
      <c r="G169" s="24"/>
      <c r="H169" s="123"/>
      <c r="I169" s="123"/>
      <c r="J169" s="123"/>
      <c r="K169" s="123"/>
      <c r="L169" s="123"/>
      <c r="M169" s="24"/>
      <c r="N169" s="123"/>
      <c r="O169" s="123"/>
      <c r="P169" s="123"/>
      <c r="Q169" s="123"/>
      <c r="R169" s="123"/>
    </row>
    <row r="170" customFormat="false" ht="11.25" hidden="false" customHeight="false" outlineLevel="0" collapsed="false">
      <c r="A170" s="171"/>
      <c r="B170" s="130"/>
      <c r="C170" s="130"/>
      <c r="D170" s="130"/>
      <c r="E170" s="130"/>
      <c r="F170" s="130"/>
      <c r="G170" s="171"/>
      <c r="H170" s="130"/>
      <c r="I170" s="130"/>
      <c r="J170" s="130"/>
      <c r="K170" s="130"/>
      <c r="L170" s="130"/>
      <c r="M170" s="171"/>
      <c r="N170" s="130"/>
      <c r="O170" s="130"/>
      <c r="P170" s="130"/>
      <c r="Q170" s="130"/>
      <c r="R170" s="130"/>
    </row>
    <row r="171" customFormat="false" ht="11.25" hidden="false" customHeight="false" outlineLevel="0" collapsed="false">
      <c r="A171" s="171"/>
      <c r="B171" s="130"/>
      <c r="C171" s="130"/>
      <c r="D171" s="130"/>
      <c r="E171" s="130"/>
      <c r="F171" s="130"/>
      <c r="G171" s="171"/>
      <c r="H171" s="130"/>
      <c r="I171" s="130"/>
      <c r="J171" s="130"/>
      <c r="K171" s="130"/>
      <c r="L171" s="130"/>
      <c r="M171" s="171"/>
      <c r="N171" s="130"/>
      <c r="O171" s="130"/>
      <c r="P171" s="130"/>
      <c r="Q171" s="130"/>
      <c r="R171" s="130"/>
    </row>
    <row r="172" customFormat="false" ht="11.25" hidden="false" customHeight="false" outlineLevel="0" collapsed="false">
      <c r="A172" s="171"/>
      <c r="B172" s="130"/>
      <c r="C172" s="130"/>
      <c r="D172" s="130"/>
      <c r="E172" s="130"/>
      <c r="F172" s="130"/>
      <c r="G172" s="171"/>
      <c r="H172" s="130"/>
      <c r="I172" s="130"/>
      <c r="J172" s="130"/>
      <c r="K172" s="130"/>
      <c r="L172" s="130"/>
      <c r="M172" s="171"/>
      <c r="N172" s="130"/>
      <c r="O172" s="130"/>
      <c r="P172" s="130"/>
      <c r="Q172" s="130"/>
      <c r="R172" s="130"/>
    </row>
    <row r="173" customFormat="false" ht="11.25" hidden="false" customHeight="false" outlineLevel="0" collapsed="false">
      <c r="A173" s="171"/>
      <c r="B173" s="130"/>
      <c r="C173" s="130"/>
      <c r="D173" s="130"/>
      <c r="E173" s="130"/>
      <c r="F173" s="130"/>
      <c r="G173" s="171"/>
      <c r="H173" s="130"/>
      <c r="I173" s="130"/>
      <c r="J173" s="130"/>
      <c r="K173" s="130"/>
      <c r="L173" s="130"/>
      <c r="M173" s="171"/>
      <c r="N173" s="130"/>
      <c r="O173" s="130"/>
      <c r="P173" s="130"/>
      <c r="Q173" s="130"/>
      <c r="R173" s="130"/>
    </row>
    <row r="174" customFormat="false" ht="11.25" hidden="false" customHeight="false" outlineLevel="0" collapsed="false">
      <c r="A174" s="171"/>
      <c r="B174" s="130"/>
      <c r="C174" s="130"/>
      <c r="D174" s="130"/>
      <c r="E174" s="130"/>
      <c r="F174" s="130"/>
      <c r="G174" s="171"/>
      <c r="H174" s="130"/>
      <c r="I174" s="130"/>
      <c r="J174" s="130"/>
      <c r="K174" s="130"/>
      <c r="L174" s="130"/>
      <c r="M174" s="171"/>
      <c r="N174" s="130"/>
      <c r="O174" s="130"/>
      <c r="P174" s="130"/>
      <c r="Q174" s="130"/>
      <c r="R174" s="130"/>
    </row>
    <row r="175" customFormat="false" ht="11.25" hidden="false" customHeight="false" outlineLevel="0" collapsed="false">
      <c r="A175" s="171"/>
      <c r="B175" s="130"/>
      <c r="C175" s="130"/>
      <c r="D175" s="130"/>
      <c r="E175" s="130"/>
      <c r="F175" s="130"/>
      <c r="G175" s="171"/>
      <c r="H175" s="130"/>
      <c r="I175" s="130"/>
      <c r="J175" s="130"/>
      <c r="K175" s="130"/>
      <c r="L175" s="130"/>
      <c r="M175" s="171"/>
      <c r="N175" s="130"/>
      <c r="O175" s="130"/>
      <c r="P175" s="130"/>
      <c r="Q175" s="130"/>
      <c r="R175" s="130"/>
    </row>
    <row r="176" customFormat="false" ht="11.25" hidden="false" customHeight="false" outlineLevel="0" collapsed="false">
      <c r="A176" s="171"/>
      <c r="B176" s="130"/>
      <c r="C176" s="130"/>
      <c r="D176" s="130"/>
      <c r="E176" s="130"/>
      <c r="F176" s="130"/>
      <c r="G176" s="171"/>
      <c r="H176" s="130"/>
      <c r="I176" s="130"/>
      <c r="J176" s="130"/>
      <c r="K176" s="130"/>
      <c r="L176" s="130"/>
      <c r="M176" s="171"/>
      <c r="N176" s="130"/>
      <c r="O176" s="130"/>
      <c r="P176" s="130"/>
      <c r="Q176" s="130"/>
      <c r="R176" s="130"/>
    </row>
    <row r="177" customFormat="false" ht="11.25" hidden="false" customHeight="false" outlineLevel="0" collapsed="false">
      <c r="A177" s="171"/>
      <c r="B177" s="130"/>
      <c r="C177" s="130"/>
      <c r="D177" s="130"/>
      <c r="E177" s="130"/>
      <c r="F177" s="130"/>
      <c r="G177" s="171"/>
      <c r="H177" s="130"/>
      <c r="I177" s="130"/>
      <c r="J177" s="130"/>
      <c r="K177" s="130"/>
      <c r="L177" s="130"/>
      <c r="M177" s="171"/>
      <c r="N177" s="130"/>
      <c r="O177" s="130"/>
      <c r="P177" s="130"/>
      <c r="Q177" s="130"/>
      <c r="R177" s="130"/>
    </row>
    <row r="178" customFormat="false" ht="11.25" hidden="false" customHeight="false" outlineLevel="0" collapsed="false">
      <c r="A178" s="171"/>
      <c r="B178" s="130"/>
      <c r="C178" s="130"/>
      <c r="D178" s="130"/>
      <c r="E178" s="130"/>
      <c r="F178" s="130"/>
      <c r="G178" s="171"/>
      <c r="H178" s="130"/>
      <c r="I178" s="130"/>
      <c r="J178" s="130"/>
      <c r="K178" s="130"/>
      <c r="L178" s="130"/>
      <c r="M178" s="171"/>
      <c r="N178" s="130"/>
      <c r="O178" s="130"/>
      <c r="P178" s="130"/>
      <c r="Q178" s="130"/>
      <c r="R178" s="130"/>
    </row>
    <row r="179" customFormat="false" ht="11.25" hidden="false" customHeight="false" outlineLevel="0" collapsed="false">
      <c r="A179" s="171"/>
      <c r="B179" s="130"/>
      <c r="C179" s="130"/>
      <c r="D179" s="130"/>
      <c r="E179" s="130"/>
      <c r="F179" s="130"/>
      <c r="G179" s="171"/>
      <c r="H179" s="130"/>
      <c r="I179" s="130"/>
      <c r="J179" s="130"/>
      <c r="K179" s="130"/>
      <c r="L179" s="130"/>
      <c r="M179" s="171"/>
      <c r="N179" s="130"/>
      <c r="O179" s="130"/>
      <c r="P179" s="130"/>
      <c r="Q179" s="130"/>
      <c r="R179" s="130"/>
    </row>
    <row r="180" customFormat="false" ht="11.25" hidden="false" customHeight="false" outlineLevel="0" collapsed="false">
      <c r="A180" s="171"/>
      <c r="B180" s="130"/>
      <c r="C180" s="130"/>
      <c r="D180" s="130"/>
      <c r="E180" s="130"/>
      <c r="F180" s="130"/>
      <c r="G180" s="171"/>
      <c r="H180" s="130"/>
      <c r="I180" s="130"/>
      <c r="J180" s="130"/>
      <c r="K180" s="130"/>
      <c r="L180" s="130"/>
      <c r="M180" s="171"/>
      <c r="N180" s="130"/>
      <c r="O180" s="130"/>
      <c r="P180" s="130"/>
      <c r="Q180" s="130"/>
      <c r="R180" s="130"/>
    </row>
    <row r="181" customFormat="false" ht="11.25" hidden="false" customHeight="false" outlineLevel="0" collapsed="false">
      <c r="A181" s="171"/>
      <c r="B181" s="130"/>
      <c r="C181" s="130"/>
      <c r="D181" s="130"/>
      <c r="E181" s="130"/>
      <c r="F181" s="130"/>
      <c r="G181" s="171"/>
      <c r="H181" s="130"/>
      <c r="I181" s="130"/>
      <c r="J181" s="130"/>
      <c r="K181" s="130"/>
      <c r="L181" s="130"/>
      <c r="M181" s="171"/>
      <c r="N181" s="130"/>
      <c r="O181" s="130"/>
      <c r="P181" s="130"/>
      <c r="Q181" s="130"/>
      <c r="R181" s="130"/>
    </row>
    <row r="182" customFormat="false" ht="11.25" hidden="false" customHeight="false" outlineLevel="0" collapsed="false">
      <c r="A182" s="171"/>
      <c r="B182" s="130"/>
      <c r="C182" s="130"/>
      <c r="D182" s="130"/>
      <c r="E182" s="130"/>
      <c r="F182" s="130"/>
      <c r="G182" s="171"/>
      <c r="H182" s="130"/>
      <c r="I182" s="130"/>
      <c r="J182" s="130"/>
      <c r="K182" s="130"/>
      <c r="L182" s="130"/>
      <c r="M182" s="171"/>
      <c r="N182" s="130"/>
      <c r="O182" s="130"/>
      <c r="P182" s="130"/>
      <c r="Q182" s="130"/>
      <c r="R182" s="130"/>
    </row>
    <row r="183" customFormat="false" ht="11.25" hidden="false" customHeight="false" outlineLevel="0" collapsed="false">
      <c r="A183" s="171"/>
      <c r="B183" s="130"/>
      <c r="C183" s="130"/>
      <c r="D183" s="130"/>
      <c r="E183" s="130"/>
      <c r="F183" s="130"/>
      <c r="G183" s="171"/>
      <c r="H183" s="130"/>
      <c r="I183" s="130"/>
      <c r="J183" s="130"/>
      <c r="K183" s="130"/>
      <c r="L183" s="130"/>
      <c r="M183" s="171"/>
      <c r="N183" s="130"/>
      <c r="O183" s="130"/>
      <c r="P183" s="130"/>
      <c r="Q183" s="130"/>
      <c r="R183" s="130"/>
    </row>
    <row r="184" customFormat="false" ht="11.25" hidden="false" customHeight="false" outlineLevel="0" collapsed="false">
      <c r="A184" s="171"/>
      <c r="B184" s="130"/>
      <c r="C184" s="130"/>
      <c r="D184" s="130"/>
      <c r="E184" s="130"/>
      <c r="F184" s="130"/>
      <c r="G184" s="171"/>
      <c r="H184" s="130"/>
      <c r="I184" s="130"/>
      <c r="J184" s="130"/>
      <c r="K184" s="130"/>
      <c r="L184" s="130"/>
      <c r="M184" s="171"/>
      <c r="N184" s="130"/>
      <c r="O184" s="130"/>
      <c r="P184" s="130"/>
      <c r="Q184" s="130"/>
      <c r="R184" s="130"/>
    </row>
    <row r="185" customFormat="false" ht="11.25" hidden="false" customHeight="false" outlineLevel="0" collapsed="false">
      <c r="A185" s="171"/>
      <c r="B185" s="130"/>
      <c r="C185" s="130"/>
      <c r="D185" s="130"/>
      <c r="E185" s="130"/>
      <c r="F185" s="130"/>
      <c r="G185" s="171"/>
      <c r="H185" s="130"/>
      <c r="I185" s="130"/>
      <c r="J185" s="130"/>
      <c r="K185" s="130"/>
      <c r="L185" s="130"/>
      <c r="M185" s="171"/>
      <c r="N185" s="130"/>
      <c r="O185" s="130"/>
      <c r="P185" s="130"/>
      <c r="Q185" s="130"/>
      <c r="R185" s="130"/>
    </row>
    <row r="186" customFormat="false" ht="11.25" hidden="false" customHeight="false" outlineLevel="0" collapsed="false">
      <c r="A186" s="171"/>
      <c r="B186" s="130"/>
      <c r="C186" s="130"/>
      <c r="D186" s="130"/>
      <c r="E186" s="130"/>
      <c r="F186" s="130"/>
      <c r="G186" s="171"/>
      <c r="H186" s="130"/>
      <c r="I186" s="130"/>
      <c r="J186" s="130"/>
      <c r="K186" s="130"/>
      <c r="L186" s="130"/>
      <c r="M186" s="171"/>
      <c r="N186" s="130"/>
      <c r="O186" s="130"/>
      <c r="P186" s="130"/>
      <c r="Q186" s="130"/>
      <c r="R186" s="130"/>
    </row>
    <row r="187" customFormat="false" ht="11.25" hidden="false" customHeight="false" outlineLevel="0" collapsed="false">
      <c r="A187" s="171"/>
      <c r="B187" s="130"/>
      <c r="C187" s="130"/>
      <c r="D187" s="130"/>
      <c r="E187" s="130"/>
      <c r="F187" s="130"/>
      <c r="G187" s="171"/>
      <c r="H187" s="130"/>
      <c r="I187" s="130"/>
      <c r="J187" s="130"/>
      <c r="K187" s="130"/>
      <c r="L187" s="130"/>
      <c r="M187" s="171"/>
      <c r="N187" s="130"/>
      <c r="O187" s="130"/>
      <c r="P187" s="130"/>
      <c r="Q187" s="130"/>
      <c r="R187" s="130"/>
    </row>
    <row r="188" customFormat="false" ht="11.25" hidden="false" customHeight="false" outlineLevel="0" collapsed="false">
      <c r="A188" s="171"/>
      <c r="B188" s="130"/>
      <c r="C188" s="130"/>
      <c r="D188" s="130"/>
      <c r="E188" s="130"/>
      <c r="F188" s="130"/>
      <c r="G188" s="171"/>
      <c r="H188" s="130"/>
      <c r="I188" s="130"/>
      <c r="J188" s="130"/>
      <c r="K188" s="130"/>
      <c r="L188" s="130"/>
      <c r="M188" s="171"/>
      <c r="N188" s="130"/>
      <c r="O188" s="130"/>
      <c r="P188" s="130"/>
      <c r="Q188" s="130"/>
      <c r="R188" s="130"/>
    </row>
    <row r="189" customFormat="false" ht="11.25" hidden="false" customHeight="false" outlineLevel="0" collapsed="false">
      <c r="A189" s="171"/>
      <c r="B189" s="130"/>
      <c r="C189" s="130"/>
      <c r="D189" s="130"/>
      <c r="E189" s="130"/>
      <c r="F189" s="130"/>
      <c r="G189" s="171"/>
      <c r="H189" s="130"/>
      <c r="I189" s="130"/>
      <c r="J189" s="130"/>
      <c r="K189" s="130"/>
      <c r="L189" s="130"/>
      <c r="M189" s="171"/>
      <c r="N189" s="130"/>
      <c r="O189" s="130"/>
      <c r="P189" s="130"/>
      <c r="Q189" s="130"/>
      <c r="R189" s="130"/>
    </row>
    <row r="190" customFormat="false" ht="11.25" hidden="false" customHeight="false" outlineLevel="0" collapsed="false">
      <c r="A190" s="171"/>
      <c r="B190" s="130"/>
      <c r="C190" s="130"/>
      <c r="D190" s="130"/>
      <c r="E190" s="130"/>
      <c r="F190" s="130"/>
      <c r="G190" s="171"/>
      <c r="H190" s="130"/>
      <c r="I190" s="130"/>
      <c r="J190" s="130"/>
      <c r="K190" s="130"/>
      <c r="L190" s="130"/>
      <c r="M190" s="171"/>
      <c r="N190" s="130"/>
      <c r="O190" s="130"/>
      <c r="P190" s="130"/>
      <c r="Q190" s="130"/>
      <c r="R190" s="130"/>
    </row>
    <row r="191" customFormat="false" ht="11.25" hidden="false" customHeight="false" outlineLevel="0" collapsed="false">
      <c r="A191" s="171"/>
      <c r="B191" s="130"/>
      <c r="C191" s="130"/>
      <c r="D191" s="130"/>
      <c r="E191" s="130"/>
      <c r="F191" s="130"/>
      <c r="G191" s="171"/>
      <c r="H191" s="130"/>
      <c r="I191" s="130"/>
      <c r="J191" s="130"/>
      <c r="K191" s="130"/>
      <c r="L191" s="130"/>
      <c r="M191" s="171"/>
      <c r="N191" s="130"/>
      <c r="O191" s="130"/>
      <c r="P191" s="130"/>
      <c r="Q191" s="130"/>
      <c r="R191" s="130"/>
    </row>
    <row r="192" customFormat="false" ht="11.25" hidden="false" customHeight="false" outlineLevel="0" collapsed="false">
      <c r="A192" s="171"/>
      <c r="B192" s="130"/>
      <c r="C192" s="130"/>
      <c r="D192" s="130"/>
      <c r="E192" s="130"/>
      <c r="F192" s="130"/>
      <c r="G192" s="171"/>
      <c r="H192" s="130"/>
      <c r="I192" s="130"/>
      <c r="J192" s="130"/>
      <c r="K192" s="130"/>
      <c r="L192" s="130"/>
      <c r="M192" s="171"/>
      <c r="N192" s="130"/>
      <c r="O192" s="130"/>
      <c r="P192" s="130"/>
      <c r="Q192" s="130"/>
      <c r="R192" s="130"/>
    </row>
    <row r="193" customFormat="false" ht="11.25" hidden="false" customHeight="false" outlineLevel="0" collapsed="false">
      <c r="A193" s="171"/>
      <c r="B193" s="130"/>
      <c r="C193" s="130"/>
      <c r="D193" s="130"/>
      <c r="E193" s="130"/>
      <c r="F193" s="130"/>
      <c r="G193" s="171"/>
      <c r="H193" s="130"/>
      <c r="I193" s="130"/>
      <c r="J193" s="130"/>
      <c r="K193" s="130"/>
      <c r="L193" s="130"/>
      <c r="M193" s="171"/>
      <c r="N193" s="130"/>
      <c r="O193" s="130"/>
      <c r="P193" s="130"/>
      <c r="Q193" s="130"/>
      <c r="R193" s="130"/>
    </row>
    <row r="194" customFormat="false" ht="11.25" hidden="false" customHeight="false" outlineLevel="0" collapsed="false">
      <c r="A194" s="171"/>
      <c r="B194" s="130"/>
      <c r="C194" s="130"/>
      <c r="D194" s="130"/>
      <c r="E194" s="130"/>
      <c r="F194" s="130"/>
      <c r="G194" s="171"/>
      <c r="H194" s="130"/>
      <c r="I194" s="130"/>
      <c r="J194" s="130"/>
      <c r="K194" s="130"/>
      <c r="L194" s="130"/>
      <c r="M194" s="171"/>
      <c r="N194" s="130"/>
      <c r="O194" s="130"/>
      <c r="P194" s="130"/>
      <c r="Q194" s="130"/>
      <c r="R194" s="130"/>
    </row>
    <row r="195" customFormat="false" ht="11.25" hidden="false" customHeight="false" outlineLevel="0" collapsed="false">
      <c r="A195" s="171"/>
      <c r="B195" s="130"/>
      <c r="C195" s="130"/>
      <c r="D195" s="130"/>
      <c r="E195" s="130"/>
      <c r="F195" s="130"/>
      <c r="G195" s="171"/>
      <c r="H195" s="130"/>
      <c r="I195" s="130"/>
      <c r="J195" s="130"/>
      <c r="K195" s="130"/>
      <c r="L195" s="130"/>
      <c r="M195" s="171"/>
      <c r="N195" s="130"/>
      <c r="O195" s="130"/>
      <c r="P195" s="130"/>
      <c r="Q195" s="130"/>
      <c r="R195" s="130"/>
    </row>
    <row r="196" customFormat="false" ht="11.25" hidden="false" customHeight="false" outlineLevel="0" collapsed="false">
      <c r="A196" s="171"/>
      <c r="B196" s="130"/>
      <c r="C196" s="130"/>
      <c r="D196" s="130"/>
      <c r="E196" s="130"/>
      <c r="F196" s="130"/>
      <c r="G196" s="171"/>
      <c r="H196" s="130"/>
      <c r="I196" s="130"/>
      <c r="J196" s="130"/>
      <c r="K196" s="130"/>
      <c r="L196" s="130"/>
      <c r="M196" s="171"/>
      <c r="N196" s="130"/>
      <c r="O196" s="130"/>
      <c r="P196" s="130"/>
      <c r="Q196" s="130"/>
      <c r="R196" s="130"/>
    </row>
    <row r="197" customFormat="false" ht="11.25" hidden="false" customHeight="false" outlineLevel="0" collapsed="false">
      <c r="A197" s="171"/>
      <c r="B197" s="130"/>
      <c r="C197" s="130"/>
      <c r="D197" s="130"/>
      <c r="E197" s="130"/>
      <c r="F197" s="130"/>
      <c r="G197" s="171"/>
      <c r="H197" s="130"/>
      <c r="I197" s="130"/>
      <c r="J197" s="130"/>
      <c r="K197" s="130"/>
      <c r="L197" s="130"/>
      <c r="M197" s="171"/>
      <c r="N197" s="130"/>
      <c r="O197" s="130"/>
      <c r="P197" s="130"/>
      <c r="Q197" s="130"/>
      <c r="R197" s="130"/>
    </row>
    <row r="198" customFormat="false" ht="11.25" hidden="false" customHeight="false" outlineLevel="0" collapsed="false">
      <c r="A198" s="171"/>
      <c r="B198" s="130"/>
      <c r="C198" s="130"/>
      <c r="D198" s="130"/>
      <c r="E198" s="130"/>
      <c r="F198" s="130"/>
      <c r="G198" s="171"/>
      <c r="H198" s="130"/>
      <c r="I198" s="130"/>
      <c r="J198" s="130"/>
      <c r="K198" s="130"/>
      <c r="L198" s="130"/>
      <c r="M198" s="171"/>
      <c r="N198" s="130"/>
      <c r="O198" s="130"/>
      <c r="P198" s="130"/>
      <c r="Q198" s="130"/>
      <c r="R198" s="130"/>
    </row>
    <row r="199" customFormat="false" ht="11.25" hidden="false" customHeight="false" outlineLevel="0" collapsed="false">
      <c r="A199" s="171"/>
      <c r="B199" s="130"/>
      <c r="C199" s="130"/>
      <c r="D199" s="130"/>
      <c r="E199" s="130"/>
      <c r="F199" s="130"/>
      <c r="G199" s="171"/>
      <c r="H199" s="130"/>
      <c r="I199" s="130"/>
      <c r="J199" s="130"/>
      <c r="K199" s="130"/>
      <c r="L199" s="130"/>
      <c r="M199" s="171"/>
      <c r="N199" s="130"/>
      <c r="O199" s="130"/>
      <c r="P199" s="130"/>
      <c r="Q199" s="130"/>
      <c r="R199" s="130"/>
    </row>
    <row r="200" customFormat="false" ht="11.25" hidden="false" customHeight="false" outlineLevel="0" collapsed="false">
      <c r="A200" s="171"/>
      <c r="B200" s="130"/>
      <c r="C200" s="130"/>
      <c r="D200" s="130"/>
      <c r="E200" s="130"/>
      <c r="F200" s="130"/>
      <c r="G200" s="171"/>
      <c r="H200" s="130"/>
      <c r="I200" s="130"/>
      <c r="J200" s="130"/>
      <c r="K200" s="130"/>
      <c r="L200" s="130"/>
      <c r="M200" s="171"/>
      <c r="N200" s="130"/>
      <c r="O200" s="130"/>
      <c r="P200" s="130"/>
      <c r="Q200" s="130"/>
      <c r="R200" s="130"/>
    </row>
    <row r="201" customFormat="false" ht="11.25" hidden="false" customHeight="false" outlineLevel="0" collapsed="false">
      <c r="A201" s="171"/>
      <c r="B201" s="130"/>
      <c r="C201" s="130"/>
      <c r="D201" s="130"/>
      <c r="E201" s="130"/>
      <c r="F201" s="130"/>
      <c r="G201" s="171"/>
      <c r="H201" s="130"/>
      <c r="I201" s="130"/>
      <c r="J201" s="130"/>
      <c r="K201" s="130"/>
      <c r="L201" s="130"/>
      <c r="M201" s="171"/>
      <c r="N201" s="130"/>
      <c r="O201" s="130"/>
      <c r="P201" s="130"/>
      <c r="Q201" s="130"/>
      <c r="R201" s="130"/>
    </row>
    <row r="202" customFormat="false" ht="11.25" hidden="false" customHeight="false" outlineLevel="0" collapsed="false">
      <c r="A202" s="174"/>
      <c r="C202" s="32"/>
      <c r="D202" s="32"/>
      <c r="E202" s="32"/>
      <c r="F202" s="27"/>
      <c r="G202" s="174"/>
      <c r="I202" s="32"/>
      <c r="J202" s="32"/>
      <c r="K202" s="32"/>
      <c r="L202" s="27"/>
      <c r="M202" s="174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0"/>
      <c r="G203" s="9"/>
      <c r="I203" s="91"/>
      <c r="J203" s="91"/>
      <c r="K203" s="91"/>
      <c r="L203" s="130"/>
      <c r="O203" s="91"/>
      <c r="P203" s="91"/>
      <c r="Q203" s="91"/>
      <c r="R203" s="130"/>
    </row>
    <row r="204" customFormat="false" ht="11.25" hidden="false" customHeight="false" outlineLevel="0" collapsed="false">
      <c r="C204" s="183"/>
      <c r="E204" s="183"/>
      <c r="F204" s="153"/>
      <c r="G204" s="9"/>
      <c r="I204" s="178"/>
      <c r="J204" s="27"/>
      <c r="K204" s="178"/>
      <c r="L204" s="153"/>
      <c r="O204" s="178"/>
      <c r="P204" s="27"/>
      <c r="Q204" s="178"/>
      <c r="R204" s="153"/>
    </row>
    <row r="205" customFormat="false" ht="11.25" hidden="false" customHeight="false" outlineLevel="0" collapsed="false">
      <c r="C205" s="91"/>
      <c r="E205" s="91"/>
      <c r="F205" s="130"/>
      <c r="G205" s="9"/>
      <c r="I205" s="27"/>
      <c r="J205" s="27"/>
      <c r="K205" s="27"/>
      <c r="L205" s="130"/>
      <c r="O205" s="27"/>
      <c r="P205" s="27"/>
      <c r="Q205" s="27"/>
      <c r="R205" s="130"/>
    </row>
    <row r="206" customFormat="false" ht="11.25" hidden="false" customHeight="false" outlineLevel="0" collapsed="false">
      <c r="C206" s="91"/>
      <c r="E206" s="91"/>
      <c r="F206" s="130"/>
      <c r="G206" s="181"/>
      <c r="I206" s="180"/>
      <c r="J206" s="180"/>
      <c r="K206" s="180"/>
      <c r="L206" s="183"/>
      <c r="M206" s="181"/>
      <c r="O206" s="180"/>
      <c r="P206" s="180"/>
      <c r="Q206" s="180"/>
      <c r="R206" s="183"/>
    </row>
    <row r="207" customFormat="false" ht="11.25" hidden="false" customHeight="false" outlineLevel="0" collapsed="false">
      <c r="C207" s="105"/>
      <c r="E207" s="105"/>
      <c r="F207" s="153"/>
      <c r="G207" s="181"/>
      <c r="I207" s="180"/>
      <c r="J207" s="180"/>
      <c r="K207" s="180"/>
      <c r="L207" s="183"/>
      <c r="M207" s="181"/>
      <c r="O207" s="180"/>
      <c r="P207" s="180"/>
      <c r="Q207" s="180"/>
      <c r="R207" s="183"/>
    </row>
    <row r="211" customFormat="false" ht="11.25" hidden="false" customHeight="false" outlineLevel="0" collapsed="false">
      <c r="M211" s="168"/>
    </row>
    <row r="212" customFormat="false" ht="11.25" hidden="false" customHeight="false" outlineLevel="0" collapsed="false">
      <c r="L212" s="122"/>
      <c r="M212" s="19"/>
      <c r="N212" s="19"/>
      <c r="P212" s="122"/>
      <c r="Q212" s="122"/>
      <c r="R212" s="122"/>
    </row>
    <row r="213" customFormat="false" ht="11.25" hidden="false" customHeight="false" outlineLevel="0" collapsed="false">
      <c r="L213" s="123"/>
      <c r="M213" s="24"/>
      <c r="N213" s="123"/>
      <c r="O213" s="123"/>
      <c r="P213" s="123"/>
      <c r="Q213" s="123"/>
      <c r="R213" s="123"/>
    </row>
    <row r="214" customFormat="false" ht="11.25" hidden="false" customHeight="false" outlineLevel="0" collapsed="false">
      <c r="L214" s="130"/>
      <c r="M214" s="171"/>
      <c r="N214" s="130"/>
      <c r="O214" s="130"/>
      <c r="P214" s="130"/>
      <c r="Q214" s="130"/>
      <c r="R214" s="130"/>
    </row>
    <row r="215" customFormat="false" ht="11.25" hidden="false" customHeight="false" outlineLevel="0" collapsed="false">
      <c r="L215" s="130"/>
      <c r="M215" s="171"/>
      <c r="N215" s="130"/>
      <c r="O215" s="130"/>
      <c r="P215" s="130"/>
      <c r="Q215" s="130"/>
      <c r="R215" s="130"/>
    </row>
    <row r="216" customFormat="false" ht="11.25" hidden="false" customHeight="false" outlineLevel="0" collapsed="false">
      <c r="L216" s="130"/>
      <c r="M216" s="171"/>
      <c r="N216" s="130"/>
      <c r="O216" s="130"/>
      <c r="P216" s="130"/>
      <c r="Q216" s="130"/>
      <c r="R216" s="130"/>
    </row>
    <row r="217" customFormat="false" ht="11.25" hidden="false" customHeight="false" outlineLevel="0" collapsed="false">
      <c r="L217" s="130"/>
      <c r="M217" s="171"/>
      <c r="N217" s="130"/>
      <c r="O217" s="130"/>
      <c r="P217" s="130"/>
      <c r="Q217" s="130"/>
      <c r="R217" s="130"/>
    </row>
    <row r="218" customFormat="false" ht="11.25" hidden="false" customHeight="false" outlineLevel="0" collapsed="false">
      <c r="L218" s="130"/>
      <c r="M218" s="171"/>
      <c r="N218" s="130"/>
      <c r="O218" s="130"/>
      <c r="P218" s="130"/>
      <c r="Q218" s="130"/>
      <c r="R218" s="130"/>
    </row>
    <row r="219" customFormat="false" ht="11.25" hidden="false" customHeight="false" outlineLevel="0" collapsed="false">
      <c r="L219" s="130"/>
      <c r="M219" s="171"/>
      <c r="N219" s="130"/>
      <c r="O219" s="130"/>
      <c r="P219" s="130"/>
      <c r="Q219" s="130"/>
      <c r="R219" s="130"/>
    </row>
    <row r="220" customFormat="false" ht="11.25" hidden="false" customHeight="false" outlineLevel="0" collapsed="false">
      <c r="L220" s="130"/>
      <c r="M220" s="171"/>
      <c r="N220" s="130"/>
      <c r="O220" s="130"/>
      <c r="P220" s="130"/>
      <c r="Q220" s="130"/>
      <c r="R220" s="130"/>
    </row>
    <row r="221" customFormat="false" ht="11.25" hidden="false" customHeight="false" outlineLevel="0" collapsed="false">
      <c r="L221" s="130"/>
      <c r="M221" s="171"/>
      <c r="N221" s="130"/>
      <c r="O221" s="130"/>
      <c r="P221" s="130"/>
      <c r="Q221" s="130"/>
      <c r="R221" s="130"/>
    </row>
    <row r="222" customFormat="false" ht="11.25" hidden="false" customHeight="false" outlineLevel="0" collapsed="false">
      <c r="L222" s="130"/>
      <c r="M222" s="171"/>
      <c r="N222" s="130"/>
      <c r="O222" s="130"/>
      <c r="P222" s="130"/>
      <c r="Q222" s="130"/>
      <c r="R222" s="130"/>
    </row>
    <row r="223" customFormat="false" ht="11.25" hidden="false" customHeight="false" outlineLevel="0" collapsed="false">
      <c r="L223" s="130"/>
      <c r="M223" s="171"/>
      <c r="N223" s="130"/>
      <c r="O223" s="130"/>
      <c r="P223" s="130"/>
      <c r="Q223" s="130"/>
      <c r="R223" s="130"/>
    </row>
    <row r="224" customFormat="false" ht="11.25" hidden="false" customHeight="false" outlineLevel="0" collapsed="false">
      <c r="L224" s="130"/>
      <c r="M224" s="171"/>
      <c r="N224" s="130"/>
      <c r="O224" s="130"/>
      <c r="P224" s="130"/>
      <c r="Q224" s="130"/>
      <c r="R224" s="130"/>
    </row>
    <row r="225" customFormat="false" ht="11.25" hidden="false" customHeight="false" outlineLevel="0" collapsed="false">
      <c r="L225" s="130"/>
      <c r="M225" s="171"/>
      <c r="N225" s="130"/>
      <c r="O225" s="130"/>
      <c r="P225" s="130"/>
      <c r="Q225" s="130"/>
      <c r="R225" s="130"/>
    </row>
    <row r="226" customFormat="false" ht="11.25" hidden="false" customHeight="false" outlineLevel="0" collapsed="false">
      <c r="L226" s="130"/>
      <c r="M226" s="171"/>
      <c r="N226" s="130"/>
      <c r="O226" s="130"/>
      <c r="P226" s="130"/>
      <c r="Q226" s="130"/>
      <c r="R226" s="130"/>
    </row>
    <row r="227" customFormat="false" ht="11.25" hidden="false" customHeight="false" outlineLevel="0" collapsed="false">
      <c r="L227" s="130"/>
      <c r="M227" s="171"/>
      <c r="N227" s="130"/>
      <c r="O227" s="130"/>
      <c r="P227" s="130"/>
      <c r="Q227" s="130"/>
      <c r="R227" s="130"/>
    </row>
    <row r="228" customFormat="false" ht="11.25" hidden="false" customHeight="false" outlineLevel="0" collapsed="false">
      <c r="L228" s="130"/>
      <c r="M228" s="171"/>
      <c r="N228" s="130"/>
      <c r="O228" s="130"/>
      <c r="P228" s="130"/>
      <c r="Q228" s="130"/>
      <c r="R228" s="130"/>
    </row>
    <row r="229" customFormat="false" ht="11.25" hidden="false" customHeight="false" outlineLevel="0" collapsed="false">
      <c r="L229" s="130"/>
      <c r="M229" s="171"/>
      <c r="N229" s="130"/>
      <c r="O229" s="130"/>
      <c r="P229" s="130"/>
      <c r="Q229" s="130"/>
      <c r="R229" s="130"/>
    </row>
    <row r="230" customFormat="false" ht="11.25" hidden="false" customHeight="false" outlineLevel="0" collapsed="false">
      <c r="L230" s="130"/>
      <c r="M230" s="171"/>
      <c r="N230" s="130"/>
      <c r="O230" s="130"/>
      <c r="P230" s="130"/>
      <c r="Q230" s="130"/>
      <c r="R230" s="130"/>
    </row>
    <row r="231" customFormat="false" ht="11.25" hidden="false" customHeight="false" outlineLevel="0" collapsed="false">
      <c r="L231" s="130"/>
      <c r="M231" s="171"/>
      <c r="N231" s="130"/>
      <c r="O231" s="130"/>
      <c r="P231" s="130"/>
      <c r="Q231" s="130"/>
      <c r="R231" s="130"/>
    </row>
    <row r="232" customFormat="false" ht="11.25" hidden="false" customHeight="false" outlineLevel="0" collapsed="false">
      <c r="L232" s="130"/>
      <c r="M232" s="171"/>
      <c r="N232" s="130"/>
      <c r="O232" s="130"/>
      <c r="P232" s="130"/>
      <c r="Q232" s="130"/>
      <c r="R232" s="130"/>
    </row>
    <row r="233" customFormat="false" ht="11.25" hidden="false" customHeight="false" outlineLevel="0" collapsed="false">
      <c r="L233" s="130"/>
      <c r="M233" s="171"/>
      <c r="N233" s="130"/>
      <c r="O233" s="130"/>
      <c r="P233" s="130"/>
      <c r="Q233" s="130"/>
      <c r="R233" s="130"/>
    </row>
    <row r="234" customFormat="false" ht="11.25" hidden="false" customHeight="false" outlineLevel="0" collapsed="false">
      <c r="L234" s="130"/>
      <c r="M234" s="171"/>
      <c r="N234" s="130"/>
      <c r="O234" s="130"/>
      <c r="P234" s="130"/>
      <c r="Q234" s="130"/>
      <c r="R234" s="130"/>
    </row>
    <row r="235" customFormat="false" ht="11.25" hidden="false" customHeight="false" outlineLevel="0" collapsed="false">
      <c r="L235" s="130"/>
      <c r="M235" s="171"/>
      <c r="N235" s="130"/>
      <c r="O235" s="130"/>
      <c r="P235" s="130"/>
      <c r="Q235" s="130"/>
      <c r="R235" s="130"/>
    </row>
    <row r="236" customFormat="false" ht="11.25" hidden="false" customHeight="false" outlineLevel="0" collapsed="false">
      <c r="L236" s="130"/>
      <c r="M236" s="171"/>
      <c r="N236" s="130"/>
      <c r="O236" s="130"/>
      <c r="P236" s="130"/>
      <c r="Q236" s="130"/>
      <c r="R236" s="130"/>
    </row>
    <row r="237" customFormat="false" ht="11.25" hidden="false" customHeight="false" outlineLevel="0" collapsed="false">
      <c r="L237" s="130"/>
      <c r="M237" s="171"/>
      <c r="N237" s="130"/>
      <c r="O237" s="130"/>
      <c r="P237" s="130"/>
      <c r="Q237" s="130"/>
      <c r="R237" s="130"/>
    </row>
    <row r="238" customFormat="false" ht="11.25" hidden="false" customHeight="false" outlineLevel="0" collapsed="false">
      <c r="L238" s="130"/>
      <c r="M238" s="171"/>
      <c r="N238" s="130"/>
      <c r="O238" s="130"/>
      <c r="P238" s="130"/>
      <c r="Q238" s="130"/>
      <c r="R238" s="130"/>
    </row>
    <row r="239" customFormat="false" ht="11.25" hidden="false" customHeight="false" outlineLevel="0" collapsed="false">
      <c r="L239" s="130"/>
      <c r="M239" s="171"/>
      <c r="N239" s="130"/>
      <c r="O239" s="130"/>
      <c r="P239" s="130"/>
      <c r="Q239" s="130"/>
      <c r="R239" s="130"/>
    </row>
    <row r="240" customFormat="false" ht="11.25" hidden="false" customHeight="false" outlineLevel="0" collapsed="false">
      <c r="L240" s="130"/>
      <c r="M240" s="171"/>
      <c r="N240" s="130"/>
      <c r="O240" s="130"/>
      <c r="P240" s="130"/>
      <c r="Q240" s="130"/>
      <c r="R240" s="130"/>
    </row>
    <row r="241" customFormat="false" ht="11.25" hidden="false" customHeight="false" outlineLevel="0" collapsed="false">
      <c r="L241" s="130"/>
      <c r="M241" s="171"/>
      <c r="N241" s="130"/>
      <c r="O241" s="130"/>
      <c r="P241" s="130"/>
      <c r="Q241" s="130"/>
      <c r="R241" s="130"/>
    </row>
    <row r="242" customFormat="false" ht="11.25" hidden="false" customHeight="false" outlineLevel="0" collapsed="false">
      <c r="L242" s="130"/>
      <c r="M242" s="171"/>
      <c r="N242" s="130"/>
      <c r="O242" s="130"/>
      <c r="P242" s="130"/>
      <c r="Q242" s="130"/>
      <c r="R242" s="130"/>
    </row>
    <row r="243" customFormat="false" ht="11.25" hidden="false" customHeight="false" outlineLevel="0" collapsed="false">
      <c r="L243" s="130"/>
      <c r="M243" s="171"/>
      <c r="N243" s="130"/>
      <c r="O243" s="130"/>
      <c r="P243" s="130"/>
      <c r="Q243" s="130"/>
      <c r="R243" s="130"/>
    </row>
    <row r="244" customFormat="false" ht="11.25" hidden="false" customHeight="false" outlineLevel="0" collapsed="false">
      <c r="L244" s="130"/>
      <c r="M244" s="171"/>
      <c r="N244" s="130"/>
      <c r="O244" s="130"/>
      <c r="P244" s="130"/>
      <c r="Q244" s="130"/>
      <c r="R244" s="130"/>
    </row>
    <row r="245" customFormat="false" ht="11.25" hidden="false" customHeight="false" outlineLevel="0" collapsed="false">
      <c r="L245" s="130"/>
      <c r="M245" s="171"/>
      <c r="N245" s="130"/>
      <c r="O245" s="130"/>
      <c r="P245" s="130"/>
      <c r="Q245" s="130"/>
      <c r="R245" s="130"/>
    </row>
    <row r="246" customFormat="false" ht="11.25" hidden="false" customHeight="false" outlineLevel="0" collapsed="false">
      <c r="L246" s="27"/>
      <c r="M246" s="174"/>
      <c r="O246" s="32"/>
      <c r="P246" s="32"/>
      <c r="Q246" s="32"/>
      <c r="R246" s="27"/>
    </row>
    <row r="247" customFormat="false" ht="11.25" hidden="false" customHeight="false" outlineLevel="0" collapsed="false">
      <c r="L247" s="130"/>
      <c r="O247" s="91"/>
      <c r="P247" s="91"/>
      <c r="Q247" s="91"/>
      <c r="R247" s="130"/>
    </row>
    <row r="248" customFormat="false" ht="11.25" hidden="false" customHeight="false" outlineLevel="0" collapsed="false">
      <c r="L248" s="153"/>
      <c r="O248" s="178"/>
      <c r="P248" s="27"/>
      <c r="Q248" s="178"/>
      <c r="R248" s="153"/>
    </row>
    <row r="249" customFormat="false" ht="11.25" hidden="false" customHeight="false" outlineLevel="0" collapsed="false">
      <c r="L249" s="130"/>
      <c r="O249" s="27"/>
      <c r="P249" s="27"/>
      <c r="Q249" s="27"/>
      <c r="R249" s="130"/>
    </row>
    <row r="250" customFormat="false" ht="11.25" hidden="false" customHeight="false" outlineLevel="0" collapsed="false">
      <c r="L250" s="183"/>
      <c r="M250" s="181"/>
      <c r="O250" s="180"/>
      <c r="P250" s="180"/>
      <c r="Q250" s="180"/>
      <c r="R250" s="183"/>
    </row>
    <row r="251" customFormat="false" ht="11.25" hidden="false" customHeight="false" outlineLevel="0" collapsed="false">
      <c r="L251" s="183"/>
      <c r="M251" s="181"/>
      <c r="O251" s="180"/>
      <c r="P251" s="180"/>
      <c r="Q251" s="180"/>
      <c r="R251" s="183"/>
    </row>
    <row r="253" customFormat="false" ht="11.25" hidden="false" customHeight="false" outlineLevel="0" collapsed="false">
      <c r="M253" s="168"/>
    </row>
    <row r="254" customFormat="false" ht="11.25" hidden="false" customHeight="false" outlineLevel="0" collapsed="false">
      <c r="M254" s="19"/>
      <c r="N254" s="19"/>
      <c r="P254" s="122"/>
      <c r="Q254" s="122"/>
      <c r="R254" s="122"/>
    </row>
    <row r="255" customFormat="false" ht="11.25" hidden="false" customHeight="false" outlineLevel="0" collapsed="false">
      <c r="M255" s="24"/>
      <c r="N255" s="123"/>
      <c r="O255" s="123"/>
      <c r="P255" s="123"/>
      <c r="Q255" s="123"/>
      <c r="R255" s="123"/>
    </row>
    <row r="256" customFormat="false" ht="14.45" hidden="false" customHeight="true" outlineLevel="0" collapsed="false">
      <c r="M256" s="171"/>
      <c r="N256" s="130"/>
      <c r="O256" s="130"/>
      <c r="P256" s="130"/>
      <c r="Q256" s="130"/>
      <c r="R256" s="130"/>
      <c r="S256" s="69"/>
    </row>
    <row r="257" customFormat="false" ht="14.45" hidden="false" customHeight="true" outlineLevel="0" collapsed="false">
      <c r="M257" s="171"/>
      <c r="N257" s="130"/>
      <c r="O257" s="130"/>
      <c r="P257" s="130"/>
      <c r="Q257" s="130"/>
      <c r="R257" s="130"/>
      <c r="S257" s="69"/>
    </row>
    <row r="258" customFormat="false" ht="14.45" hidden="false" customHeight="true" outlineLevel="0" collapsed="false">
      <c r="M258" s="171"/>
      <c r="N258" s="130"/>
      <c r="O258" s="130"/>
      <c r="P258" s="130"/>
      <c r="Q258" s="130"/>
      <c r="R258" s="130"/>
      <c r="S258" s="69"/>
    </row>
    <row r="259" customFormat="false" ht="14.45" hidden="false" customHeight="true" outlineLevel="0" collapsed="false">
      <c r="M259" s="171"/>
      <c r="N259" s="130"/>
      <c r="O259" s="130"/>
      <c r="P259" s="130"/>
      <c r="Q259" s="130"/>
      <c r="R259" s="130"/>
      <c r="S259" s="69"/>
    </row>
    <row r="260" customFormat="false" ht="14.45" hidden="false" customHeight="true" outlineLevel="0" collapsed="false">
      <c r="M260" s="171"/>
      <c r="N260" s="130"/>
      <c r="O260" s="130"/>
      <c r="P260" s="130"/>
      <c r="Q260" s="130"/>
      <c r="R260" s="130"/>
      <c r="S260" s="69"/>
    </row>
    <row r="261" customFormat="false" ht="14.45" hidden="false" customHeight="true" outlineLevel="0" collapsed="false">
      <c r="M261" s="171"/>
      <c r="N261" s="130"/>
      <c r="O261" s="130"/>
      <c r="P261" s="130"/>
      <c r="Q261" s="130"/>
      <c r="R261" s="130"/>
      <c r="S261" s="69"/>
    </row>
    <row r="262" customFormat="false" ht="14.45" hidden="false" customHeight="true" outlineLevel="0" collapsed="false">
      <c r="M262" s="171"/>
      <c r="N262" s="130"/>
      <c r="O262" s="130"/>
      <c r="P262" s="130"/>
      <c r="Q262" s="130"/>
      <c r="R262" s="130"/>
      <c r="S262" s="69"/>
    </row>
    <row r="263" customFormat="false" ht="14.45" hidden="false" customHeight="true" outlineLevel="0" collapsed="false">
      <c r="M263" s="171"/>
      <c r="N263" s="130"/>
      <c r="O263" s="130"/>
      <c r="P263" s="130"/>
      <c r="Q263" s="130"/>
      <c r="R263" s="130"/>
      <c r="S263" s="69"/>
    </row>
    <row r="264" customFormat="false" ht="14.45" hidden="false" customHeight="true" outlineLevel="0" collapsed="false">
      <c r="M264" s="171"/>
      <c r="N264" s="130"/>
      <c r="O264" s="130"/>
      <c r="P264" s="130"/>
      <c r="Q264" s="130"/>
      <c r="R264" s="130"/>
      <c r="S264" s="69"/>
    </row>
    <row r="265" customFormat="false" ht="14.45" hidden="false" customHeight="true" outlineLevel="0" collapsed="false">
      <c r="M265" s="171"/>
      <c r="N265" s="130"/>
      <c r="O265" s="130"/>
      <c r="P265" s="130"/>
      <c r="Q265" s="130"/>
      <c r="R265" s="130"/>
      <c r="S265" s="69"/>
    </row>
    <row r="266" customFormat="false" ht="14.45" hidden="false" customHeight="true" outlineLevel="0" collapsed="false">
      <c r="M266" s="171"/>
      <c r="N266" s="130"/>
      <c r="O266" s="130"/>
      <c r="P266" s="130"/>
      <c r="Q266" s="130"/>
      <c r="R266" s="130"/>
      <c r="S266" s="69"/>
    </row>
    <row r="267" customFormat="false" ht="14.45" hidden="false" customHeight="true" outlineLevel="0" collapsed="false">
      <c r="M267" s="171"/>
      <c r="N267" s="130"/>
      <c r="O267" s="130"/>
      <c r="P267" s="130"/>
      <c r="Q267" s="130"/>
      <c r="R267" s="130"/>
      <c r="S267" s="69"/>
    </row>
    <row r="268" customFormat="false" ht="14.45" hidden="false" customHeight="true" outlineLevel="0" collapsed="false">
      <c r="M268" s="171"/>
      <c r="N268" s="130"/>
      <c r="O268" s="130"/>
      <c r="P268" s="130"/>
      <c r="Q268" s="130"/>
      <c r="R268" s="130"/>
      <c r="S268" s="69"/>
    </row>
    <row r="269" customFormat="false" ht="14.45" hidden="false" customHeight="true" outlineLevel="0" collapsed="false">
      <c r="M269" s="171"/>
      <c r="N269" s="130"/>
      <c r="O269" s="130"/>
      <c r="P269" s="130"/>
      <c r="Q269" s="130"/>
      <c r="R269" s="130"/>
      <c r="S269" s="69"/>
    </row>
    <row r="270" customFormat="false" ht="14.45" hidden="false" customHeight="true" outlineLevel="0" collapsed="false">
      <c r="M270" s="171"/>
      <c r="N270" s="130"/>
      <c r="O270" s="130"/>
      <c r="P270" s="130"/>
      <c r="Q270" s="130"/>
      <c r="R270" s="130"/>
      <c r="S270" s="69"/>
    </row>
    <row r="271" customFormat="false" ht="14.45" hidden="false" customHeight="true" outlineLevel="0" collapsed="false">
      <c r="M271" s="171"/>
      <c r="N271" s="130"/>
      <c r="O271" s="130"/>
      <c r="P271" s="130"/>
      <c r="Q271" s="130"/>
      <c r="R271" s="130"/>
      <c r="S271" s="69"/>
    </row>
    <row r="272" customFormat="false" ht="14.45" hidden="false" customHeight="true" outlineLevel="0" collapsed="false">
      <c r="M272" s="171"/>
      <c r="N272" s="130"/>
      <c r="O272" s="130"/>
      <c r="P272" s="130"/>
      <c r="Q272" s="130"/>
      <c r="R272" s="130"/>
      <c r="S272" s="69"/>
    </row>
    <row r="273" customFormat="false" ht="14.45" hidden="false" customHeight="true" outlineLevel="0" collapsed="false">
      <c r="M273" s="171"/>
      <c r="N273" s="130"/>
      <c r="O273" s="130"/>
      <c r="P273" s="130"/>
      <c r="Q273" s="130"/>
      <c r="R273" s="130"/>
      <c r="S273" s="69"/>
    </row>
    <row r="274" customFormat="false" ht="14.45" hidden="false" customHeight="true" outlineLevel="0" collapsed="false">
      <c r="M274" s="171"/>
      <c r="N274" s="130"/>
      <c r="O274" s="130"/>
      <c r="P274" s="130"/>
      <c r="Q274" s="130"/>
      <c r="R274" s="130"/>
      <c r="S274" s="69"/>
    </row>
    <row r="275" customFormat="false" ht="14.45" hidden="false" customHeight="true" outlineLevel="0" collapsed="false">
      <c r="M275" s="171"/>
      <c r="N275" s="130"/>
      <c r="O275" s="130"/>
      <c r="P275" s="130"/>
      <c r="Q275" s="130"/>
      <c r="R275" s="130"/>
      <c r="S275" s="69"/>
    </row>
    <row r="276" customFormat="false" ht="14.45" hidden="false" customHeight="true" outlineLevel="0" collapsed="false">
      <c r="M276" s="171"/>
      <c r="N276" s="130"/>
      <c r="O276" s="130"/>
      <c r="P276" s="130"/>
      <c r="Q276" s="130"/>
      <c r="R276" s="130"/>
      <c r="S276" s="69"/>
    </row>
    <row r="277" customFormat="false" ht="14.45" hidden="false" customHeight="true" outlineLevel="0" collapsed="false">
      <c r="M277" s="171"/>
      <c r="N277" s="130"/>
      <c r="O277" s="130"/>
      <c r="P277" s="130"/>
      <c r="Q277" s="130"/>
      <c r="R277" s="130"/>
      <c r="S277" s="69"/>
    </row>
    <row r="278" customFormat="false" ht="14.45" hidden="false" customHeight="true" outlineLevel="0" collapsed="false">
      <c r="M278" s="171"/>
      <c r="N278" s="130"/>
      <c r="O278" s="130"/>
      <c r="P278" s="130"/>
      <c r="Q278" s="130"/>
      <c r="R278" s="130"/>
      <c r="S278" s="69"/>
    </row>
    <row r="279" customFormat="false" ht="14.45" hidden="false" customHeight="true" outlineLevel="0" collapsed="false">
      <c r="M279" s="171"/>
      <c r="N279" s="130"/>
      <c r="O279" s="130"/>
      <c r="P279" s="130"/>
      <c r="Q279" s="130"/>
      <c r="R279" s="130"/>
      <c r="S279" s="69"/>
    </row>
    <row r="280" customFormat="false" ht="14.45" hidden="false" customHeight="true" outlineLevel="0" collapsed="false">
      <c r="M280" s="171"/>
      <c r="N280" s="130"/>
      <c r="O280" s="130"/>
      <c r="P280" s="130"/>
      <c r="Q280" s="130"/>
      <c r="R280" s="130"/>
      <c r="S280" s="69"/>
    </row>
    <row r="281" customFormat="false" ht="14.45" hidden="false" customHeight="true" outlineLevel="0" collapsed="false">
      <c r="M281" s="171"/>
      <c r="N281" s="130"/>
      <c r="O281" s="130"/>
      <c r="P281" s="130"/>
      <c r="Q281" s="130"/>
      <c r="R281" s="130"/>
    </row>
    <row r="282" customFormat="false" ht="14.45" hidden="false" customHeight="true" outlineLevel="0" collapsed="false">
      <c r="M282" s="171"/>
      <c r="N282" s="130"/>
      <c r="O282" s="130"/>
      <c r="P282" s="130"/>
      <c r="Q282" s="130"/>
      <c r="R282" s="130"/>
    </row>
    <row r="283" customFormat="false" ht="14.45" hidden="false" customHeight="true" outlineLevel="0" collapsed="false">
      <c r="M283" s="171"/>
      <c r="N283" s="130"/>
      <c r="O283" s="130"/>
      <c r="P283" s="130"/>
      <c r="Q283" s="130"/>
      <c r="R283" s="130"/>
    </row>
    <row r="284" customFormat="false" ht="14.45" hidden="false" customHeight="true" outlineLevel="0" collapsed="false">
      <c r="M284" s="171"/>
      <c r="N284" s="130"/>
      <c r="O284" s="130"/>
      <c r="P284" s="130"/>
      <c r="Q284" s="130"/>
      <c r="R284" s="130"/>
    </row>
    <row r="285" customFormat="false" ht="14.45" hidden="false" customHeight="true" outlineLevel="0" collapsed="false">
      <c r="M285" s="171"/>
      <c r="N285" s="130"/>
      <c r="O285" s="130"/>
      <c r="P285" s="130"/>
      <c r="Q285" s="130"/>
      <c r="R285" s="130"/>
    </row>
    <row r="286" customFormat="false" ht="14.45" hidden="false" customHeight="true" outlineLevel="0" collapsed="false">
      <c r="M286" s="171"/>
      <c r="N286" s="130"/>
      <c r="O286" s="130"/>
      <c r="P286" s="130"/>
      <c r="Q286" s="130"/>
      <c r="R286" s="130"/>
    </row>
    <row r="287" customFormat="false" ht="14.45" hidden="false" customHeight="true" outlineLevel="0" collapsed="false">
      <c r="M287" s="171"/>
      <c r="N287" s="130"/>
      <c r="O287" s="130"/>
      <c r="P287" s="130"/>
      <c r="Q287" s="130"/>
      <c r="R287" s="130"/>
    </row>
    <row r="288" customFormat="false" ht="14.45" hidden="false" customHeight="true" outlineLevel="0" collapsed="false">
      <c r="M288" s="174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0"/>
    </row>
    <row r="290" customFormat="false" ht="14.45" hidden="false" customHeight="true" outlineLevel="0" collapsed="false">
      <c r="O290" s="178"/>
      <c r="P290" s="27"/>
      <c r="Q290" s="178"/>
      <c r="R290" s="153"/>
    </row>
    <row r="291" customFormat="false" ht="11.25" hidden="false" customHeight="false" outlineLevel="0" collapsed="false">
      <c r="O291" s="27"/>
      <c r="P291" s="27"/>
      <c r="Q291" s="27"/>
      <c r="R291" s="130"/>
    </row>
    <row r="292" customFormat="false" ht="11.25" hidden="false" customHeight="false" outlineLevel="0" collapsed="false">
      <c r="M292" s="181"/>
      <c r="O292" s="180"/>
      <c r="P292" s="180"/>
      <c r="Q292" s="180"/>
      <c r="R292" s="183"/>
    </row>
    <row r="293" customFormat="false" ht="11.25" hidden="false" customHeight="false" outlineLevel="0" collapsed="false">
      <c r="M293" s="181"/>
      <c r="O293" s="180"/>
      <c r="P293" s="180"/>
      <c r="Q293" s="180"/>
      <c r="R293" s="183"/>
    </row>
    <row r="295" customFormat="false" ht="11.25" hidden="false" customHeight="false" outlineLevel="0" collapsed="false">
      <c r="M295" s="168"/>
      <c r="S295" s="168"/>
    </row>
    <row r="296" customFormat="false" ht="11.25" hidden="false" customHeight="false" outlineLevel="0" collapsed="false">
      <c r="M296" s="19"/>
      <c r="N296" s="19"/>
      <c r="P296" s="122"/>
      <c r="Q296" s="122"/>
      <c r="R296" s="122"/>
      <c r="S296" s="19"/>
      <c r="T296" s="19"/>
      <c r="V296" s="122"/>
      <c r="W296" s="122"/>
      <c r="X296" s="122"/>
    </row>
    <row r="297" customFormat="false" ht="11.25" hidden="false" customHeight="false" outlineLevel="0" collapsed="false">
      <c r="M297" s="24"/>
      <c r="N297" s="123"/>
      <c r="O297" s="123"/>
      <c r="P297" s="123"/>
      <c r="Q297" s="123"/>
      <c r="R297" s="123"/>
      <c r="S297" s="24"/>
      <c r="T297" s="123"/>
      <c r="U297" s="123"/>
      <c r="V297" s="123"/>
      <c r="W297" s="123"/>
      <c r="X297" s="123"/>
    </row>
    <row r="298" customFormat="false" ht="11.25" hidden="false" customHeight="false" outlineLevel="0" collapsed="false">
      <c r="M298" s="171"/>
      <c r="N298" s="130"/>
      <c r="O298" s="130"/>
      <c r="P298" s="130"/>
      <c r="Q298" s="130"/>
      <c r="R298" s="146"/>
      <c r="S298" s="171"/>
      <c r="T298" s="130"/>
      <c r="U298" s="130"/>
      <c r="V298" s="130"/>
      <c r="W298" s="130"/>
      <c r="X298" s="146"/>
    </row>
    <row r="299" customFormat="false" ht="11.25" hidden="false" customHeight="false" outlineLevel="0" collapsed="false">
      <c r="M299" s="171"/>
      <c r="N299" s="130"/>
      <c r="O299" s="130"/>
      <c r="P299" s="130"/>
      <c r="Q299" s="130"/>
      <c r="R299" s="146"/>
      <c r="S299" s="171"/>
      <c r="T299" s="130"/>
      <c r="U299" s="130"/>
      <c r="V299" s="130"/>
      <c r="W299" s="130"/>
      <c r="X299" s="146"/>
    </row>
    <row r="300" customFormat="false" ht="11.25" hidden="false" customHeight="false" outlineLevel="0" collapsed="false">
      <c r="M300" s="171"/>
      <c r="N300" s="130"/>
      <c r="O300" s="130"/>
      <c r="P300" s="130"/>
      <c r="Q300" s="130"/>
      <c r="R300" s="146"/>
      <c r="S300" s="171"/>
      <c r="T300" s="130"/>
      <c r="U300" s="130"/>
      <c r="V300" s="130"/>
      <c r="W300" s="130"/>
      <c r="X300" s="146"/>
    </row>
    <row r="301" customFormat="false" ht="11.25" hidden="false" customHeight="false" outlineLevel="0" collapsed="false">
      <c r="M301" s="171"/>
      <c r="N301" s="130"/>
      <c r="O301" s="130"/>
      <c r="P301" s="130"/>
      <c r="Q301" s="130"/>
      <c r="R301" s="146"/>
      <c r="S301" s="171"/>
      <c r="T301" s="130"/>
      <c r="U301" s="130"/>
      <c r="V301" s="130"/>
      <c r="W301" s="130"/>
      <c r="X301" s="146"/>
    </row>
    <row r="302" customFormat="false" ht="11.25" hidden="false" customHeight="false" outlineLevel="0" collapsed="false">
      <c r="M302" s="171"/>
      <c r="N302" s="130"/>
      <c r="O302" s="130"/>
      <c r="P302" s="130"/>
      <c r="Q302" s="130"/>
      <c r="R302" s="146"/>
      <c r="S302" s="171"/>
      <c r="T302" s="130"/>
      <c r="U302" s="130"/>
      <c r="V302" s="130"/>
      <c r="W302" s="130"/>
      <c r="X302" s="146"/>
    </row>
    <row r="303" customFormat="false" ht="11.25" hidden="false" customHeight="false" outlineLevel="0" collapsed="false">
      <c r="M303" s="171"/>
      <c r="N303" s="130"/>
      <c r="O303" s="130"/>
      <c r="P303" s="130"/>
      <c r="Q303" s="130"/>
      <c r="R303" s="146"/>
      <c r="S303" s="171"/>
      <c r="T303" s="130"/>
      <c r="U303" s="130"/>
      <c r="V303" s="130"/>
      <c r="W303" s="130"/>
      <c r="X303" s="146"/>
    </row>
    <row r="304" customFormat="false" ht="11.25" hidden="false" customHeight="false" outlineLevel="0" collapsed="false">
      <c r="M304" s="171"/>
      <c r="N304" s="130"/>
      <c r="O304" s="130"/>
      <c r="P304" s="130"/>
      <c r="Q304" s="130"/>
      <c r="R304" s="146"/>
      <c r="S304" s="171"/>
      <c r="T304" s="130"/>
      <c r="U304" s="130"/>
      <c r="V304" s="130"/>
      <c r="W304" s="130"/>
      <c r="X304" s="146"/>
    </row>
    <row r="305" customFormat="false" ht="11.25" hidden="false" customHeight="false" outlineLevel="0" collapsed="false">
      <c r="M305" s="171"/>
      <c r="N305" s="130"/>
      <c r="O305" s="130"/>
      <c r="P305" s="130"/>
      <c r="Q305" s="130"/>
      <c r="R305" s="146"/>
      <c r="S305" s="171"/>
      <c r="T305" s="130"/>
      <c r="U305" s="130"/>
      <c r="V305" s="130"/>
      <c r="W305" s="130"/>
      <c r="X305" s="146"/>
    </row>
    <row r="306" customFormat="false" ht="11.25" hidden="false" customHeight="false" outlineLevel="0" collapsed="false">
      <c r="M306" s="171"/>
      <c r="N306" s="130"/>
      <c r="O306" s="130"/>
      <c r="P306" s="130"/>
      <c r="Q306" s="130"/>
      <c r="R306" s="146"/>
      <c r="S306" s="171"/>
      <c r="T306" s="130"/>
      <c r="U306" s="130"/>
      <c r="V306" s="130"/>
      <c r="W306" s="130"/>
      <c r="X306" s="146"/>
    </row>
    <row r="307" customFormat="false" ht="11.25" hidden="false" customHeight="false" outlineLevel="0" collapsed="false">
      <c r="M307" s="171"/>
      <c r="N307" s="130"/>
      <c r="O307" s="130"/>
      <c r="P307" s="130"/>
      <c r="Q307" s="130"/>
      <c r="R307" s="146"/>
      <c r="S307" s="171"/>
      <c r="T307" s="130"/>
      <c r="U307" s="130"/>
      <c r="V307" s="130"/>
      <c r="W307" s="130"/>
      <c r="X307" s="146"/>
    </row>
    <row r="308" customFormat="false" ht="11.25" hidden="false" customHeight="false" outlineLevel="0" collapsed="false">
      <c r="M308" s="171"/>
      <c r="N308" s="130"/>
      <c r="O308" s="130"/>
      <c r="P308" s="130"/>
      <c r="Q308" s="130"/>
      <c r="R308" s="146"/>
      <c r="S308" s="171"/>
      <c r="T308" s="130"/>
      <c r="U308" s="130"/>
      <c r="V308" s="130"/>
      <c r="W308" s="130"/>
      <c r="X308" s="146"/>
    </row>
    <row r="309" customFormat="false" ht="11.25" hidden="false" customHeight="false" outlineLevel="0" collapsed="false">
      <c r="M309" s="171"/>
      <c r="N309" s="130"/>
      <c r="O309" s="130"/>
      <c r="P309" s="130"/>
      <c r="Q309" s="130"/>
      <c r="R309" s="146"/>
      <c r="S309" s="171"/>
      <c r="T309" s="130"/>
      <c r="U309" s="130"/>
      <c r="V309" s="130"/>
      <c r="W309" s="130"/>
      <c r="X309" s="146"/>
    </row>
    <row r="310" customFormat="false" ht="11.25" hidden="false" customHeight="false" outlineLevel="0" collapsed="false">
      <c r="M310" s="171"/>
      <c r="N310" s="130"/>
      <c r="O310" s="130"/>
      <c r="P310" s="130"/>
      <c r="Q310" s="130"/>
      <c r="R310" s="146"/>
      <c r="S310" s="171"/>
      <c r="T310" s="130"/>
      <c r="U310" s="130"/>
      <c r="V310" s="130"/>
      <c r="W310" s="130"/>
      <c r="X310" s="146"/>
    </row>
    <row r="311" customFormat="false" ht="11.25" hidden="false" customHeight="false" outlineLevel="0" collapsed="false">
      <c r="M311" s="171"/>
      <c r="N311" s="130"/>
      <c r="O311" s="130"/>
      <c r="P311" s="130"/>
      <c r="Q311" s="130"/>
      <c r="R311" s="146"/>
      <c r="S311" s="171"/>
      <c r="T311" s="130"/>
      <c r="U311" s="130"/>
      <c r="V311" s="130"/>
      <c r="W311" s="130"/>
      <c r="X311" s="146"/>
    </row>
    <row r="312" customFormat="false" ht="11.25" hidden="false" customHeight="false" outlineLevel="0" collapsed="false">
      <c r="M312" s="171"/>
      <c r="N312" s="130"/>
      <c r="O312" s="130"/>
      <c r="P312" s="130"/>
      <c r="Q312" s="130"/>
      <c r="R312" s="146"/>
      <c r="S312" s="171"/>
      <c r="T312" s="130"/>
      <c r="U312" s="130"/>
      <c r="V312" s="130"/>
      <c r="W312" s="130"/>
      <c r="X312" s="146"/>
    </row>
    <row r="313" customFormat="false" ht="11.25" hidden="false" customHeight="false" outlineLevel="0" collapsed="false">
      <c r="M313" s="171"/>
      <c r="N313" s="130"/>
      <c r="O313" s="130"/>
      <c r="P313" s="130"/>
      <c r="Q313" s="130"/>
      <c r="R313" s="146"/>
      <c r="S313" s="171"/>
      <c r="T313" s="130"/>
      <c r="U313" s="130"/>
      <c r="V313" s="130"/>
      <c r="W313" s="130"/>
      <c r="X313" s="146"/>
    </row>
    <row r="314" customFormat="false" ht="11.25" hidden="false" customHeight="false" outlineLevel="0" collapsed="false">
      <c r="M314" s="171"/>
      <c r="N314" s="130"/>
      <c r="O314" s="130"/>
      <c r="P314" s="130"/>
      <c r="Q314" s="130"/>
      <c r="R314" s="146"/>
      <c r="S314" s="171"/>
      <c r="T314" s="130"/>
      <c r="U314" s="130"/>
      <c r="V314" s="130"/>
      <c r="W314" s="130"/>
      <c r="X314" s="146"/>
    </row>
    <row r="315" customFormat="false" ht="11.25" hidden="false" customHeight="false" outlineLevel="0" collapsed="false">
      <c r="M315" s="171"/>
      <c r="N315" s="130"/>
      <c r="O315" s="130"/>
      <c r="P315" s="130"/>
      <c r="Q315" s="130"/>
      <c r="R315" s="146"/>
      <c r="S315" s="171"/>
      <c r="T315" s="130"/>
      <c r="U315" s="130"/>
      <c r="V315" s="130"/>
      <c r="W315" s="130"/>
      <c r="X315" s="146"/>
    </row>
    <row r="316" customFormat="false" ht="11.25" hidden="false" customHeight="false" outlineLevel="0" collapsed="false">
      <c r="M316" s="171"/>
      <c r="N316" s="130"/>
      <c r="O316" s="130"/>
      <c r="P316" s="130"/>
      <c r="Q316" s="130"/>
      <c r="R316" s="146"/>
      <c r="S316" s="171"/>
      <c r="T316" s="130"/>
      <c r="U316" s="130"/>
      <c r="V316" s="130"/>
      <c r="W316" s="130"/>
      <c r="X316" s="146"/>
    </row>
    <row r="317" customFormat="false" ht="11.25" hidden="false" customHeight="false" outlineLevel="0" collapsed="false">
      <c r="M317" s="171"/>
      <c r="N317" s="130"/>
      <c r="O317" s="130"/>
      <c r="P317" s="130"/>
      <c r="Q317" s="130"/>
      <c r="R317" s="146"/>
      <c r="S317" s="171"/>
      <c r="T317" s="130"/>
      <c r="U317" s="130"/>
      <c r="V317" s="130"/>
      <c r="W317" s="130"/>
      <c r="X317" s="146"/>
    </row>
    <row r="318" customFormat="false" ht="11.25" hidden="false" customHeight="false" outlineLevel="0" collapsed="false">
      <c r="M318" s="171"/>
      <c r="N318" s="130"/>
      <c r="O318" s="130"/>
      <c r="P318" s="130"/>
      <c r="Q318" s="130"/>
      <c r="R318" s="146"/>
      <c r="S318" s="171"/>
      <c r="T318" s="130"/>
      <c r="U318" s="130"/>
      <c r="V318" s="130"/>
      <c r="W318" s="130"/>
      <c r="X318" s="146"/>
    </row>
    <row r="319" customFormat="false" ht="11.25" hidden="false" customHeight="false" outlineLevel="0" collapsed="false">
      <c r="M319" s="171"/>
      <c r="N319" s="130"/>
      <c r="O319" s="130"/>
      <c r="P319" s="130"/>
      <c r="Q319" s="130"/>
      <c r="R319" s="146"/>
      <c r="S319" s="171"/>
      <c r="T319" s="130"/>
      <c r="U319" s="130"/>
      <c r="V319" s="130"/>
      <c r="W319" s="130"/>
      <c r="X319" s="146"/>
    </row>
    <row r="320" customFormat="false" ht="11.25" hidden="false" customHeight="false" outlineLevel="0" collapsed="false">
      <c r="M320" s="171"/>
      <c r="N320" s="130"/>
      <c r="O320" s="130"/>
      <c r="P320" s="130"/>
      <c r="Q320" s="130"/>
      <c r="R320" s="146"/>
      <c r="S320" s="171"/>
      <c r="T320" s="130"/>
      <c r="U320" s="130"/>
      <c r="V320" s="130"/>
      <c r="W320" s="130"/>
      <c r="X320" s="146"/>
    </row>
    <row r="321" customFormat="false" ht="11.25" hidden="false" customHeight="false" outlineLevel="0" collapsed="false">
      <c r="M321" s="171"/>
      <c r="N321" s="130"/>
      <c r="O321" s="130"/>
      <c r="P321" s="130"/>
      <c r="Q321" s="130"/>
      <c r="R321" s="146"/>
      <c r="S321" s="171"/>
      <c r="T321" s="130"/>
      <c r="U321" s="130"/>
      <c r="V321" s="130"/>
      <c r="W321" s="130"/>
      <c r="X321" s="146"/>
    </row>
    <row r="322" customFormat="false" ht="11.25" hidden="false" customHeight="false" outlineLevel="0" collapsed="false">
      <c r="M322" s="171"/>
      <c r="N322" s="130"/>
      <c r="O322" s="130"/>
      <c r="P322" s="130"/>
      <c r="Q322" s="130"/>
      <c r="R322" s="146"/>
      <c r="S322" s="171"/>
      <c r="T322" s="130"/>
      <c r="U322" s="130"/>
      <c r="V322" s="130"/>
      <c r="W322" s="130"/>
      <c r="X322" s="146"/>
    </row>
    <row r="323" customFormat="false" ht="11.25" hidden="false" customHeight="false" outlineLevel="0" collapsed="false">
      <c r="M323" s="171"/>
      <c r="N323" s="130"/>
      <c r="O323" s="130"/>
      <c r="P323" s="130"/>
      <c r="Q323" s="130"/>
      <c r="R323" s="146"/>
      <c r="S323" s="171"/>
      <c r="T323" s="130"/>
      <c r="U323" s="130"/>
      <c r="V323" s="130"/>
      <c r="W323" s="130"/>
      <c r="X323" s="146"/>
    </row>
    <row r="324" customFormat="false" ht="11.25" hidden="false" customHeight="false" outlineLevel="0" collapsed="false">
      <c r="M324" s="171"/>
      <c r="N324" s="130"/>
      <c r="O324" s="130"/>
      <c r="P324" s="130"/>
      <c r="Q324" s="130"/>
      <c r="R324" s="146"/>
      <c r="S324" s="171"/>
      <c r="T324" s="130"/>
      <c r="U324" s="130"/>
      <c r="V324" s="130"/>
      <c r="W324" s="130"/>
      <c r="X324" s="146"/>
    </row>
    <row r="325" customFormat="false" ht="11.25" hidden="false" customHeight="false" outlineLevel="0" collapsed="false">
      <c r="M325" s="171"/>
      <c r="N325" s="130"/>
      <c r="O325" s="130"/>
      <c r="P325" s="130"/>
      <c r="Q325" s="130"/>
      <c r="R325" s="146"/>
      <c r="S325" s="171"/>
      <c r="T325" s="130"/>
      <c r="U325" s="130"/>
      <c r="V325" s="130"/>
      <c r="W325" s="130"/>
      <c r="X325" s="146"/>
    </row>
    <row r="326" customFormat="false" ht="11.25" hidden="false" customHeight="false" outlineLevel="0" collapsed="false">
      <c r="M326" s="171"/>
      <c r="N326" s="130"/>
      <c r="O326" s="130"/>
      <c r="P326" s="130"/>
      <c r="Q326" s="130"/>
      <c r="R326" s="146"/>
      <c r="S326" s="171"/>
      <c r="T326" s="130"/>
      <c r="U326" s="130"/>
      <c r="V326" s="130"/>
      <c r="W326" s="130"/>
      <c r="X326" s="146"/>
    </row>
    <row r="327" customFormat="false" ht="11.25" hidden="false" customHeight="false" outlineLevel="0" collapsed="false">
      <c r="M327" s="171"/>
      <c r="N327" s="130"/>
      <c r="O327" s="130"/>
      <c r="P327" s="130"/>
      <c r="Q327" s="130"/>
      <c r="R327" s="146"/>
      <c r="S327" s="171"/>
      <c r="T327" s="130"/>
      <c r="U327" s="130"/>
      <c r="V327" s="130"/>
      <c r="W327" s="130"/>
      <c r="X327" s="146"/>
    </row>
    <row r="328" customFormat="false" ht="11.25" hidden="false" customHeight="false" outlineLevel="0" collapsed="false">
      <c r="M328" s="171"/>
      <c r="N328" s="130"/>
      <c r="O328" s="130"/>
      <c r="P328" s="130"/>
      <c r="Q328" s="130"/>
      <c r="R328" s="146"/>
      <c r="S328" s="171"/>
      <c r="T328" s="130"/>
      <c r="U328" s="130"/>
      <c r="V328" s="130"/>
      <c r="W328" s="130"/>
      <c r="X328" s="146"/>
    </row>
    <row r="329" customFormat="false" ht="11.25" hidden="false" customHeight="false" outlineLevel="0" collapsed="false">
      <c r="M329" s="171"/>
      <c r="N329" s="130"/>
      <c r="O329" s="130"/>
      <c r="P329" s="130"/>
      <c r="Q329" s="130"/>
      <c r="R329" s="130"/>
      <c r="S329" s="171"/>
      <c r="T329" s="130"/>
      <c r="U329" s="130"/>
      <c r="V329" s="130"/>
      <c r="W329" s="130"/>
      <c r="X329" s="130"/>
    </row>
    <row r="330" customFormat="false" ht="11.25" hidden="false" customHeight="false" outlineLevel="0" collapsed="false">
      <c r="M330" s="174"/>
      <c r="O330" s="32"/>
      <c r="P330" s="32"/>
      <c r="Q330" s="32"/>
      <c r="R330" s="27"/>
      <c r="S330" s="174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0"/>
      <c r="U331" s="91"/>
      <c r="V331" s="91"/>
      <c r="W331" s="91"/>
      <c r="X331" s="130"/>
    </row>
    <row r="332" customFormat="false" ht="11.25" hidden="false" customHeight="false" outlineLevel="0" collapsed="false">
      <c r="O332" s="178"/>
      <c r="P332" s="27"/>
      <c r="Q332" s="178"/>
      <c r="R332" s="153"/>
      <c r="U332" s="178"/>
      <c r="V332" s="27"/>
      <c r="W332" s="178"/>
      <c r="X332" s="153"/>
    </row>
    <row r="333" customFormat="false" ht="11.25" hidden="false" customHeight="false" outlineLevel="0" collapsed="false">
      <c r="O333" s="27"/>
      <c r="P333" s="27"/>
      <c r="Q333" s="27"/>
      <c r="R333" s="130"/>
      <c r="U333" s="27"/>
      <c r="V333" s="27"/>
      <c r="W333" s="27"/>
      <c r="X333" s="130"/>
    </row>
    <row r="334" customFormat="false" ht="11.25" hidden="false" customHeight="false" outlineLevel="0" collapsed="false">
      <c r="M334" s="181"/>
      <c r="O334" s="180"/>
      <c r="P334" s="180"/>
      <c r="Q334" s="180"/>
      <c r="R334" s="183"/>
      <c r="S334" s="181"/>
      <c r="U334" s="180"/>
      <c r="V334" s="180"/>
      <c r="W334" s="180"/>
      <c r="X334" s="183"/>
    </row>
    <row r="335" customFormat="false" ht="11.25" hidden="false" customHeight="false" outlineLevel="0" collapsed="false">
      <c r="M335" s="181"/>
      <c r="O335" s="180"/>
      <c r="P335" s="180"/>
      <c r="Q335" s="180"/>
      <c r="R335" s="183"/>
      <c r="S335" s="181"/>
      <c r="U335" s="180"/>
      <c r="V335" s="180"/>
      <c r="W335" s="180"/>
      <c r="X335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7"/>
      <c r="B1" s="190"/>
      <c r="I1" s="120"/>
      <c r="K1" s="120"/>
    </row>
    <row r="2" customFormat="false" ht="12.75" hidden="false" customHeight="false" outlineLevel="0" collapsed="false">
      <c r="B2" s="120" t="s">
        <v>237</v>
      </c>
      <c r="D2" s="120" t="s">
        <v>238</v>
      </c>
      <c r="G2" s="122"/>
      <c r="H2" s="162"/>
      <c r="I2" s="122"/>
      <c r="J2" s="122"/>
      <c r="K2" s="122"/>
      <c r="L2" s="122"/>
      <c r="M2" s="122"/>
    </row>
    <row r="3" customFormat="false" ht="12.75" hidden="false" customHeight="false" outlineLevel="0" collapsed="false">
      <c r="A3" s="162"/>
      <c r="B3" s="122"/>
      <c r="C3" s="122"/>
      <c r="D3" s="122"/>
      <c r="E3" s="239"/>
      <c r="F3" s="122"/>
      <c r="G3" s="123"/>
      <c r="H3" s="88"/>
      <c r="I3" s="123"/>
      <c r="J3" s="123"/>
      <c r="K3" s="123"/>
      <c r="L3" s="123"/>
      <c r="M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 t="s">
        <v>216</v>
      </c>
      <c r="AF3" s="128" t="s">
        <v>216</v>
      </c>
    </row>
    <row r="4" customFormat="false" ht="12.75" hidden="false" customHeight="false" outlineLevel="0" collapsed="false">
      <c r="A4" s="88" t="s">
        <v>179</v>
      </c>
      <c r="B4" s="123" t="s">
        <v>180</v>
      </c>
      <c r="C4" s="123" t="s">
        <v>181</v>
      </c>
      <c r="D4" s="24" t="s">
        <v>180</v>
      </c>
      <c r="E4" s="24" t="s">
        <v>181</v>
      </c>
      <c r="F4" s="123"/>
      <c r="G4" s="130"/>
      <c r="H4" s="129"/>
      <c r="I4" s="130"/>
      <c r="J4" s="130"/>
      <c r="K4" s="130"/>
      <c r="L4" s="130"/>
      <c r="M4" s="130"/>
      <c r="N4" s="127"/>
      <c r="O4" s="235"/>
      <c r="P4" s="122"/>
      <c r="Q4" s="122"/>
      <c r="R4" s="127"/>
      <c r="S4" s="18"/>
      <c r="T4" s="128"/>
      <c r="W4" s="133"/>
      <c r="Y4" s="6"/>
      <c r="Z4" s="127" t="n">
        <v>56419</v>
      </c>
      <c r="AA4" s="127" t="n">
        <v>500516</v>
      </c>
      <c r="AB4" s="127" t="n">
        <v>500535</v>
      </c>
      <c r="AC4" s="127" t="n">
        <v>500539</v>
      </c>
      <c r="AD4" s="127" t="s">
        <v>207</v>
      </c>
      <c r="AE4" s="18" t="s">
        <v>184</v>
      </c>
      <c r="AF4" s="128" t="s">
        <v>110</v>
      </c>
      <c r="AI4" s="133"/>
    </row>
    <row r="5" customFormat="false" ht="12.75" hidden="false" customHeight="false" outlineLevel="0" collapsed="false">
      <c r="A5" s="129" t="n">
        <v>1</v>
      </c>
      <c r="B5" s="130" t="n">
        <v>178998</v>
      </c>
      <c r="C5" s="130" t="n">
        <v>177703</v>
      </c>
      <c r="D5" s="130"/>
      <c r="E5" s="130"/>
      <c r="F5" s="130" t="n">
        <f aca="false">+C5+E5-B5-D5</f>
        <v>-1295</v>
      </c>
      <c r="G5" s="130"/>
      <c r="H5" s="129"/>
      <c r="I5" s="130"/>
      <c r="J5" s="130"/>
      <c r="K5" s="130"/>
      <c r="L5" s="130"/>
      <c r="M5" s="130"/>
      <c r="O5" s="123"/>
      <c r="P5" s="123"/>
      <c r="Q5" s="123"/>
      <c r="R5" s="32"/>
      <c r="T5" s="91"/>
      <c r="U5" s="69"/>
      <c r="Y5" s="135" t="n">
        <v>34001</v>
      </c>
      <c r="Z5" s="136" t="n">
        <f aca="false">-6103887+6134839</f>
        <v>30952</v>
      </c>
      <c r="AA5" s="136"/>
      <c r="AB5" s="136"/>
      <c r="AC5" s="136"/>
      <c r="AD5" s="136" t="n">
        <f aca="false">SUM(Z5:AC5)</f>
        <v>30952</v>
      </c>
      <c r="AE5" s="137" t="n">
        <v>1.57</v>
      </c>
      <c r="AF5" s="138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3" t="n">
        <f aca="false">+AH5/AG5</f>
        <v>1.57</v>
      </c>
    </row>
    <row r="6" customFormat="false" ht="12.75" hidden="false" customHeight="false" outlineLevel="0" collapsed="false">
      <c r="A6" s="129" t="n">
        <v>2</v>
      </c>
      <c r="B6" s="130" t="n">
        <v>179049</v>
      </c>
      <c r="C6" s="130" t="n">
        <v>178823</v>
      </c>
      <c r="D6" s="130"/>
      <c r="E6" s="130" t="n">
        <v>-643</v>
      </c>
      <c r="F6" s="130" t="n">
        <f aca="false">+C6+E6-B6-D6</f>
        <v>-869</v>
      </c>
      <c r="G6" s="130"/>
      <c r="H6" s="129"/>
      <c r="I6" s="130"/>
      <c r="J6" s="130"/>
      <c r="K6" s="130"/>
      <c r="L6" s="130"/>
      <c r="M6" s="130"/>
      <c r="N6" s="136"/>
      <c r="O6" s="130"/>
      <c r="P6" s="130"/>
      <c r="Q6" s="130"/>
      <c r="R6" s="136"/>
      <c r="S6" s="137"/>
      <c r="T6" s="138"/>
      <c r="U6" s="69"/>
      <c r="V6" s="91"/>
      <c r="W6" s="133"/>
      <c r="Y6" s="135" t="n">
        <v>34029</v>
      </c>
      <c r="Z6" s="136" t="n">
        <f aca="false">-9229229+9331390</f>
        <v>102161</v>
      </c>
      <c r="AA6" s="136"/>
      <c r="AB6" s="136"/>
      <c r="AC6" s="136"/>
      <c r="AD6" s="136" t="n">
        <f aca="false">SUM(Z6:AC6)</f>
        <v>102161</v>
      </c>
      <c r="AE6" s="139" t="n">
        <v>1.84</v>
      </c>
      <c r="AF6" s="138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3" t="n">
        <f aca="false">+AH6/AG6</f>
        <v>1.7772184534944</v>
      </c>
    </row>
    <row r="7" customFormat="false" ht="12.75" hidden="false" customHeight="false" outlineLevel="0" collapsed="false">
      <c r="A7" s="129" t="n">
        <v>3</v>
      </c>
      <c r="B7" s="130" t="n">
        <v>200325</v>
      </c>
      <c r="C7" s="130" t="n">
        <v>201502</v>
      </c>
      <c r="D7" s="130"/>
      <c r="E7" s="130" t="n">
        <v>-1041</v>
      </c>
      <c r="F7" s="130" t="n">
        <f aca="false">+C7+E7-B7-D7</f>
        <v>136</v>
      </c>
      <c r="G7" s="130"/>
      <c r="H7" s="129"/>
      <c r="I7" s="130"/>
      <c r="J7" s="130"/>
      <c r="K7" s="130"/>
      <c r="L7" s="130"/>
      <c r="M7" s="130"/>
      <c r="N7" s="136"/>
      <c r="O7" s="130"/>
      <c r="P7" s="130"/>
      <c r="Q7" s="130"/>
      <c r="R7" s="136"/>
      <c r="S7" s="139"/>
      <c r="T7" s="138"/>
      <c r="U7" s="69"/>
      <c r="V7" s="91"/>
      <c r="W7" s="133"/>
      <c r="Y7" s="135" t="n">
        <v>34060</v>
      </c>
      <c r="Z7" s="136" t="n">
        <f aca="false">-9862641+10157103</f>
        <v>294462</v>
      </c>
      <c r="AA7" s="136"/>
      <c r="AB7" s="136"/>
      <c r="AC7" s="136"/>
      <c r="AD7" s="136" t="n">
        <f aca="false">SUM(Z7:AC7)</f>
        <v>294462</v>
      </c>
      <c r="AE7" s="139" t="n">
        <v>1.91</v>
      </c>
      <c r="AF7" s="138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3" t="n">
        <f aca="false">+AH7/AG7</f>
        <v>1.86866233994036</v>
      </c>
    </row>
    <row r="8" customFormat="false" ht="12.75" hidden="false" customHeight="false" outlineLevel="0" collapsed="false">
      <c r="A8" s="129" t="n">
        <v>4</v>
      </c>
      <c r="B8" s="130" t="n">
        <v>198276</v>
      </c>
      <c r="C8" s="130" t="n">
        <v>198103</v>
      </c>
      <c r="D8" s="130"/>
      <c r="E8" s="130" t="n">
        <v>-1127</v>
      </c>
      <c r="F8" s="130" t="n">
        <f aca="false">+C8+E8-B8-D8</f>
        <v>-1300</v>
      </c>
      <c r="G8" s="130"/>
      <c r="H8" s="129"/>
      <c r="I8" s="130"/>
      <c r="J8" s="130"/>
      <c r="K8" s="130"/>
      <c r="L8" s="130"/>
      <c r="M8" s="130"/>
      <c r="N8" s="136"/>
      <c r="Q8" s="130"/>
      <c r="R8" s="136"/>
      <c r="S8" s="139"/>
      <c r="T8" s="138"/>
      <c r="U8" s="69"/>
      <c r="V8" s="91"/>
      <c r="W8" s="133"/>
      <c r="Y8" s="135" t="n">
        <v>34090</v>
      </c>
      <c r="Z8" s="136" t="n">
        <f aca="false">-10960172+11117813</f>
        <v>157641</v>
      </c>
      <c r="AA8" s="136"/>
      <c r="AB8" s="136"/>
      <c r="AC8" s="136"/>
      <c r="AD8" s="136" t="n">
        <f aca="false">SUM(Z8:AC8)</f>
        <v>157641</v>
      </c>
      <c r="AE8" s="139" t="n">
        <v>2.21</v>
      </c>
      <c r="AF8" s="138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3" t="n">
        <f aca="false">+AH8/AG8</f>
        <v>1.96060926222113</v>
      </c>
    </row>
    <row r="9" customFormat="false" ht="12.75" hidden="false" customHeight="false" outlineLevel="0" collapsed="false">
      <c r="A9" s="129" t="n">
        <v>5</v>
      </c>
      <c r="B9" s="130" t="n">
        <v>182664</v>
      </c>
      <c r="C9" s="130" t="n">
        <v>181182</v>
      </c>
      <c r="D9" s="130"/>
      <c r="E9" s="130"/>
      <c r="F9" s="130" t="n">
        <f aca="false">+C9+E9-B9-D9</f>
        <v>-1482</v>
      </c>
      <c r="G9" s="130"/>
      <c r="H9" s="129"/>
      <c r="I9" s="130"/>
      <c r="J9" s="130"/>
      <c r="K9" s="130"/>
      <c r="L9" s="130"/>
      <c r="M9" s="130"/>
      <c r="N9" s="136"/>
      <c r="Q9" s="130"/>
      <c r="R9" s="136"/>
      <c r="S9" s="139"/>
      <c r="T9" s="138"/>
      <c r="U9" s="69"/>
      <c r="V9" s="91"/>
      <c r="W9" s="133"/>
      <c r="Y9" s="135" t="n">
        <v>34121</v>
      </c>
      <c r="Z9" s="136" t="n">
        <f aca="false">-10636230+10902316</f>
        <v>266086</v>
      </c>
      <c r="AA9" s="136"/>
      <c r="AB9" s="136"/>
      <c r="AC9" s="136"/>
      <c r="AD9" s="136" t="n">
        <f aca="false">SUM(Z9:AC9)</f>
        <v>266086</v>
      </c>
      <c r="AE9" s="139" t="n">
        <v>1.67</v>
      </c>
      <c r="AF9" s="138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3" t="n">
        <f aca="false">+AH9/AG9</f>
        <v>1.8697753911068</v>
      </c>
    </row>
    <row r="10" customFormat="false" ht="12.75" hidden="false" customHeight="false" outlineLevel="0" collapsed="false">
      <c r="A10" s="129" t="n">
        <v>6</v>
      </c>
      <c r="B10" s="130" t="n">
        <v>185625</v>
      </c>
      <c r="C10" s="130" t="n">
        <v>184935</v>
      </c>
      <c r="D10" s="130"/>
      <c r="E10" s="130" t="n">
        <v>-64</v>
      </c>
      <c r="F10" s="130" t="n">
        <f aca="false">+C10+E10-B10-D10</f>
        <v>-754</v>
      </c>
      <c r="G10" s="130"/>
      <c r="H10" s="129"/>
      <c r="I10" s="130"/>
      <c r="J10" s="130"/>
      <c r="K10" s="130"/>
      <c r="L10" s="130"/>
      <c r="M10" s="130"/>
      <c r="N10" s="136"/>
      <c r="Q10" s="130"/>
      <c r="R10" s="136"/>
      <c r="S10" s="139"/>
      <c r="T10" s="138"/>
      <c r="U10" s="69"/>
      <c r="V10" s="91"/>
      <c r="W10" s="133"/>
      <c r="Y10" s="135" t="n">
        <v>34151</v>
      </c>
      <c r="Z10" s="136" t="n">
        <f aca="false">-8599421+9180878</f>
        <v>581457</v>
      </c>
      <c r="AA10" s="136"/>
      <c r="AB10" s="136"/>
      <c r="AC10" s="136"/>
      <c r="AD10" s="136" t="n">
        <f aca="false">SUM(Z10:AC10)</f>
        <v>581457</v>
      </c>
      <c r="AE10" s="139" t="n">
        <v>1.8</v>
      </c>
      <c r="AF10" s="138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3" t="n">
        <f aca="false">+AH10/AG10</f>
        <v>1.84145842392196</v>
      </c>
    </row>
    <row r="11" customFormat="false" ht="12.75" hidden="false" customHeight="false" outlineLevel="0" collapsed="false">
      <c r="A11" s="129" t="n">
        <v>7</v>
      </c>
      <c r="B11" s="130" t="n">
        <v>180945</v>
      </c>
      <c r="C11" s="130" t="n">
        <v>182612</v>
      </c>
      <c r="D11" s="130"/>
      <c r="E11" s="130" t="n">
        <v>-413</v>
      </c>
      <c r="F11" s="130" t="n">
        <f aca="false">+C11+E11-B11-D11</f>
        <v>1254</v>
      </c>
      <c r="G11" s="130"/>
      <c r="H11" s="129"/>
      <c r="I11" s="130"/>
      <c r="J11" s="130"/>
      <c r="K11" s="130"/>
      <c r="L11" s="130"/>
      <c r="M11" s="130"/>
      <c r="N11" s="136"/>
      <c r="Q11" s="130"/>
      <c r="R11" s="136"/>
      <c r="S11" s="139"/>
      <c r="T11" s="138"/>
      <c r="U11" s="69"/>
      <c r="V11" s="91"/>
      <c r="W11" s="133"/>
      <c r="Y11" s="135" t="n">
        <v>34182</v>
      </c>
      <c r="Z11" s="136" t="n">
        <f aca="false">-9094539+8818862</f>
        <v>-275677</v>
      </c>
      <c r="AA11" s="136"/>
      <c r="AB11" s="136"/>
      <c r="AC11" s="136"/>
      <c r="AD11" s="136" t="n">
        <f aca="false">SUM(Z11:AC11)</f>
        <v>-275677</v>
      </c>
      <c r="AE11" s="139" t="n">
        <v>1.88</v>
      </c>
      <c r="AF11" s="138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3" t="n">
        <f aca="false">+AH11/AG11</f>
        <v>1.83227581969126</v>
      </c>
    </row>
    <row r="12" customFormat="false" ht="12.75" hidden="false" customHeight="false" outlineLevel="0" collapsed="false">
      <c r="A12" s="129" t="n">
        <v>8</v>
      </c>
      <c r="B12" s="130" t="n">
        <v>171448</v>
      </c>
      <c r="C12" s="130" t="n">
        <v>170921</v>
      </c>
      <c r="D12" s="130"/>
      <c r="E12" s="130" t="n">
        <v>-766</v>
      </c>
      <c r="F12" s="130" t="n">
        <f aca="false">+C12+E12-B12-D12</f>
        <v>-1293</v>
      </c>
      <c r="G12" s="130"/>
      <c r="H12" s="129"/>
      <c r="I12" s="130"/>
      <c r="J12" s="130"/>
      <c r="K12" s="130"/>
      <c r="L12" s="130"/>
      <c r="M12" s="130"/>
      <c r="N12" s="136"/>
      <c r="Q12" s="130"/>
      <c r="R12" s="136"/>
      <c r="S12" s="139"/>
      <c r="T12" s="138"/>
      <c r="U12" s="69"/>
      <c r="V12" s="91"/>
      <c r="W12" s="133"/>
      <c r="Y12" s="135" t="n">
        <v>34213</v>
      </c>
      <c r="Z12" s="136" t="n">
        <f aca="false">-8173088+7496644</f>
        <v>-676444</v>
      </c>
      <c r="AA12" s="136"/>
      <c r="AB12" s="136"/>
      <c r="AC12" s="136"/>
      <c r="AD12" s="136" t="n">
        <f aca="false">SUM(Z12:AC12)</f>
        <v>-676444</v>
      </c>
      <c r="AE12" s="139" t="n">
        <v>2.02</v>
      </c>
      <c r="AF12" s="138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3" t="n">
        <f aca="false">+AH12/AG12</f>
        <v>1.56807512098502</v>
      </c>
    </row>
    <row r="13" customFormat="false" ht="12.75" hidden="false" customHeight="false" outlineLevel="0" collapsed="false">
      <c r="A13" s="129" t="n">
        <v>9</v>
      </c>
      <c r="B13" s="130" t="n">
        <v>167085</v>
      </c>
      <c r="C13" s="130" t="n">
        <v>165766</v>
      </c>
      <c r="D13" s="130"/>
      <c r="E13" s="130"/>
      <c r="F13" s="130" t="n">
        <f aca="false">+C13+E13-B13-D13</f>
        <v>-1319</v>
      </c>
      <c r="G13" s="130"/>
      <c r="H13" s="129"/>
      <c r="I13" s="130"/>
      <c r="J13" s="130"/>
      <c r="K13" s="130"/>
      <c r="L13" s="130"/>
      <c r="M13" s="130"/>
      <c r="N13" s="136"/>
      <c r="Q13" s="130"/>
      <c r="R13" s="136"/>
      <c r="S13" s="139"/>
      <c r="T13" s="138"/>
      <c r="U13" s="69"/>
      <c r="V13" s="91"/>
      <c r="W13" s="133"/>
      <c r="Y13" s="135" t="n">
        <v>34243</v>
      </c>
      <c r="Z13" s="136" t="n">
        <f aca="false">-8509201+7954183</f>
        <v>-555018</v>
      </c>
      <c r="AA13" s="136"/>
      <c r="AB13" s="136"/>
      <c r="AC13" s="136"/>
      <c r="AD13" s="136" t="n">
        <f aca="false">SUM(Z13:AC13)</f>
        <v>-555018</v>
      </c>
      <c r="AE13" s="139" t="n">
        <v>1.81</v>
      </c>
      <c r="AF13" s="138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3" t="n">
        <f aca="false">+AH13/AG13</f>
        <v>3.37330048400108</v>
      </c>
    </row>
    <row r="14" customFormat="false" ht="12.75" hidden="false" customHeight="false" outlineLevel="0" collapsed="false">
      <c r="A14" s="129" t="n">
        <v>10</v>
      </c>
      <c r="B14" s="130" t="n">
        <v>180242</v>
      </c>
      <c r="C14" s="130" t="n">
        <v>185290</v>
      </c>
      <c r="D14" s="130"/>
      <c r="E14" s="130" t="n">
        <v>-5992</v>
      </c>
      <c r="F14" s="130" t="n">
        <f aca="false">+C14+E14-B14-D14</f>
        <v>-944</v>
      </c>
      <c r="G14" s="130"/>
      <c r="H14" s="129"/>
      <c r="I14" s="130"/>
      <c r="J14" s="130"/>
      <c r="K14" s="130"/>
      <c r="L14" s="130"/>
      <c r="M14" s="130"/>
      <c r="N14" s="136"/>
      <c r="Q14" s="130"/>
      <c r="R14" s="136"/>
      <c r="S14" s="139"/>
      <c r="T14" s="138"/>
      <c r="U14" s="69"/>
      <c r="V14" s="91"/>
      <c r="W14" s="133"/>
      <c r="Y14" s="135" t="n">
        <v>34274</v>
      </c>
      <c r="Z14" s="136" t="n">
        <f aca="false">-8106782+8615284</f>
        <v>508502</v>
      </c>
      <c r="AA14" s="136"/>
      <c r="AB14" s="136"/>
      <c r="AC14" s="136"/>
      <c r="AD14" s="136" t="n">
        <f aca="false">SUM(Z14:AC14)</f>
        <v>508502</v>
      </c>
      <c r="AE14" s="139" t="n">
        <v>1.79</v>
      </c>
      <c r="AF14" s="138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3" t="n">
        <f aca="false">+AH14/AG14</f>
        <v>1.51872627970939</v>
      </c>
    </row>
    <row r="15" customFormat="false" ht="12.75" hidden="false" customHeight="false" outlineLevel="0" collapsed="false">
      <c r="A15" s="129" t="n">
        <v>11</v>
      </c>
      <c r="B15" s="130" t="n">
        <v>156730</v>
      </c>
      <c r="C15" s="130" t="n">
        <v>168069</v>
      </c>
      <c r="D15" s="130"/>
      <c r="E15" s="130" t="n">
        <v>-2752</v>
      </c>
      <c r="F15" s="130" t="n">
        <f aca="false">+C15+E15-B15-D15</f>
        <v>8587</v>
      </c>
      <c r="G15" s="130"/>
      <c r="H15" s="129"/>
      <c r="I15" s="130"/>
      <c r="J15" s="130"/>
      <c r="K15" s="130"/>
      <c r="L15" s="130"/>
      <c r="M15" s="130"/>
      <c r="N15" s="136"/>
      <c r="Q15" s="130"/>
      <c r="R15" s="136"/>
      <c r="S15" s="139"/>
      <c r="T15" s="138"/>
      <c r="U15" s="69"/>
      <c r="V15" s="91"/>
      <c r="W15" s="133"/>
      <c r="Y15" s="135" t="n">
        <v>34304</v>
      </c>
      <c r="Z15" s="136" t="n">
        <f aca="false">-8035720+8638014+8035720-8298344</f>
        <v>339670</v>
      </c>
      <c r="AA15" s="136"/>
      <c r="AB15" s="136"/>
      <c r="AC15" s="136"/>
      <c r="AD15" s="136" t="n">
        <f aca="false">SUM(Z15:AC15)</f>
        <v>339670</v>
      </c>
      <c r="AE15" s="139" t="n">
        <v>2.28</v>
      </c>
      <c r="AF15" s="138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3" t="n">
        <f aca="false">+AH15/AG15</f>
        <v>1.85290115431537</v>
      </c>
    </row>
    <row r="16" customFormat="false" ht="12.75" hidden="false" customHeight="false" outlineLevel="0" collapsed="false">
      <c r="A16" s="129" t="n">
        <v>12</v>
      </c>
      <c r="B16" s="130" t="n">
        <v>161920</v>
      </c>
      <c r="C16" s="130" t="n">
        <v>162390</v>
      </c>
      <c r="D16" s="130"/>
      <c r="E16" s="130" t="n">
        <v>-1246</v>
      </c>
      <c r="F16" s="130" t="n">
        <f aca="false">+C16+E16-B16-D16</f>
        <v>-776</v>
      </c>
      <c r="G16" s="130"/>
      <c r="H16" s="129"/>
      <c r="I16" s="130"/>
      <c r="J16" s="130"/>
      <c r="K16" s="130"/>
      <c r="L16" s="130"/>
      <c r="M16" s="130"/>
      <c r="N16" s="136"/>
      <c r="Q16" s="130"/>
      <c r="R16" s="136"/>
      <c r="S16" s="139"/>
      <c r="T16" s="138"/>
      <c r="U16" s="69"/>
      <c r="V16" s="91"/>
      <c r="W16" s="133"/>
      <c r="Y16" s="135" t="n">
        <v>34335</v>
      </c>
      <c r="Z16" s="136" t="n">
        <f aca="false">-11019162+11034969</f>
        <v>15807</v>
      </c>
      <c r="AD16" s="136" t="n">
        <f aca="false">SUM(Z16:AC16)</f>
        <v>15807</v>
      </c>
      <c r="AE16" s="139" t="n">
        <v>1.94</v>
      </c>
      <c r="AF16" s="138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3" t="n">
        <f aca="false">+AH16/AG16</f>
        <v>1.85464478805064</v>
      </c>
    </row>
    <row r="17" customFormat="false" ht="12.75" hidden="false" customHeight="false" outlineLevel="0" collapsed="false">
      <c r="A17" s="129" t="n">
        <v>13</v>
      </c>
      <c r="B17" s="130" t="n">
        <v>168860</v>
      </c>
      <c r="C17" s="130" t="n">
        <v>168387</v>
      </c>
      <c r="D17" s="130"/>
      <c r="E17" s="130" t="n">
        <v>-785</v>
      </c>
      <c r="F17" s="130" t="n">
        <f aca="false">+C17+E17-B17-D17</f>
        <v>-1258</v>
      </c>
      <c r="G17" s="130"/>
      <c r="H17" s="129"/>
      <c r="I17" s="130"/>
      <c r="J17" s="130"/>
      <c r="K17" s="130"/>
      <c r="L17" s="130"/>
      <c r="M17" s="130"/>
      <c r="N17" s="136"/>
      <c r="Q17" s="130"/>
      <c r="R17" s="136"/>
      <c r="S17" s="137"/>
      <c r="T17" s="138"/>
      <c r="U17" s="69"/>
      <c r="V17" s="91"/>
      <c r="W17" s="133"/>
      <c r="Y17" s="135" t="n">
        <v>34366</v>
      </c>
      <c r="Z17" s="136" t="n">
        <f aca="false">-9498254+9056416-9056416+9046830</f>
        <v>-451424</v>
      </c>
      <c r="AD17" s="136" t="n">
        <f aca="false">SUM(Z17:AC17)</f>
        <v>-451424</v>
      </c>
      <c r="AE17" s="139" t="n">
        <v>2.2</v>
      </c>
      <c r="AF17" s="138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3" t="n">
        <f aca="false">+AH17/AG17</f>
        <v>1.39363604642567</v>
      </c>
    </row>
    <row r="18" customFormat="false" ht="12.75" hidden="false" customHeight="false" outlineLevel="0" collapsed="false">
      <c r="A18" s="129" t="n">
        <v>14</v>
      </c>
      <c r="B18" s="130" t="n">
        <v>176296</v>
      </c>
      <c r="C18" s="130" t="n">
        <v>175896</v>
      </c>
      <c r="D18" s="130"/>
      <c r="E18" s="130" t="n">
        <v>-227</v>
      </c>
      <c r="F18" s="130" t="n">
        <f aca="false">+C18+E18-B18-D18</f>
        <v>-627</v>
      </c>
      <c r="G18" s="130"/>
      <c r="H18" s="129"/>
      <c r="I18" s="130"/>
      <c r="J18" s="130"/>
      <c r="K18" s="130"/>
      <c r="L18" s="130"/>
      <c r="M18" s="130"/>
      <c r="N18" s="136"/>
      <c r="Q18" s="130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 t="e">
        <f aca="false">+AH18/AG18</f>
        <v>#DIV/0!</v>
      </c>
    </row>
    <row r="19" customFormat="false" ht="12.75" hidden="false" customHeight="false" outlineLevel="0" collapsed="false">
      <c r="A19" s="129" t="n">
        <v>15</v>
      </c>
      <c r="B19" s="130" t="n">
        <v>178640</v>
      </c>
      <c r="C19" s="130" t="n">
        <v>178477</v>
      </c>
      <c r="D19" s="130"/>
      <c r="E19" s="130"/>
      <c r="F19" s="130" t="n">
        <f aca="false">+C19+E19-B19-D19</f>
        <v>-163</v>
      </c>
      <c r="G19" s="130"/>
      <c r="H19" s="129"/>
      <c r="I19" s="130"/>
      <c r="J19" s="130"/>
      <c r="K19" s="130"/>
      <c r="L19" s="130"/>
      <c r="M19" s="130"/>
      <c r="Q19" s="130"/>
      <c r="Y19" s="135" t="n">
        <v>34425</v>
      </c>
      <c r="Z19" s="136" t="n">
        <f aca="false">-10780270+10712612</f>
        <v>-67658</v>
      </c>
      <c r="AD19" s="136" t="n">
        <f aca="false">SUM(Z19:AC19)</f>
        <v>-67658</v>
      </c>
      <c r="AE19" s="139" t="n">
        <v>1.74</v>
      </c>
      <c r="AF19" s="138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3" t="n">
        <f aca="false">+AH19/AG19</f>
        <v>1.74</v>
      </c>
    </row>
    <row r="20" customFormat="false" ht="12.75" hidden="false" customHeight="false" outlineLevel="0" collapsed="false">
      <c r="A20" s="129" t="n">
        <v>16</v>
      </c>
      <c r="B20" s="130" t="n">
        <v>174560</v>
      </c>
      <c r="C20" s="130" t="n">
        <v>173631</v>
      </c>
      <c r="D20" s="130"/>
      <c r="E20" s="130" t="n">
        <v>-412</v>
      </c>
      <c r="F20" s="130" t="n">
        <f aca="false">+C20+E20-B20-D20</f>
        <v>-1341</v>
      </c>
      <c r="G20" s="130"/>
      <c r="H20" s="129"/>
      <c r="I20" s="130"/>
      <c r="J20" s="130"/>
      <c r="K20" s="130"/>
      <c r="L20" s="130"/>
      <c r="M20" s="130"/>
      <c r="Q20" s="130"/>
      <c r="Y20" s="135" t="n">
        <v>34455</v>
      </c>
      <c r="Z20" s="130" t="n">
        <f aca="false">-11190562+11224121</f>
        <v>33559</v>
      </c>
      <c r="AD20" s="136" t="n">
        <f aca="false">SUM(Z20:AC20)</f>
        <v>33559</v>
      </c>
      <c r="AE20" s="137" t="n">
        <v>1.58</v>
      </c>
      <c r="AF20" s="138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3" t="n">
        <f aca="false">+AH20/AG20</f>
        <v>1.89746620135488</v>
      </c>
    </row>
    <row r="21" customFormat="false" ht="12.75" hidden="false" customHeight="false" outlineLevel="0" collapsed="false">
      <c r="A21" s="129" t="n">
        <v>17</v>
      </c>
      <c r="B21" s="130" t="n">
        <v>168943</v>
      </c>
      <c r="C21" s="130" t="n">
        <v>168259</v>
      </c>
      <c r="D21" s="130"/>
      <c r="E21" s="130" t="n">
        <v>-181</v>
      </c>
      <c r="F21" s="130" t="n">
        <f aca="false">+C21+E21-B21-D21</f>
        <v>-865</v>
      </c>
      <c r="G21" s="130"/>
      <c r="H21" s="129"/>
      <c r="I21" s="130"/>
      <c r="J21" s="130"/>
      <c r="K21" s="130"/>
      <c r="L21" s="130"/>
      <c r="M21" s="130"/>
      <c r="N21" s="136"/>
      <c r="O21" s="136"/>
      <c r="P21" s="136"/>
      <c r="Q21" s="130"/>
      <c r="R21" s="136"/>
      <c r="S21" s="139"/>
      <c r="T21" s="138"/>
      <c r="U21" s="69"/>
      <c r="V21" s="91"/>
      <c r="W21" s="133"/>
      <c r="Y21" s="135" t="n">
        <v>34486</v>
      </c>
      <c r="Z21" s="130" t="n">
        <f aca="false">-10190638+10110254</f>
        <v>-80384</v>
      </c>
      <c r="AD21" s="136" t="n">
        <f aca="false">SUM(Z21:AC21)</f>
        <v>-80384</v>
      </c>
      <c r="AE21" s="137" t="n">
        <v>1.6</v>
      </c>
      <c r="AF21" s="138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3" t="n">
        <f aca="false">+AH21/AG21</f>
        <v>1.68860092764865</v>
      </c>
    </row>
    <row r="22" customFormat="false" ht="12.75" hidden="false" customHeight="false" outlineLevel="0" collapsed="false">
      <c r="A22" s="129" t="n">
        <v>18</v>
      </c>
      <c r="B22" s="130" t="n">
        <v>165038</v>
      </c>
      <c r="C22" s="130" t="n">
        <v>165930</v>
      </c>
      <c r="D22" s="130"/>
      <c r="E22" s="130" t="n">
        <v>-329</v>
      </c>
      <c r="F22" s="130" t="n">
        <f aca="false">+C22+E22-B22-D22</f>
        <v>563</v>
      </c>
      <c r="G22" s="130"/>
      <c r="H22" s="129"/>
      <c r="I22" s="130"/>
      <c r="J22" s="130"/>
      <c r="K22" s="130"/>
      <c r="L22" s="130"/>
      <c r="M22" s="130"/>
      <c r="N22" s="136"/>
      <c r="O22" s="136"/>
      <c r="P22" s="136"/>
      <c r="Q22" s="130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19</v>
      </c>
      <c r="B23" s="130" t="n">
        <v>165527</v>
      </c>
      <c r="C23" s="130" t="n">
        <v>164522</v>
      </c>
      <c r="D23" s="130"/>
      <c r="E23" s="130"/>
      <c r="F23" s="130" t="n">
        <f aca="false">+C23+E23-B23-D23</f>
        <v>-1005</v>
      </c>
      <c r="G23" s="130"/>
      <c r="H23" s="129"/>
      <c r="I23" s="130"/>
      <c r="J23" s="130"/>
      <c r="K23" s="130"/>
      <c r="L23" s="130"/>
      <c r="M23" s="130"/>
      <c r="N23" s="136"/>
      <c r="O23" s="136"/>
      <c r="P23" s="136"/>
      <c r="Q23" s="130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20</v>
      </c>
      <c r="B24" s="130" t="n">
        <v>167474</v>
      </c>
      <c r="C24" s="130" t="n">
        <v>167124</v>
      </c>
      <c r="D24" s="130"/>
      <c r="E24" s="130"/>
      <c r="F24" s="130" t="n">
        <f aca="false">+C24+E24-B24-D24</f>
        <v>-350</v>
      </c>
      <c r="G24" s="130"/>
      <c r="H24" s="129"/>
      <c r="I24" s="130"/>
      <c r="J24" s="130"/>
      <c r="K24" s="130"/>
      <c r="L24" s="130"/>
      <c r="M24" s="130"/>
      <c r="N24" s="136"/>
      <c r="O24" s="136"/>
      <c r="P24" s="136"/>
      <c r="Q24" s="130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21</v>
      </c>
      <c r="B25" s="130" t="n">
        <v>160585</v>
      </c>
      <c r="C25" s="130" t="n">
        <v>164122</v>
      </c>
      <c r="D25" s="130"/>
      <c r="E25" s="130" t="n">
        <v>-1400</v>
      </c>
      <c r="F25" s="130" t="n">
        <f aca="false">+C25+E25-B25-D25</f>
        <v>2137</v>
      </c>
      <c r="G25" s="130"/>
      <c r="H25" s="129"/>
      <c r="I25" s="130"/>
      <c r="J25" s="130"/>
      <c r="K25" s="130"/>
      <c r="L25" s="130"/>
      <c r="M25" s="130"/>
      <c r="N25" s="136"/>
      <c r="O25" s="136"/>
      <c r="P25" s="136"/>
      <c r="Q25" s="130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22</v>
      </c>
      <c r="B26" s="130" t="n">
        <v>166759</v>
      </c>
      <c r="C26" s="130" t="n">
        <v>171220</v>
      </c>
      <c r="D26" s="130"/>
      <c r="E26" s="130"/>
      <c r="F26" s="130" t="n">
        <f aca="false">+C26+E26-B26-D26</f>
        <v>4461</v>
      </c>
      <c r="G26" s="130"/>
      <c r="H26" s="129"/>
      <c r="I26" s="130"/>
      <c r="J26" s="130"/>
      <c r="K26" s="130"/>
      <c r="L26" s="130"/>
      <c r="M26" s="130"/>
      <c r="N26" s="136"/>
      <c r="O26" s="136"/>
      <c r="P26" s="136"/>
      <c r="Q26" s="130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23</v>
      </c>
      <c r="B27" s="130" t="n">
        <v>163102</v>
      </c>
      <c r="C27" s="130" t="n">
        <v>162357</v>
      </c>
      <c r="D27" s="130"/>
      <c r="E27" s="130" t="n">
        <v>-304</v>
      </c>
      <c r="F27" s="130" t="n">
        <f aca="false">+C27+E27-B27-D27</f>
        <v>-1049</v>
      </c>
      <c r="G27" s="130"/>
      <c r="H27" s="129"/>
      <c r="I27" s="130"/>
      <c r="J27" s="130"/>
      <c r="K27" s="130"/>
      <c r="L27" s="130"/>
      <c r="M27" s="130"/>
      <c r="N27" s="136"/>
      <c r="O27" s="136"/>
      <c r="P27" s="136"/>
      <c r="Q27" s="130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24</v>
      </c>
      <c r="B28" s="130" t="n">
        <v>176010</v>
      </c>
      <c r="C28" s="130" t="n">
        <v>177439</v>
      </c>
      <c r="D28" s="130"/>
      <c r="E28" s="130" t="n">
        <v>-2494</v>
      </c>
      <c r="F28" s="130" t="n">
        <f aca="false">+C28+E28-B28-D28</f>
        <v>-1065</v>
      </c>
      <c r="G28" s="130"/>
      <c r="H28" s="129"/>
      <c r="I28" s="130"/>
      <c r="J28" s="130"/>
      <c r="K28" s="130"/>
      <c r="L28" s="130"/>
      <c r="M28" s="130"/>
      <c r="N28" s="136"/>
      <c r="O28" s="136"/>
      <c r="P28" s="136"/>
      <c r="Q28" s="130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25</v>
      </c>
      <c r="B29" s="130" t="n">
        <v>172715</v>
      </c>
      <c r="C29" s="130" t="n">
        <v>174734</v>
      </c>
      <c r="D29" s="130"/>
      <c r="E29" s="130"/>
      <c r="F29" s="130" t="n">
        <f aca="false">+C29+E29-B29-D29</f>
        <v>2019</v>
      </c>
      <c r="G29" s="130"/>
      <c r="H29" s="129"/>
      <c r="I29" s="130"/>
      <c r="J29" s="130"/>
      <c r="K29" s="130"/>
      <c r="L29" s="130"/>
      <c r="M29" s="130"/>
      <c r="N29" s="136"/>
      <c r="O29" s="136"/>
      <c r="P29" s="136"/>
      <c r="Q29" s="130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26</v>
      </c>
      <c r="B30" s="130" t="n">
        <v>170203</v>
      </c>
      <c r="C30" s="130" t="n">
        <v>173795</v>
      </c>
      <c r="D30" s="130"/>
      <c r="E30" s="130" t="n">
        <v>-42</v>
      </c>
      <c r="F30" s="130" t="n">
        <f aca="false">+C30+E30-B30-D30</f>
        <v>3550</v>
      </c>
      <c r="G30" s="130"/>
      <c r="H30" s="129"/>
      <c r="I30" s="130"/>
      <c r="J30" s="130"/>
      <c r="K30" s="130"/>
      <c r="L30" s="130"/>
      <c r="M30" s="130"/>
      <c r="N30" s="136"/>
      <c r="O30" s="136"/>
      <c r="P30" s="136"/>
      <c r="Q30" s="130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27</v>
      </c>
      <c r="B31" s="130" t="n">
        <v>173986</v>
      </c>
      <c r="C31" s="130" t="n">
        <v>178598</v>
      </c>
      <c r="D31" s="130"/>
      <c r="E31" s="130"/>
      <c r="F31" s="130" t="n">
        <f aca="false">+C31+E31-B31-D31</f>
        <v>4612</v>
      </c>
      <c r="G31" s="130"/>
      <c r="H31" s="129"/>
      <c r="I31" s="130"/>
      <c r="J31" s="130"/>
      <c r="K31" s="130"/>
      <c r="L31" s="130"/>
      <c r="M31" s="130"/>
      <c r="N31" s="136"/>
      <c r="O31" s="136"/>
      <c r="P31" s="136"/>
      <c r="Q31" s="130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28</v>
      </c>
      <c r="B32" s="130" t="n">
        <v>166215</v>
      </c>
      <c r="C32" s="130" t="n">
        <v>170626</v>
      </c>
      <c r="D32" s="130"/>
      <c r="E32" s="130" t="n">
        <v>-209</v>
      </c>
      <c r="F32" s="130" t="n">
        <f aca="false">+C32+E32-B32-D32</f>
        <v>4202</v>
      </c>
      <c r="G32" s="130"/>
      <c r="H32" s="129"/>
      <c r="I32" s="130"/>
      <c r="J32" s="130"/>
      <c r="K32" s="130"/>
      <c r="L32" s="130"/>
      <c r="M32" s="130"/>
      <c r="N32" s="136"/>
      <c r="Q32" s="130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 t="n">
        <f aca="false">+C33+E33-B33-D33</f>
        <v>0</v>
      </c>
      <c r="G33" s="130"/>
      <c r="H33" s="129"/>
      <c r="I33" s="130"/>
      <c r="J33" s="130"/>
      <c r="K33" s="130"/>
      <c r="L33" s="130"/>
      <c r="M33" s="130"/>
      <c r="N33" s="136"/>
      <c r="Q33" s="130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 t="n">
        <f aca="false">+C34+E34-B34-D34</f>
        <v>0</v>
      </c>
      <c r="G34" s="130"/>
      <c r="H34" s="129"/>
      <c r="I34" s="130"/>
      <c r="J34" s="130"/>
      <c r="K34" s="130"/>
      <c r="L34" s="130"/>
      <c r="M34" s="130"/>
      <c r="N34" s="136"/>
      <c r="Q34" s="130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 t="n">
        <f aca="false">+C35+E35-B35-D35</f>
        <v>0</v>
      </c>
      <c r="G35" s="130"/>
      <c r="H35" s="129"/>
      <c r="I35" s="130"/>
      <c r="J35" s="130"/>
      <c r="K35" s="130"/>
      <c r="L35" s="130"/>
      <c r="M35" s="130"/>
      <c r="N35" s="136"/>
      <c r="Q35" s="130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A36" s="129"/>
      <c r="B36" s="130" t="n">
        <f aca="false">SUM(B5:B35)</f>
        <v>4858220</v>
      </c>
      <c r="C36" s="130" t="n">
        <f aca="false">SUM(C5:C35)</f>
        <v>4892413</v>
      </c>
      <c r="D36" s="130" t="n">
        <f aca="false">SUM(D5:D35)</f>
        <v>0</v>
      </c>
      <c r="E36" s="130" t="n">
        <f aca="false">SUM(E5:E35)</f>
        <v>-20427</v>
      </c>
      <c r="F36" s="130" t="n">
        <f aca="false">SUM(F5:F35)</f>
        <v>13766</v>
      </c>
      <c r="G36" s="146"/>
      <c r="H36" s="160"/>
      <c r="J36" s="146"/>
      <c r="L36" s="146"/>
      <c r="N36" s="130"/>
      <c r="Q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A37" s="160"/>
      <c r="C37" s="146"/>
      <c r="E37" s="130"/>
      <c r="G37" s="130"/>
      <c r="H37" s="160"/>
      <c r="J37" s="130"/>
      <c r="K37" s="130"/>
      <c r="L37" s="130"/>
      <c r="N37" s="130"/>
      <c r="Q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A38" s="160"/>
      <c r="C38" s="130"/>
      <c r="D38" s="130"/>
      <c r="E38" s="130"/>
      <c r="H38" s="160"/>
      <c r="M38" s="146"/>
      <c r="N38" s="136"/>
      <c r="Q38" s="130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60"/>
      <c r="B39" s="181" t="n">
        <v>37256</v>
      </c>
      <c r="F39" s="365" t="n">
        <v>-22389</v>
      </c>
      <c r="H39" s="160"/>
      <c r="N39" s="136"/>
      <c r="Q39" s="130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A40" s="160"/>
      <c r="M40" s="135"/>
      <c r="N40" s="136"/>
      <c r="Q40" s="130"/>
      <c r="R40" s="136"/>
      <c r="S40" s="137"/>
      <c r="T40" s="138"/>
      <c r="U40" s="69"/>
      <c r="V40" s="91"/>
      <c r="W40" s="133"/>
    </row>
    <row r="41" customFormat="false" ht="13.5" hidden="false" customHeight="false" outlineLevel="0" collapsed="false">
      <c r="A41" s="160"/>
      <c r="B41" s="181" t="n">
        <v>37284</v>
      </c>
      <c r="F41" s="366" t="n">
        <f aca="false">+F39+F36</f>
        <v>-8623</v>
      </c>
      <c r="M41" s="135"/>
      <c r="N41" s="136"/>
      <c r="Q41" s="130"/>
      <c r="R41" s="136"/>
      <c r="S41" s="137"/>
      <c r="T41" s="138"/>
      <c r="U41" s="69"/>
      <c r="V41" s="91"/>
      <c r="W41" s="133"/>
    </row>
    <row r="42" customFormat="false" ht="13.5" hidden="false" customHeight="false" outlineLevel="0" collapsed="false">
      <c r="E42" s="0"/>
      <c r="M42" s="135"/>
      <c r="N42" s="136"/>
      <c r="Q42" s="130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E43" s="0"/>
      <c r="M43" s="135"/>
      <c r="N43" s="136"/>
      <c r="Q43" s="130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A44" s="88"/>
      <c r="B44" s="123"/>
      <c r="C44" s="123"/>
      <c r="D44" s="123"/>
      <c r="E44" s="170"/>
      <c r="F44" s="123"/>
      <c r="M44" s="135"/>
      <c r="N44" s="130"/>
      <c r="Q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129"/>
      <c r="B45" s="130"/>
      <c r="C45" s="130"/>
      <c r="D45" s="130"/>
      <c r="E45" s="130"/>
      <c r="F45" s="130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29"/>
      <c r="B46" s="9" t="s">
        <v>187</v>
      </c>
      <c r="C46" s="9"/>
      <c r="D46" s="9"/>
      <c r="E46" s="27"/>
      <c r="F46" s="130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29"/>
      <c r="B47" s="150" t="n">
        <f aca="false">+B39</f>
        <v>37256</v>
      </c>
      <c r="C47" s="9"/>
      <c r="D47" s="9"/>
      <c r="E47" s="151" t="n">
        <v>-507608</v>
      </c>
      <c r="F47" s="130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129"/>
      <c r="B48" s="150" t="n">
        <f aca="false">+B41</f>
        <v>37284</v>
      </c>
      <c r="C48" s="9"/>
      <c r="D48" s="9"/>
      <c r="E48" s="152" t="n">
        <f aca="false">+F36*'by type_area'!G3</f>
        <v>28495.62</v>
      </c>
      <c r="F48" s="130"/>
      <c r="M48" s="135"/>
      <c r="S48" s="137"/>
    </row>
    <row r="49" customFormat="false" ht="12.75" hidden="false" customHeight="false" outlineLevel="0" collapsed="false">
      <c r="A49" s="129"/>
      <c r="B49" s="9"/>
      <c r="C49" s="9"/>
      <c r="D49" s="9"/>
      <c r="E49" s="64" t="n">
        <f aca="false">+E48+E47</f>
        <v>-479112.38</v>
      </c>
      <c r="F49" s="130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60"/>
      <c r="C77" s="146"/>
      <c r="E77" s="130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60"/>
      <c r="C78" s="130"/>
      <c r="D78" s="130"/>
      <c r="E78" s="130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F79" s="146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F81" s="146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97"/>
      <c r="B84" s="197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B85" s="120"/>
      <c r="D85" s="120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2"/>
      <c r="B86" s="122"/>
      <c r="C86" s="122"/>
      <c r="D86" s="122"/>
      <c r="E86" s="239"/>
      <c r="F86" s="122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88"/>
      <c r="B87" s="123"/>
      <c r="C87" s="123"/>
      <c r="D87" s="123"/>
      <c r="E87" s="170"/>
      <c r="F87" s="123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30"/>
      <c r="G88" s="131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30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30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</row>
    <row r="120" customFormat="false" ht="12.75" hidden="false" customHeight="false" outlineLevel="0" collapsed="false">
      <c r="A120" s="160"/>
      <c r="C120" s="146"/>
      <c r="E120" s="130"/>
    </row>
    <row r="121" customFormat="false" ht="12.75" hidden="false" customHeight="false" outlineLevel="0" collapsed="false">
      <c r="A121" s="160"/>
      <c r="C121" s="130"/>
      <c r="D121" s="130"/>
      <c r="E121" s="130"/>
    </row>
    <row r="122" customFormat="false" ht="12.75" hidden="false" customHeight="false" outlineLevel="0" collapsed="false">
      <c r="A122" s="160"/>
      <c r="F122" s="146"/>
    </row>
    <row r="123" customFormat="false" ht="12.75" hidden="false" customHeight="false" outlineLevel="0" collapsed="false">
      <c r="A123" s="160"/>
    </row>
    <row r="124" customFormat="false" ht="12.75" hidden="false" customHeight="false" outlineLevel="0" collapsed="false">
      <c r="A124" s="160"/>
      <c r="F124" s="146"/>
    </row>
    <row r="125" customFormat="false" ht="12.75" hidden="false" customHeight="false" outlineLevel="0" collapsed="false">
      <c r="A125" s="160"/>
    </row>
    <row r="126" customFormat="false" ht="12.75" hidden="false" customHeight="false" outlineLevel="0" collapsed="false">
      <c r="A126" s="160"/>
    </row>
    <row r="127" customFormat="false" ht="12.75" hidden="false" customHeight="false" outlineLevel="0" collapsed="false">
      <c r="A127" s="160"/>
    </row>
    <row r="128" customFormat="false" ht="12.75" hidden="false" customHeight="false" outlineLevel="0" collapsed="false">
      <c r="A128" s="197"/>
      <c r="B128" s="197"/>
    </row>
    <row r="129" customFormat="false" ht="12.75" hidden="false" customHeight="false" outlineLevel="0" collapsed="false">
      <c r="B129" s="120"/>
      <c r="D129" s="120"/>
    </row>
    <row r="130" customFormat="false" ht="12.75" hidden="false" customHeight="false" outlineLevel="0" collapsed="false">
      <c r="A130" s="162"/>
      <c r="B130" s="122"/>
      <c r="C130" s="122"/>
      <c r="D130" s="122"/>
      <c r="E130" s="239"/>
      <c r="F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70"/>
      <c r="F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1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1"/>
    </row>
    <row r="164" customFormat="false" ht="12.75" hidden="false" customHeight="false" outlineLevel="0" collapsed="false">
      <c r="A164" s="160"/>
      <c r="C164" s="146"/>
      <c r="E164" s="130"/>
    </row>
    <row r="165" customFormat="false" ht="12.75" hidden="false" customHeight="false" outlineLevel="0" collapsed="false">
      <c r="A165" s="160"/>
      <c r="C165" s="130"/>
      <c r="D165" s="130"/>
      <c r="E165" s="130"/>
    </row>
    <row r="166" customFormat="false" ht="12.75" hidden="false" customHeight="false" outlineLevel="0" collapsed="false">
      <c r="A166" s="160"/>
      <c r="F166" s="146"/>
    </row>
    <row r="167" customFormat="false" ht="12.75" hidden="false" customHeight="false" outlineLevel="0" collapsed="false">
      <c r="A167" s="160"/>
    </row>
    <row r="168" customFormat="false" ht="12.75" hidden="false" customHeight="false" outlineLevel="0" collapsed="false">
      <c r="A168" s="160"/>
      <c r="F168" s="146"/>
    </row>
    <row r="169" customFormat="false" ht="12.75" hidden="false" customHeight="false" outlineLevel="0" collapsed="false">
      <c r="A169" s="160"/>
    </row>
    <row r="170" customFormat="false" ht="12.75" hidden="false" customHeight="false" outlineLevel="0" collapsed="false">
      <c r="A170" s="197"/>
      <c r="B170" s="197"/>
    </row>
    <row r="171" customFormat="false" ht="12.75" hidden="false" customHeight="false" outlineLevel="0" collapsed="false">
      <c r="B171" s="120"/>
      <c r="D171" s="120"/>
    </row>
    <row r="172" customFormat="false" ht="12.75" hidden="false" customHeight="false" outlineLevel="0" collapsed="false">
      <c r="A172" s="162"/>
      <c r="B172" s="122"/>
      <c r="C172" s="122"/>
      <c r="D172" s="122"/>
      <c r="E172" s="239"/>
      <c r="F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70"/>
      <c r="F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</row>
    <row r="206" customFormat="false" ht="12.75" hidden="false" customHeight="false" outlineLevel="0" collapsed="false">
      <c r="A206" s="160"/>
      <c r="C206" s="146"/>
      <c r="E206" s="130"/>
    </row>
    <row r="207" customFormat="false" ht="12.75" hidden="false" customHeight="false" outlineLevel="0" collapsed="false">
      <c r="A207" s="160"/>
      <c r="C207" s="130"/>
      <c r="D207" s="130"/>
      <c r="E207" s="130"/>
    </row>
    <row r="208" customFormat="false" ht="12.75" hidden="false" customHeight="false" outlineLevel="0" collapsed="false">
      <c r="A208" s="160"/>
      <c r="F208" s="146"/>
    </row>
    <row r="209" customFormat="false" ht="12.75" hidden="false" customHeight="false" outlineLevel="0" collapsed="false">
      <c r="A209" s="160"/>
    </row>
    <row r="210" customFormat="false" ht="12.75" hidden="false" customHeight="false" outlineLevel="0" collapsed="false">
      <c r="A210" s="160"/>
      <c r="F210" s="146"/>
    </row>
    <row r="211" customFormat="false" ht="12.75" hidden="false" customHeight="false" outlineLevel="0" collapsed="false">
      <c r="A211" s="160"/>
    </row>
    <row r="214" customFormat="false" ht="12.75" hidden="false" customHeight="false" outlineLevel="0" collapsed="false">
      <c r="A214" s="197"/>
      <c r="B214" s="197"/>
    </row>
    <row r="215" customFormat="false" ht="12.75" hidden="false" customHeight="false" outlineLevel="0" collapsed="false">
      <c r="B215" s="120"/>
      <c r="D215" s="120"/>
    </row>
    <row r="216" customFormat="false" ht="12.75" hidden="false" customHeight="false" outlineLevel="0" collapsed="false">
      <c r="A216" s="162"/>
      <c r="B216" s="122"/>
      <c r="C216" s="122"/>
      <c r="D216" s="122"/>
      <c r="E216" s="239"/>
      <c r="F216" s="122"/>
    </row>
    <row r="217" customFormat="false" ht="12.75" hidden="false" customHeight="false" outlineLevel="0" collapsed="false">
      <c r="A217" s="88"/>
      <c r="B217" s="123"/>
      <c r="C217" s="123"/>
      <c r="D217" s="123"/>
      <c r="E217" s="170"/>
      <c r="F217" s="123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</row>
    <row r="249" customFormat="false" ht="12.75" hidden="false" customHeight="false" outlineLevel="0" collapsed="false">
      <c r="A249" s="129"/>
      <c r="B249" s="130"/>
      <c r="C249" s="130"/>
      <c r="D249" s="130"/>
      <c r="E249" s="130"/>
      <c r="F249" s="130"/>
    </row>
    <row r="250" customFormat="false" ht="12.75" hidden="false" customHeight="false" outlineLevel="0" collapsed="false">
      <c r="A250" s="160"/>
      <c r="C250" s="146"/>
      <c r="E250" s="130"/>
    </row>
    <row r="251" customFormat="false" ht="12.75" hidden="false" customHeight="false" outlineLevel="0" collapsed="false">
      <c r="A251" s="160"/>
      <c r="C251" s="130"/>
      <c r="D251" s="130"/>
      <c r="E251" s="130"/>
    </row>
    <row r="252" customFormat="false" ht="12.75" hidden="false" customHeight="false" outlineLevel="0" collapsed="false">
      <c r="A252" s="160"/>
      <c r="F252" s="146"/>
    </row>
    <row r="253" customFormat="false" ht="12.75" hidden="false" customHeight="false" outlineLevel="0" collapsed="false">
      <c r="A253" s="160"/>
    </row>
    <row r="254" customFormat="false" ht="12.75" hidden="false" customHeight="false" outlineLevel="0" collapsed="false">
      <c r="A254" s="160"/>
      <c r="F254" s="146"/>
    </row>
    <row r="255" customFormat="false" ht="12.75" hidden="false" customHeight="false" outlineLevel="0" collapsed="false">
      <c r="A255" s="160"/>
    </row>
    <row r="256" customFormat="false" ht="20.25" hidden="false" customHeight="false" outlineLevel="0" collapsed="false">
      <c r="A256" s="367"/>
    </row>
    <row r="258" customFormat="false" ht="12.75" hidden="false" customHeight="false" outlineLevel="0" collapsed="false">
      <c r="A258" s="197"/>
      <c r="B258" s="190"/>
    </row>
    <row r="259" customFormat="false" ht="12.75" hidden="false" customHeight="false" outlineLevel="0" collapsed="false">
      <c r="B259" s="120"/>
      <c r="D259" s="120"/>
    </row>
    <row r="260" customFormat="false" ht="12.75" hidden="false" customHeight="false" outlineLevel="0" collapsed="false">
      <c r="A260" s="162"/>
      <c r="B260" s="122"/>
      <c r="C260" s="122"/>
      <c r="D260" s="122"/>
      <c r="E260" s="239"/>
      <c r="F260" s="122"/>
    </row>
    <row r="261" customFormat="false" ht="12.75" hidden="false" customHeight="false" outlineLevel="0" collapsed="false">
      <c r="A261" s="88"/>
      <c r="B261" s="123"/>
      <c r="C261" s="123"/>
      <c r="D261" s="24"/>
      <c r="E261" s="24"/>
      <c r="F261" s="123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</row>
    <row r="290" customFormat="false" ht="15.75" hidden="false" customHeight="false" outlineLevel="0" collapsed="false">
      <c r="A290" s="129"/>
      <c r="B290" s="130"/>
      <c r="C290" s="130"/>
      <c r="D290" s="130"/>
      <c r="E290" s="130"/>
      <c r="F290" s="130"/>
      <c r="H290" s="189"/>
    </row>
    <row r="291" customFormat="false" ht="12.75" hidden="false" customHeight="false" outlineLevel="0" collapsed="false">
      <c r="A291" s="129"/>
      <c r="B291" s="130"/>
      <c r="C291" s="130"/>
      <c r="D291" s="130"/>
      <c r="E291" s="130"/>
      <c r="F291" s="130"/>
    </row>
    <row r="292" customFormat="false" ht="12.75" hidden="false" customHeight="false" outlineLevel="0" collapsed="false">
      <c r="A292" s="129"/>
      <c r="B292" s="130"/>
      <c r="C292" s="130"/>
      <c r="D292" s="130"/>
      <c r="E292" s="130"/>
      <c r="F292" s="130"/>
    </row>
    <row r="293" customFormat="false" ht="12.75" hidden="false" customHeight="false" outlineLevel="0" collapsed="false">
      <c r="A293" s="129"/>
      <c r="B293" s="130"/>
      <c r="C293" s="130"/>
      <c r="D293" s="130"/>
      <c r="E293" s="130"/>
      <c r="F293" s="130"/>
    </row>
    <row r="294" customFormat="false" ht="12.75" hidden="false" customHeight="false" outlineLevel="0" collapsed="false">
      <c r="A294" s="160"/>
      <c r="C294" s="146"/>
      <c r="E294" s="130"/>
    </row>
    <row r="295" customFormat="false" ht="12.75" hidden="false" customHeight="false" outlineLevel="0" collapsed="false">
      <c r="A295" s="160"/>
      <c r="C295" s="130"/>
      <c r="D295" s="130"/>
      <c r="E295" s="130"/>
    </row>
    <row r="296" customFormat="false" ht="12.75" hidden="false" customHeight="false" outlineLevel="0" collapsed="false">
      <c r="A296" s="160"/>
      <c r="B296" s="145"/>
      <c r="F296" s="146"/>
    </row>
    <row r="297" customFormat="false" ht="12.75" hidden="false" customHeight="false" outlineLevel="0" collapsed="false">
      <c r="A297" s="160"/>
    </row>
    <row r="298" customFormat="false" ht="13.5" hidden="false" customHeight="false" outlineLevel="0" collapsed="false">
      <c r="A298" s="160"/>
      <c r="B298" s="5"/>
      <c r="F298" s="368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7"/>
      <c r="B301" s="190"/>
    </row>
    <row r="302" customFormat="false" ht="12.75" hidden="false" customHeight="false" outlineLevel="0" collapsed="false">
      <c r="B302" s="120"/>
      <c r="D302" s="120"/>
    </row>
    <row r="303" customFormat="false" ht="12.75" hidden="false" customHeight="false" outlineLevel="0" collapsed="false">
      <c r="A303" s="162"/>
      <c r="B303" s="122"/>
      <c r="C303" s="122"/>
      <c r="D303" s="122"/>
      <c r="E303" s="239"/>
      <c r="F303" s="122"/>
    </row>
    <row r="304" customFormat="false" ht="12.75" hidden="false" customHeight="false" outlineLevel="0" collapsed="false">
      <c r="A304" s="88"/>
      <c r="B304" s="123"/>
      <c r="C304" s="123"/>
      <c r="D304" s="24"/>
      <c r="E304" s="24"/>
      <c r="F304" s="123"/>
    </row>
    <row r="305" customFormat="false" ht="12.75" hidden="false" customHeight="false" outlineLevel="0" collapsed="false">
      <c r="A305" s="129"/>
      <c r="B305" s="130"/>
      <c r="C305" s="130"/>
      <c r="D305" s="130"/>
      <c r="E305" s="130"/>
      <c r="F305" s="130"/>
    </row>
    <row r="306" customFormat="false" ht="12.75" hidden="false" customHeight="false" outlineLevel="0" collapsed="false">
      <c r="A306" s="129"/>
      <c r="B306" s="130"/>
      <c r="C306" s="130"/>
      <c r="D306" s="130"/>
      <c r="E306" s="130"/>
      <c r="F306" s="130"/>
    </row>
    <row r="307" customFormat="false" ht="12.75" hidden="false" customHeight="false" outlineLevel="0" collapsed="false">
      <c r="A307" s="129"/>
      <c r="B307" s="130"/>
      <c r="C307" s="130"/>
      <c r="D307" s="130"/>
      <c r="E307" s="130"/>
      <c r="F307" s="130"/>
    </row>
    <row r="308" customFormat="false" ht="12.75" hidden="false" customHeight="false" outlineLevel="0" collapsed="false">
      <c r="A308" s="129"/>
      <c r="B308" s="130"/>
      <c r="C308" s="130"/>
      <c r="D308" s="130"/>
      <c r="E308" s="130"/>
      <c r="F308" s="130"/>
    </row>
    <row r="309" customFormat="false" ht="12.75" hidden="false" customHeight="false" outlineLevel="0" collapsed="false">
      <c r="A309" s="129"/>
      <c r="B309" s="130"/>
      <c r="C309" s="130"/>
      <c r="D309" s="130"/>
      <c r="E309" s="130"/>
      <c r="F309" s="130"/>
    </row>
    <row r="310" customFormat="false" ht="12.75" hidden="false" customHeight="false" outlineLevel="0" collapsed="false">
      <c r="A310" s="129"/>
      <c r="B310" s="130"/>
      <c r="C310" s="130"/>
      <c r="D310" s="130"/>
      <c r="E310" s="130"/>
      <c r="F310" s="130"/>
    </row>
    <row r="311" customFormat="false" ht="12.75" hidden="false" customHeight="false" outlineLevel="0" collapsed="false">
      <c r="A311" s="129"/>
      <c r="B311" s="130"/>
      <c r="C311" s="130"/>
      <c r="D311" s="130"/>
      <c r="E311" s="130"/>
      <c r="F311" s="130"/>
    </row>
    <row r="312" customFormat="false" ht="12.75" hidden="false" customHeight="false" outlineLevel="0" collapsed="false">
      <c r="A312" s="129"/>
      <c r="B312" s="130"/>
      <c r="C312" s="130"/>
      <c r="D312" s="130"/>
      <c r="E312" s="130"/>
      <c r="F312" s="130"/>
    </row>
    <row r="313" customFormat="false" ht="12.75" hidden="false" customHeight="false" outlineLevel="0" collapsed="false">
      <c r="A313" s="129"/>
      <c r="B313" s="130"/>
      <c r="C313" s="130"/>
      <c r="D313" s="130"/>
      <c r="E313" s="130"/>
      <c r="F313" s="130"/>
    </row>
    <row r="314" customFormat="false" ht="12.75" hidden="false" customHeight="false" outlineLevel="0" collapsed="false">
      <c r="A314" s="129"/>
      <c r="B314" s="130"/>
      <c r="C314" s="130"/>
      <c r="D314" s="130"/>
      <c r="E314" s="130"/>
      <c r="F314" s="130"/>
    </row>
    <row r="315" customFormat="false" ht="12.75" hidden="false" customHeight="false" outlineLevel="0" collapsed="false">
      <c r="A315" s="129"/>
      <c r="B315" s="130"/>
      <c r="C315" s="130"/>
      <c r="D315" s="130"/>
      <c r="E315" s="130"/>
      <c r="F315" s="130"/>
    </row>
    <row r="316" customFormat="false" ht="12.75" hidden="false" customHeight="false" outlineLevel="0" collapsed="false">
      <c r="A316" s="129"/>
      <c r="B316" s="130"/>
      <c r="C316" s="130"/>
      <c r="D316" s="130"/>
      <c r="E316" s="130"/>
      <c r="F316" s="130"/>
    </row>
    <row r="317" customFormat="false" ht="12.75" hidden="false" customHeight="false" outlineLevel="0" collapsed="false">
      <c r="A317" s="129"/>
      <c r="B317" s="130"/>
      <c r="C317" s="130"/>
      <c r="D317" s="130"/>
      <c r="E317" s="130"/>
      <c r="F317" s="130"/>
    </row>
    <row r="318" customFormat="false" ht="12.75" hidden="false" customHeight="false" outlineLevel="0" collapsed="false">
      <c r="A318" s="129"/>
      <c r="B318" s="130"/>
      <c r="C318" s="130"/>
      <c r="D318" s="130"/>
      <c r="E318" s="130"/>
      <c r="F318" s="130"/>
    </row>
    <row r="319" customFormat="false" ht="12.75" hidden="false" customHeight="false" outlineLevel="0" collapsed="false">
      <c r="A319" s="129"/>
      <c r="B319" s="130"/>
      <c r="C319" s="130"/>
      <c r="D319" s="130"/>
      <c r="E319" s="130"/>
      <c r="F319" s="130"/>
    </row>
    <row r="320" customFormat="false" ht="12.75" hidden="false" customHeight="false" outlineLevel="0" collapsed="false">
      <c r="A320" s="129"/>
      <c r="B320" s="130"/>
      <c r="C320" s="130"/>
      <c r="D320" s="130"/>
      <c r="E320" s="130"/>
      <c r="F320" s="130"/>
    </row>
    <row r="321" customFormat="false" ht="12.75" hidden="false" customHeight="false" outlineLevel="0" collapsed="false">
      <c r="A321" s="129"/>
      <c r="B321" s="130"/>
      <c r="C321" s="130"/>
      <c r="D321" s="130"/>
      <c r="E321" s="130"/>
      <c r="F321" s="130"/>
    </row>
    <row r="322" customFormat="false" ht="12.75" hidden="false" customHeight="false" outlineLevel="0" collapsed="false">
      <c r="A322" s="129"/>
      <c r="B322" s="130"/>
      <c r="C322" s="130"/>
      <c r="D322" s="130"/>
      <c r="E322" s="130"/>
      <c r="F322" s="130"/>
    </row>
    <row r="323" customFormat="false" ht="12.75" hidden="false" customHeight="false" outlineLevel="0" collapsed="false">
      <c r="A323" s="129"/>
      <c r="B323" s="130"/>
      <c r="C323" s="130"/>
      <c r="D323" s="130"/>
      <c r="E323" s="130"/>
      <c r="F323" s="130"/>
    </row>
    <row r="324" customFormat="false" ht="12.75" hidden="false" customHeight="false" outlineLevel="0" collapsed="false">
      <c r="A324" s="129"/>
      <c r="B324" s="130"/>
      <c r="C324" s="130"/>
      <c r="D324" s="130"/>
      <c r="E324" s="130"/>
      <c r="F324" s="130"/>
    </row>
    <row r="325" customFormat="false" ht="12.75" hidden="false" customHeight="false" outlineLevel="0" collapsed="false">
      <c r="A325" s="129"/>
      <c r="B325" s="130"/>
      <c r="C325" s="130"/>
      <c r="D325" s="130"/>
      <c r="E325" s="130"/>
      <c r="F325" s="130"/>
    </row>
    <row r="326" customFormat="false" ht="12.75" hidden="false" customHeight="false" outlineLevel="0" collapsed="false">
      <c r="A326" s="129"/>
      <c r="B326" s="130"/>
      <c r="C326" s="130"/>
      <c r="D326" s="130"/>
      <c r="E326" s="130"/>
      <c r="F326" s="130"/>
    </row>
    <row r="327" customFormat="false" ht="12.75" hidden="false" customHeight="false" outlineLevel="0" collapsed="false">
      <c r="A327" s="129"/>
      <c r="B327" s="130"/>
      <c r="C327" s="130"/>
      <c r="D327" s="130"/>
      <c r="E327" s="130"/>
      <c r="F327" s="130"/>
    </row>
    <row r="328" customFormat="false" ht="12.75" hidden="false" customHeight="false" outlineLevel="0" collapsed="false">
      <c r="A328" s="129"/>
      <c r="B328" s="130"/>
      <c r="C328" s="130"/>
      <c r="D328" s="130"/>
      <c r="E328" s="130"/>
      <c r="F328" s="130"/>
    </row>
    <row r="329" customFormat="false" ht="12.75" hidden="false" customHeight="false" outlineLevel="0" collapsed="false">
      <c r="A329" s="129"/>
      <c r="B329" s="130"/>
      <c r="C329" s="130"/>
      <c r="D329" s="130"/>
      <c r="E329" s="130"/>
      <c r="F329" s="130"/>
    </row>
    <row r="330" customFormat="false" ht="12.75" hidden="false" customHeight="false" outlineLevel="0" collapsed="false">
      <c r="A330" s="129"/>
      <c r="B330" s="130"/>
      <c r="C330" s="130"/>
      <c r="D330" s="130"/>
      <c r="E330" s="130"/>
      <c r="F330" s="130"/>
    </row>
    <row r="331" customFormat="false" ht="12.75" hidden="false" customHeight="false" outlineLevel="0" collapsed="false">
      <c r="A331" s="129"/>
      <c r="B331" s="130"/>
      <c r="C331" s="130"/>
      <c r="D331" s="130"/>
      <c r="E331" s="130"/>
      <c r="F331" s="130"/>
    </row>
    <row r="332" customFormat="false" ht="12.75" hidden="false" customHeight="false" outlineLevel="0" collapsed="false">
      <c r="A332" s="129"/>
      <c r="B332" s="130"/>
      <c r="C332" s="130"/>
      <c r="D332" s="130"/>
      <c r="E332" s="130"/>
      <c r="F332" s="130"/>
    </row>
    <row r="333" customFormat="false" ht="12.75" hidden="false" customHeight="false" outlineLevel="0" collapsed="false">
      <c r="A333" s="129"/>
      <c r="B333" s="130"/>
      <c r="C333" s="130"/>
      <c r="D333" s="130"/>
      <c r="E333" s="130"/>
      <c r="F333" s="130"/>
    </row>
    <row r="334" customFormat="false" ht="12.75" hidden="false" customHeight="false" outlineLevel="0" collapsed="false">
      <c r="A334" s="129"/>
      <c r="B334" s="130"/>
      <c r="C334" s="130"/>
      <c r="D334" s="130"/>
      <c r="E334" s="130"/>
      <c r="F334" s="130"/>
    </row>
    <row r="335" customFormat="false" ht="12.75" hidden="false" customHeight="false" outlineLevel="0" collapsed="false">
      <c r="A335" s="129"/>
      <c r="B335" s="130"/>
      <c r="C335" s="130"/>
      <c r="D335" s="130"/>
      <c r="E335" s="130"/>
      <c r="F335" s="130"/>
    </row>
    <row r="336" customFormat="false" ht="12.75" hidden="false" customHeight="false" outlineLevel="0" collapsed="false">
      <c r="A336" s="129"/>
      <c r="B336" s="130"/>
      <c r="C336" s="130"/>
      <c r="D336" s="130"/>
      <c r="E336" s="130"/>
      <c r="F336" s="130"/>
    </row>
    <row r="337" customFormat="false" ht="12.75" hidden="false" customHeight="false" outlineLevel="0" collapsed="false">
      <c r="A337" s="160"/>
      <c r="C337" s="146"/>
      <c r="E337" s="130"/>
    </row>
    <row r="338" customFormat="false" ht="12.75" hidden="false" customHeight="false" outlineLevel="0" collapsed="false">
      <c r="A338" s="160"/>
      <c r="C338" s="130"/>
      <c r="D338" s="130"/>
      <c r="E338" s="130"/>
    </row>
    <row r="339" customFormat="false" ht="12.75" hidden="false" customHeight="false" outlineLevel="0" collapsed="false">
      <c r="A339" s="160"/>
      <c r="B339" s="145"/>
      <c r="F339" s="369"/>
    </row>
    <row r="340" customFormat="false" ht="12.75" hidden="false" customHeight="false" outlineLevel="0" collapsed="false">
      <c r="A340" s="160"/>
    </row>
    <row r="341" customFormat="false" ht="13.5" hidden="false" customHeight="false" outlineLevel="0" collapsed="false">
      <c r="A341" s="160"/>
      <c r="B341" s="5"/>
      <c r="F341" s="368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7"/>
      <c r="B345" s="190"/>
      <c r="G345" s="197"/>
      <c r="H345" s="190"/>
      <c r="K345" s="185"/>
      <c r="M345" s="197"/>
      <c r="N345" s="190"/>
      <c r="Q345" s="185"/>
    </row>
    <row r="346" customFormat="false" ht="12.75" hidden="false" customHeight="false" outlineLevel="0" collapsed="false">
      <c r="B346" s="120"/>
      <c r="D346" s="120"/>
      <c r="H346" s="120"/>
      <c r="J346" s="120"/>
      <c r="K346" s="185"/>
      <c r="N346" s="120"/>
      <c r="P346" s="120"/>
      <c r="Q346" s="185"/>
    </row>
    <row r="347" customFormat="false" ht="12.75" hidden="false" customHeight="false" outlineLevel="0" collapsed="false">
      <c r="A347" s="162"/>
      <c r="B347" s="122"/>
      <c r="C347" s="122"/>
      <c r="D347" s="122"/>
      <c r="E347" s="239"/>
      <c r="F347" s="122"/>
      <c r="G347" s="162"/>
      <c r="H347" s="122"/>
      <c r="I347" s="122"/>
      <c r="J347" s="122"/>
      <c r="K347" s="239"/>
      <c r="L347" s="122"/>
      <c r="M347" s="162"/>
      <c r="N347" s="122"/>
      <c r="O347" s="122"/>
      <c r="P347" s="122"/>
      <c r="Q347" s="239"/>
      <c r="R347" s="122"/>
    </row>
    <row r="348" customFormat="false" ht="12.75" hidden="false" customHeight="false" outlineLevel="0" collapsed="false">
      <c r="A348" s="88"/>
      <c r="B348" s="123"/>
      <c r="C348" s="123"/>
      <c r="D348" s="24"/>
      <c r="E348" s="24"/>
      <c r="F348" s="123"/>
      <c r="G348" s="88"/>
      <c r="H348" s="123"/>
      <c r="I348" s="123"/>
      <c r="J348" s="24"/>
      <c r="K348" s="24"/>
      <c r="L348" s="123"/>
      <c r="M348" s="88"/>
      <c r="N348" s="123"/>
      <c r="O348" s="123"/>
      <c r="P348" s="24"/>
      <c r="Q348" s="24"/>
      <c r="R348" s="123"/>
    </row>
    <row r="349" customFormat="false" ht="12.75" hidden="false" customHeight="false" outlineLevel="0" collapsed="false">
      <c r="A349" s="129"/>
      <c r="B349" s="130"/>
      <c r="C349" s="130"/>
      <c r="D349" s="130"/>
      <c r="E349" s="130"/>
      <c r="F349" s="130"/>
      <c r="G349" s="129"/>
      <c r="H349" s="130"/>
      <c r="I349" s="130"/>
      <c r="J349" s="130"/>
      <c r="K349" s="130"/>
      <c r="L349" s="130"/>
      <c r="M349" s="129"/>
      <c r="N349" s="130"/>
      <c r="O349" s="130"/>
      <c r="P349" s="130"/>
      <c r="Q349" s="130"/>
      <c r="R349" s="130"/>
    </row>
    <row r="350" customFormat="false" ht="12.75" hidden="false" customHeight="false" outlineLevel="0" collapsed="false">
      <c r="A350" s="129"/>
      <c r="B350" s="130"/>
      <c r="C350" s="130"/>
      <c r="D350" s="130"/>
      <c r="E350" s="130"/>
      <c r="F350" s="130"/>
      <c r="G350" s="129"/>
      <c r="H350" s="130"/>
      <c r="I350" s="130"/>
      <c r="J350" s="130"/>
      <c r="K350" s="130"/>
      <c r="L350" s="130"/>
      <c r="M350" s="129"/>
      <c r="N350" s="130"/>
      <c r="O350" s="130"/>
      <c r="P350" s="130"/>
      <c r="Q350" s="130"/>
      <c r="R350" s="130"/>
    </row>
    <row r="351" customFormat="false" ht="12.75" hidden="false" customHeight="false" outlineLevel="0" collapsed="false">
      <c r="A351" s="129"/>
      <c r="B351" s="130"/>
      <c r="C351" s="130"/>
      <c r="D351" s="130"/>
      <c r="E351" s="130"/>
      <c r="F351" s="130"/>
      <c r="G351" s="129"/>
      <c r="H351" s="130"/>
      <c r="I351" s="130"/>
      <c r="J351" s="130"/>
      <c r="K351" s="130"/>
      <c r="L351" s="130"/>
      <c r="M351" s="129"/>
      <c r="N351" s="130"/>
      <c r="O351" s="130"/>
      <c r="P351" s="130"/>
      <c r="Q351" s="130"/>
      <c r="R351" s="130"/>
    </row>
    <row r="352" customFormat="false" ht="12.75" hidden="false" customHeight="false" outlineLevel="0" collapsed="false">
      <c r="A352" s="129"/>
      <c r="B352" s="130"/>
      <c r="C352" s="130"/>
      <c r="D352" s="130"/>
      <c r="E352" s="130"/>
      <c r="F352" s="130"/>
      <c r="G352" s="129"/>
      <c r="H352" s="130"/>
      <c r="I352" s="130"/>
      <c r="J352" s="130"/>
      <c r="K352" s="130"/>
      <c r="L352" s="130"/>
      <c r="M352" s="129"/>
      <c r="N352" s="130"/>
      <c r="O352" s="130"/>
      <c r="P352" s="130"/>
      <c r="Q352" s="130"/>
      <c r="R352" s="130"/>
    </row>
    <row r="353" customFormat="false" ht="12.75" hidden="false" customHeight="false" outlineLevel="0" collapsed="false">
      <c r="A353" s="129"/>
      <c r="B353" s="130"/>
      <c r="C353" s="130"/>
      <c r="D353" s="130"/>
      <c r="E353" s="130"/>
      <c r="F353" s="130"/>
      <c r="G353" s="129"/>
      <c r="H353" s="130"/>
      <c r="I353" s="130"/>
      <c r="J353" s="130"/>
      <c r="K353" s="130"/>
      <c r="L353" s="130"/>
      <c r="M353" s="129"/>
      <c r="N353" s="130"/>
      <c r="O353" s="130"/>
      <c r="P353" s="130"/>
      <c r="Q353" s="130"/>
      <c r="R353" s="130"/>
    </row>
    <row r="354" customFormat="false" ht="12.75" hidden="false" customHeight="false" outlineLevel="0" collapsed="false">
      <c r="A354" s="129"/>
      <c r="B354" s="130"/>
      <c r="C354" s="130"/>
      <c r="D354" s="130"/>
      <c r="E354" s="130"/>
      <c r="F354" s="130"/>
      <c r="G354" s="129"/>
      <c r="H354" s="130"/>
      <c r="I354" s="130"/>
      <c r="J354" s="130"/>
      <c r="K354" s="130"/>
      <c r="L354" s="130"/>
      <c r="M354" s="129"/>
      <c r="N354" s="130"/>
      <c r="O354" s="130"/>
      <c r="P354" s="130"/>
      <c r="Q354" s="130"/>
      <c r="R354" s="130"/>
    </row>
    <row r="355" customFormat="false" ht="12.75" hidden="false" customHeight="false" outlineLevel="0" collapsed="false">
      <c r="A355" s="129"/>
      <c r="B355" s="130"/>
      <c r="C355" s="130"/>
      <c r="D355" s="130"/>
      <c r="E355" s="130"/>
      <c r="F355" s="130"/>
      <c r="G355" s="129"/>
      <c r="H355" s="130"/>
      <c r="I355" s="130"/>
      <c r="J355" s="130"/>
      <c r="K355" s="130"/>
      <c r="L355" s="130"/>
      <c r="M355" s="129"/>
      <c r="N355" s="130"/>
      <c r="O355" s="130"/>
      <c r="P355" s="130"/>
      <c r="Q355" s="130"/>
      <c r="R355" s="130"/>
    </row>
    <row r="356" customFormat="false" ht="12.75" hidden="false" customHeight="false" outlineLevel="0" collapsed="false">
      <c r="A356" s="129"/>
      <c r="B356" s="130"/>
      <c r="C356" s="130"/>
      <c r="D356" s="130"/>
      <c r="E356" s="130"/>
      <c r="F356" s="130"/>
      <c r="G356" s="129"/>
      <c r="H356" s="130"/>
      <c r="I356" s="130"/>
      <c r="J356" s="130"/>
      <c r="K356" s="130"/>
      <c r="L356" s="130"/>
      <c r="M356" s="129"/>
      <c r="N356" s="130"/>
      <c r="O356" s="130"/>
      <c r="P356" s="130"/>
      <c r="Q356" s="130"/>
      <c r="R356" s="130"/>
    </row>
    <row r="357" customFormat="false" ht="12.75" hidden="false" customHeight="false" outlineLevel="0" collapsed="false">
      <c r="A357" s="129"/>
      <c r="B357" s="130"/>
      <c r="C357" s="130"/>
      <c r="D357" s="130"/>
      <c r="E357" s="130"/>
      <c r="F357" s="130"/>
      <c r="G357" s="129"/>
      <c r="H357" s="130"/>
      <c r="I357" s="130"/>
      <c r="J357" s="130"/>
      <c r="K357" s="130"/>
      <c r="L357" s="130"/>
      <c r="M357" s="129"/>
      <c r="N357" s="130"/>
      <c r="O357" s="130"/>
      <c r="P357" s="130"/>
      <c r="Q357" s="130"/>
      <c r="R357" s="130"/>
    </row>
    <row r="358" customFormat="false" ht="12.75" hidden="false" customHeight="false" outlineLevel="0" collapsed="false">
      <c r="A358" s="129"/>
      <c r="B358" s="130"/>
      <c r="C358" s="130"/>
      <c r="D358" s="130"/>
      <c r="E358" s="130"/>
      <c r="F358" s="130"/>
      <c r="G358" s="129"/>
      <c r="H358" s="130"/>
      <c r="I358" s="130"/>
      <c r="J358" s="130"/>
      <c r="K358" s="130"/>
      <c r="L358" s="130"/>
      <c r="M358" s="129"/>
      <c r="N358" s="130"/>
      <c r="O358" s="130"/>
      <c r="P358" s="130"/>
      <c r="Q358" s="130"/>
      <c r="R358" s="130"/>
    </row>
    <row r="359" customFormat="false" ht="12.75" hidden="false" customHeight="false" outlineLevel="0" collapsed="false">
      <c r="A359" s="129"/>
      <c r="B359" s="130"/>
      <c r="C359" s="130"/>
      <c r="D359" s="130"/>
      <c r="E359" s="130"/>
      <c r="F359" s="130"/>
      <c r="G359" s="129"/>
      <c r="H359" s="130"/>
      <c r="I359" s="130"/>
      <c r="J359" s="130"/>
      <c r="K359" s="130"/>
      <c r="L359" s="130"/>
      <c r="M359" s="129"/>
      <c r="N359" s="130"/>
      <c r="O359" s="130"/>
      <c r="P359" s="130"/>
      <c r="Q359" s="130"/>
      <c r="R359" s="130"/>
    </row>
    <row r="360" customFormat="false" ht="12.75" hidden="false" customHeight="false" outlineLevel="0" collapsed="false">
      <c r="A360" s="129"/>
      <c r="B360" s="130"/>
      <c r="C360" s="130"/>
      <c r="D360" s="130"/>
      <c r="E360" s="130"/>
      <c r="F360" s="130"/>
      <c r="G360" s="129"/>
      <c r="H360" s="130"/>
      <c r="I360" s="130"/>
      <c r="J360" s="130"/>
      <c r="K360" s="130"/>
      <c r="L360" s="130"/>
      <c r="M360" s="129"/>
      <c r="N360" s="130"/>
      <c r="O360" s="130"/>
      <c r="P360" s="130"/>
      <c r="Q360" s="130"/>
      <c r="R360" s="130"/>
    </row>
    <row r="361" customFormat="false" ht="12.75" hidden="false" customHeight="false" outlineLevel="0" collapsed="false">
      <c r="A361" s="129"/>
      <c r="B361" s="130"/>
      <c r="C361" s="130"/>
      <c r="D361" s="130"/>
      <c r="E361" s="130"/>
      <c r="F361" s="130"/>
      <c r="G361" s="129"/>
      <c r="H361" s="130"/>
      <c r="I361" s="130"/>
      <c r="J361" s="130"/>
      <c r="K361" s="130"/>
      <c r="L361" s="130"/>
      <c r="M361" s="129"/>
      <c r="N361" s="130"/>
      <c r="O361" s="130"/>
      <c r="P361" s="130"/>
      <c r="Q361" s="130"/>
      <c r="R361" s="130"/>
    </row>
    <row r="362" customFormat="false" ht="12.75" hidden="false" customHeight="false" outlineLevel="0" collapsed="false">
      <c r="A362" s="129"/>
      <c r="B362" s="130"/>
      <c r="C362" s="130"/>
      <c r="D362" s="130"/>
      <c r="E362" s="130"/>
      <c r="F362" s="130"/>
      <c r="G362" s="129"/>
      <c r="H362" s="130"/>
      <c r="I362" s="130"/>
      <c r="J362" s="130"/>
      <c r="K362" s="130"/>
      <c r="L362" s="130"/>
      <c r="M362" s="129"/>
      <c r="N362" s="130"/>
      <c r="O362" s="130"/>
      <c r="P362" s="130"/>
      <c r="Q362" s="130"/>
      <c r="R362" s="130"/>
    </row>
    <row r="363" customFormat="false" ht="12.75" hidden="false" customHeight="false" outlineLevel="0" collapsed="false">
      <c r="A363" s="129"/>
      <c r="B363" s="130"/>
      <c r="C363" s="130"/>
      <c r="D363" s="130"/>
      <c r="E363" s="130"/>
      <c r="F363" s="130"/>
      <c r="G363" s="129"/>
      <c r="H363" s="130"/>
      <c r="I363" s="130"/>
      <c r="J363" s="130"/>
      <c r="K363" s="130"/>
      <c r="L363" s="130"/>
      <c r="M363" s="129"/>
      <c r="N363" s="130"/>
      <c r="O363" s="130"/>
      <c r="P363" s="130"/>
      <c r="Q363" s="130"/>
      <c r="R363" s="130"/>
    </row>
    <row r="364" customFormat="false" ht="12.75" hidden="false" customHeight="false" outlineLevel="0" collapsed="false">
      <c r="A364" s="129"/>
      <c r="B364" s="130"/>
      <c r="C364" s="130"/>
      <c r="D364" s="130"/>
      <c r="E364" s="130"/>
      <c r="F364" s="130"/>
      <c r="G364" s="129"/>
      <c r="H364" s="130"/>
      <c r="I364" s="130"/>
      <c r="J364" s="130"/>
      <c r="K364" s="130"/>
      <c r="L364" s="130"/>
      <c r="M364" s="129"/>
      <c r="N364" s="130"/>
      <c r="O364" s="130"/>
      <c r="P364" s="130"/>
      <c r="Q364" s="130"/>
      <c r="R364" s="130"/>
    </row>
    <row r="365" customFormat="false" ht="12.75" hidden="false" customHeight="false" outlineLevel="0" collapsed="false">
      <c r="A365" s="129"/>
      <c r="B365" s="130"/>
      <c r="C365" s="130"/>
      <c r="D365" s="130"/>
      <c r="E365" s="130"/>
      <c r="F365" s="130"/>
      <c r="G365" s="129"/>
      <c r="H365" s="130"/>
      <c r="I365" s="130"/>
      <c r="J365" s="130"/>
      <c r="K365" s="130"/>
      <c r="L365" s="130"/>
      <c r="M365" s="129"/>
      <c r="N365" s="130"/>
      <c r="O365" s="130"/>
      <c r="P365" s="130"/>
      <c r="Q365" s="130"/>
      <c r="R365" s="130"/>
    </row>
    <row r="366" customFormat="false" ht="12.75" hidden="false" customHeight="false" outlineLevel="0" collapsed="false">
      <c r="A366" s="129"/>
      <c r="B366" s="130"/>
      <c r="C366" s="130"/>
      <c r="D366" s="130"/>
      <c r="E366" s="130"/>
      <c r="F366" s="130"/>
      <c r="G366" s="129"/>
      <c r="H366" s="130"/>
      <c r="I366" s="130"/>
      <c r="J366" s="130"/>
      <c r="K366" s="130"/>
      <c r="L366" s="130"/>
      <c r="M366" s="129"/>
      <c r="N366" s="130"/>
      <c r="O366" s="130"/>
      <c r="P366" s="130"/>
      <c r="Q366" s="130"/>
      <c r="R366" s="130"/>
    </row>
    <row r="367" customFormat="false" ht="12.75" hidden="false" customHeight="false" outlineLevel="0" collapsed="false">
      <c r="A367" s="129"/>
      <c r="B367" s="130"/>
      <c r="C367" s="130"/>
      <c r="D367" s="130"/>
      <c r="E367" s="130"/>
      <c r="F367" s="130"/>
      <c r="G367" s="129"/>
      <c r="H367" s="130"/>
      <c r="I367" s="130"/>
      <c r="J367" s="130"/>
      <c r="K367" s="130"/>
      <c r="L367" s="130"/>
      <c r="M367" s="129"/>
      <c r="N367" s="130"/>
      <c r="O367" s="130"/>
      <c r="P367" s="130"/>
      <c r="Q367" s="130"/>
      <c r="R367" s="130"/>
    </row>
    <row r="368" customFormat="false" ht="12.75" hidden="false" customHeight="false" outlineLevel="0" collapsed="false">
      <c r="A368" s="129"/>
      <c r="B368" s="130"/>
      <c r="C368" s="130"/>
      <c r="D368" s="130"/>
      <c r="E368" s="130"/>
      <c r="F368" s="130"/>
      <c r="G368" s="129"/>
      <c r="H368" s="130"/>
      <c r="I368" s="130"/>
      <c r="J368" s="130"/>
      <c r="K368" s="130"/>
      <c r="L368" s="130"/>
      <c r="M368" s="129"/>
      <c r="N368" s="130"/>
      <c r="O368" s="130"/>
      <c r="P368" s="130"/>
      <c r="Q368" s="130"/>
      <c r="R368" s="130"/>
    </row>
    <row r="369" customFormat="false" ht="12.75" hidden="false" customHeight="false" outlineLevel="0" collapsed="false">
      <c r="A369" s="129"/>
      <c r="B369" s="130"/>
      <c r="C369" s="130"/>
      <c r="D369" s="130"/>
      <c r="E369" s="130"/>
      <c r="F369" s="130"/>
      <c r="G369" s="129"/>
      <c r="H369" s="130"/>
      <c r="I369" s="130"/>
      <c r="J369" s="130"/>
      <c r="K369" s="130"/>
      <c r="L369" s="130"/>
      <c r="M369" s="129"/>
      <c r="N369" s="130"/>
      <c r="O369" s="130"/>
      <c r="P369" s="130"/>
      <c r="Q369" s="130"/>
      <c r="R369" s="130"/>
    </row>
    <row r="370" customFormat="false" ht="12.75" hidden="false" customHeight="false" outlineLevel="0" collapsed="false">
      <c r="A370" s="129"/>
      <c r="B370" s="130"/>
      <c r="C370" s="130"/>
      <c r="D370" s="130"/>
      <c r="E370" s="130"/>
      <c r="F370" s="130"/>
      <c r="G370" s="129"/>
      <c r="H370" s="130"/>
      <c r="I370" s="130"/>
      <c r="J370" s="130"/>
      <c r="K370" s="130"/>
      <c r="L370" s="130"/>
      <c r="M370" s="129"/>
      <c r="N370" s="130"/>
      <c r="O370" s="130"/>
      <c r="P370" s="130"/>
      <c r="Q370" s="130"/>
      <c r="R370" s="130"/>
    </row>
    <row r="371" customFormat="false" ht="12.75" hidden="false" customHeight="false" outlineLevel="0" collapsed="false">
      <c r="A371" s="129"/>
      <c r="B371" s="130"/>
      <c r="C371" s="130"/>
      <c r="D371" s="130"/>
      <c r="E371" s="130"/>
      <c r="F371" s="130"/>
      <c r="G371" s="129"/>
      <c r="H371" s="130"/>
      <c r="I371" s="130"/>
      <c r="J371" s="130"/>
      <c r="K371" s="130"/>
      <c r="L371" s="130"/>
      <c r="M371" s="129"/>
      <c r="N371" s="130"/>
      <c r="O371" s="130"/>
      <c r="P371" s="130"/>
      <c r="Q371" s="130"/>
      <c r="R371" s="130"/>
    </row>
    <row r="372" customFormat="false" ht="12.75" hidden="false" customHeight="false" outlineLevel="0" collapsed="false">
      <c r="A372" s="129"/>
      <c r="B372" s="130"/>
      <c r="C372" s="130"/>
      <c r="D372" s="130"/>
      <c r="E372" s="130"/>
      <c r="F372" s="130"/>
      <c r="G372" s="129"/>
      <c r="H372" s="130"/>
      <c r="I372" s="130"/>
      <c r="J372" s="130"/>
      <c r="K372" s="130"/>
      <c r="L372" s="130"/>
      <c r="M372" s="129"/>
      <c r="N372" s="130"/>
      <c r="O372" s="130"/>
      <c r="P372" s="130"/>
      <c r="Q372" s="130"/>
      <c r="R372" s="130"/>
    </row>
    <row r="373" customFormat="false" ht="12.75" hidden="false" customHeight="false" outlineLevel="0" collapsed="false">
      <c r="A373" s="129"/>
      <c r="B373" s="130"/>
      <c r="C373" s="130"/>
      <c r="D373" s="130"/>
      <c r="E373" s="130"/>
      <c r="F373" s="130"/>
      <c r="G373" s="129"/>
      <c r="H373" s="130"/>
      <c r="I373" s="130"/>
      <c r="J373" s="130"/>
      <c r="K373" s="130"/>
      <c r="L373" s="130"/>
      <c r="M373" s="129"/>
      <c r="N373" s="130"/>
      <c r="O373" s="130"/>
      <c r="P373" s="130"/>
      <c r="Q373" s="130"/>
      <c r="R373" s="130"/>
    </row>
    <row r="374" customFormat="false" ht="12.75" hidden="false" customHeight="false" outlineLevel="0" collapsed="false">
      <c r="A374" s="129"/>
      <c r="B374" s="130"/>
      <c r="C374" s="130"/>
      <c r="D374" s="130"/>
      <c r="E374" s="130"/>
      <c r="F374" s="130"/>
      <c r="G374" s="129"/>
      <c r="H374" s="130"/>
      <c r="I374" s="130"/>
      <c r="J374" s="130"/>
      <c r="K374" s="130"/>
      <c r="L374" s="130"/>
      <c r="M374" s="129"/>
      <c r="N374" s="130"/>
      <c r="O374" s="130"/>
      <c r="P374" s="130"/>
      <c r="Q374" s="130"/>
      <c r="R374" s="130"/>
    </row>
    <row r="375" customFormat="false" ht="12.75" hidden="false" customHeight="false" outlineLevel="0" collapsed="false">
      <c r="A375" s="129"/>
      <c r="B375" s="130"/>
      <c r="C375" s="130"/>
      <c r="D375" s="130"/>
      <c r="E375" s="130"/>
      <c r="F375" s="130"/>
      <c r="G375" s="129"/>
      <c r="H375" s="130"/>
      <c r="I375" s="130"/>
      <c r="J375" s="130"/>
      <c r="K375" s="130"/>
      <c r="L375" s="130"/>
      <c r="M375" s="129"/>
      <c r="N375" s="130"/>
      <c r="O375" s="130"/>
      <c r="P375" s="130"/>
      <c r="Q375" s="130"/>
      <c r="R375" s="130"/>
    </row>
    <row r="376" customFormat="false" ht="12.75" hidden="false" customHeight="false" outlineLevel="0" collapsed="false">
      <c r="A376" s="129"/>
      <c r="B376" s="130"/>
      <c r="C376" s="130"/>
      <c r="D376" s="130"/>
      <c r="E376" s="130"/>
      <c r="F376" s="130"/>
      <c r="G376" s="129"/>
      <c r="H376" s="130"/>
      <c r="I376" s="130"/>
      <c r="J376" s="130"/>
      <c r="K376" s="130"/>
      <c r="L376" s="130"/>
      <c r="M376" s="129"/>
      <c r="N376" s="130"/>
      <c r="O376" s="130"/>
      <c r="P376" s="130"/>
      <c r="Q376" s="130"/>
      <c r="R376" s="130"/>
    </row>
    <row r="377" customFormat="false" ht="12.75" hidden="false" customHeight="false" outlineLevel="0" collapsed="false">
      <c r="A377" s="129"/>
      <c r="B377" s="130"/>
      <c r="C377" s="130"/>
      <c r="D377" s="130"/>
      <c r="E377" s="130"/>
      <c r="F377" s="130"/>
      <c r="G377" s="129"/>
      <c r="H377" s="130"/>
      <c r="I377" s="130"/>
      <c r="J377" s="130"/>
      <c r="K377" s="130"/>
      <c r="L377" s="130"/>
      <c r="M377" s="129"/>
      <c r="N377" s="130"/>
      <c r="O377" s="130"/>
      <c r="P377" s="130"/>
      <c r="Q377" s="130"/>
      <c r="R377" s="130"/>
    </row>
    <row r="378" customFormat="false" ht="12.75" hidden="false" customHeight="false" outlineLevel="0" collapsed="false">
      <c r="A378" s="129"/>
      <c r="B378" s="130"/>
      <c r="C378" s="130"/>
      <c r="D378" s="130"/>
      <c r="E378" s="130"/>
      <c r="F378" s="130"/>
      <c r="G378" s="129"/>
      <c r="H378" s="130"/>
      <c r="I378" s="130"/>
      <c r="J378" s="130"/>
      <c r="K378" s="130"/>
      <c r="L378" s="130"/>
      <c r="M378" s="129"/>
      <c r="N378" s="130"/>
      <c r="O378" s="130"/>
      <c r="P378" s="130"/>
      <c r="Q378" s="130"/>
      <c r="R378" s="130"/>
    </row>
    <row r="379" customFormat="false" ht="12.75" hidden="false" customHeight="false" outlineLevel="0" collapsed="false">
      <c r="A379" s="129"/>
      <c r="B379" s="130"/>
      <c r="C379" s="130"/>
      <c r="D379" s="130"/>
      <c r="E379" s="130"/>
      <c r="F379" s="130"/>
      <c r="G379" s="129"/>
      <c r="H379" s="130"/>
      <c r="I379" s="130"/>
      <c r="J379" s="130"/>
      <c r="K379" s="130"/>
      <c r="L379" s="130"/>
      <c r="M379" s="129"/>
      <c r="N379" s="130"/>
      <c r="O379" s="130"/>
      <c r="P379" s="130"/>
      <c r="Q379" s="130"/>
      <c r="R379" s="130"/>
    </row>
    <row r="380" customFormat="false" ht="12.75" hidden="false" customHeight="false" outlineLevel="0" collapsed="false">
      <c r="A380" s="129"/>
      <c r="B380" s="130"/>
      <c r="C380" s="130"/>
      <c r="D380" s="130"/>
      <c r="E380" s="130"/>
      <c r="F380" s="130"/>
      <c r="G380" s="129"/>
      <c r="H380" s="130"/>
      <c r="I380" s="130"/>
      <c r="J380" s="130"/>
      <c r="K380" s="130"/>
      <c r="L380" s="130"/>
      <c r="M380" s="129"/>
      <c r="N380" s="130"/>
      <c r="O380" s="130"/>
      <c r="P380" s="130"/>
      <c r="Q380" s="130"/>
      <c r="R380" s="130"/>
    </row>
    <row r="381" customFormat="false" ht="12.75" hidden="false" customHeight="false" outlineLevel="0" collapsed="false">
      <c r="A381" s="160"/>
      <c r="C381" s="146"/>
      <c r="E381" s="130"/>
      <c r="G381" s="160"/>
      <c r="I381" s="146"/>
      <c r="K381" s="130"/>
      <c r="M381" s="160"/>
      <c r="O381" s="146"/>
      <c r="Q381" s="130"/>
    </row>
    <row r="382" customFormat="false" ht="12.75" hidden="false" customHeight="false" outlineLevel="0" collapsed="false">
      <c r="A382" s="160"/>
      <c r="C382" s="130"/>
      <c r="D382" s="130"/>
      <c r="E382" s="130"/>
      <c r="G382" s="160"/>
      <c r="I382" s="130"/>
      <c r="J382" s="130"/>
      <c r="K382" s="130"/>
      <c r="M382" s="160"/>
      <c r="O382" s="130"/>
      <c r="P382" s="130"/>
      <c r="Q382" s="130"/>
    </row>
    <row r="383" customFormat="false" ht="12.75" hidden="false" customHeight="false" outlineLevel="0" collapsed="false">
      <c r="A383" s="160"/>
      <c r="B383" s="145"/>
      <c r="F383" s="369"/>
      <c r="G383" s="160"/>
      <c r="H383" s="145"/>
      <c r="K383" s="185"/>
      <c r="L383" s="369"/>
      <c r="M383" s="160"/>
      <c r="N383" s="145"/>
      <c r="Q383" s="185"/>
      <c r="R383" s="369"/>
    </row>
    <row r="384" customFormat="false" ht="12.75" hidden="false" customHeight="false" outlineLevel="0" collapsed="false">
      <c r="A384" s="160"/>
      <c r="G384" s="160"/>
      <c r="K384" s="185"/>
      <c r="M384" s="160"/>
      <c r="Q384" s="185"/>
    </row>
    <row r="385" customFormat="false" ht="13.5" hidden="false" customHeight="false" outlineLevel="0" collapsed="false">
      <c r="A385" s="160"/>
      <c r="B385" s="5"/>
      <c r="F385" s="368"/>
      <c r="G385" s="160"/>
      <c r="H385" s="5"/>
      <c r="K385" s="185"/>
      <c r="L385" s="368"/>
      <c r="M385" s="160"/>
      <c r="N385" s="5"/>
      <c r="Q385" s="185"/>
      <c r="R385" s="36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1"/>
      <c r="B5" s="0" t="s">
        <v>37</v>
      </c>
      <c r="E5" s="311"/>
    </row>
    <row r="6" customFormat="false" ht="12.75" hidden="false" customHeight="false" outlineLevel="0" collapsed="false">
      <c r="A6" s="162"/>
      <c r="B6" s="120" t="n">
        <v>500632</v>
      </c>
      <c r="D6" s="120"/>
      <c r="E6" s="162"/>
      <c r="F6" s="120"/>
      <c r="H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/>
      <c r="E7" s="88"/>
      <c r="F7" s="123"/>
      <c r="G7" s="123"/>
      <c r="H7" s="123"/>
    </row>
    <row r="8" customFormat="false" ht="12.75" hidden="false" customHeight="false" outlineLevel="0" collapsed="false">
      <c r="A8" s="129" t="n">
        <v>1</v>
      </c>
      <c r="B8" s="130" t="n">
        <v>106165</v>
      </c>
      <c r="C8" s="130" t="n">
        <v>117417</v>
      </c>
      <c r="D8" s="130" t="n">
        <f aca="false">+C8-B8</f>
        <v>11252</v>
      </c>
      <c r="E8" s="129"/>
      <c r="F8" s="130"/>
      <c r="G8" s="130"/>
      <c r="H8" s="130"/>
    </row>
    <row r="9" customFormat="false" ht="12.75" hidden="false" customHeight="false" outlineLevel="0" collapsed="false">
      <c r="A9" s="129" t="n">
        <v>2</v>
      </c>
      <c r="B9" s="130" t="n">
        <v>117972</v>
      </c>
      <c r="C9" s="130" t="n">
        <v>117437</v>
      </c>
      <c r="D9" s="130" t="n">
        <f aca="false">+C9-B9</f>
        <v>-535</v>
      </c>
      <c r="E9" s="129"/>
      <c r="F9" s="130"/>
      <c r="G9" s="130"/>
      <c r="H9" s="130"/>
    </row>
    <row r="10" customFormat="false" ht="12.75" hidden="false" customHeight="false" outlineLevel="0" collapsed="false">
      <c r="A10" s="129" t="n">
        <v>3</v>
      </c>
      <c r="B10" s="130" t="n">
        <v>124002</v>
      </c>
      <c r="C10" s="130" t="n">
        <v>124207</v>
      </c>
      <c r="D10" s="130" t="n">
        <f aca="false">+C10-B10</f>
        <v>205</v>
      </c>
      <c r="E10" s="129"/>
      <c r="F10" s="130"/>
      <c r="G10" s="130"/>
      <c r="H10" s="130"/>
    </row>
    <row r="11" customFormat="false" ht="12.75" hidden="false" customHeight="false" outlineLevel="0" collapsed="false">
      <c r="A11" s="129" t="n">
        <v>4</v>
      </c>
      <c r="B11" s="130" t="n">
        <v>101418</v>
      </c>
      <c r="C11" s="130" t="n">
        <v>100788</v>
      </c>
      <c r="D11" s="130" t="n">
        <f aca="false">+C11-B11</f>
        <v>-630</v>
      </c>
      <c r="E11" s="129"/>
      <c r="F11" s="130"/>
      <c r="G11" s="130"/>
      <c r="H11" s="130"/>
    </row>
    <row r="12" customFormat="false" ht="12.75" hidden="false" customHeight="false" outlineLevel="0" collapsed="false">
      <c r="A12" s="129" t="n">
        <v>5</v>
      </c>
      <c r="B12" s="130" t="n">
        <v>104942</v>
      </c>
      <c r="C12" s="130" t="n">
        <v>104207</v>
      </c>
      <c r="D12" s="130" t="n">
        <f aca="false">+C12-B12</f>
        <v>-735</v>
      </c>
      <c r="E12" s="129"/>
      <c r="F12" s="130"/>
      <c r="G12" s="130"/>
      <c r="H12" s="130"/>
    </row>
    <row r="13" customFormat="false" ht="12.75" hidden="false" customHeight="false" outlineLevel="0" collapsed="false">
      <c r="A13" s="129" t="n">
        <v>6</v>
      </c>
      <c r="B13" s="130" t="n">
        <v>104211</v>
      </c>
      <c r="C13" s="130" t="n">
        <v>104207</v>
      </c>
      <c r="D13" s="130" t="n">
        <f aca="false">+C13-B13</f>
        <v>-4</v>
      </c>
      <c r="E13" s="129"/>
      <c r="F13" s="130"/>
      <c r="G13" s="130"/>
      <c r="H13" s="130"/>
    </row>
    <row r="14" customFormat="false" ht="12.75" hidden="false" customHeight="false" outlineLevel="0" collapsed="false">
      <c r="A14" s="129" t="n">
        <v>7</v>
      </c>
      <c r="B14" s="130" t="n">
        <v>84424</v>
      </c>
      <c r="C14" s="130" t="n">
        <v>83518</v>
      </c>
      <c r="D14" s="130" t="n">
        <f aca="false">+C14-B14</f>
        <v>-906</v>
      </c>
      <c r="E14" s="129"/>
      <c r="F14" s="130"/>
      <c r="G14" s="130"/>
      <c r="H14" s="130"/>
    </row>
    <row r="15" customFormat="false" ht="12.75" hidden="false" customHeight="false" outlineLevel="0" collapsed="false">
      <c r="A15" s="129" t="n">
        <v>8</v>
      </c>
      <c r="B15" s="130" t="n">
        <v>77456</v>
      </c>
      <c r="C15" s="130" t="n">
        <v>77234</v>
      </c>
      <c r="D15" s="130" t="n">
        <f aca="false">+C15-B15</f>
        <v>-222</v>
      </c>
      <c r="E15" s="129"/>
      <c r="F15" s="130"/>
      <c r="G15" s="130"/>
      <c r="H15" s="130"/>
    </row>
    <row r="16" customFormat="false" ht="12.75" hidden="false" customHeight="false" outlineLevel="0" collapsed="false">
      <c r="A16" s="129" t="n">
        <v>9</v>
      </c>
      <c r="B16" s="130" t="n">
        <v>89763</v>
      </c>
      <c r="C16" s="130" t="n">
        <v>89032</v>
      </c>
      <c r="D16" s="130" t="n">
        <f aca="false">+C16-B16</f>
        <v>-731</v>
      </c>
      <c r="E16" s="129"/>
      <c r="F16" s="130"/>
      <c r="G16" s="130"/>
      <c r="H16" s="130"/>
    </row>
    <row r="17" customFormat="false" ht="12.75" hidden="false" customHeight="false" outlineLevel="0" collapsed="false">
      <c r="A17" s="129" t="n">
        <v>10</v>
      </c>
      <c r="B17" s="130" t="n">
        <v>93179</v>
      </c>
      <c r="C17" s="130" t="n">
        <v>92822</v>
      </c>
      <c r="D17" s="130" t="n">
        <f aca="false">+C17-B17</f>
        <v>-357</v>
      </c>
      <c r="E17" s="129"/>
      <c r="F17" s="130"/>
      <c r="G17" s="130"/>
      <c r="H17" s="130"/>
    </row>
    <row r="18" customFormat="false" ht="12.75" hidden="false" customHeight="false" outlineLevel="0" collapsed="false">
      <c r="A18" s="129" t="n">
        <v>11</v>
      </c>
      <c r="B18" s="130" t="n">
        <v>100949</v>
      </c>
      <c r="C18" s="130" t="n">
        <v>100822</v>
      </c>
      <c r="D18" s="130" t="n">
        <f aca="false">+C18-B18</f>
        <v>-127</v>
      </c>
      <c r="E18" s="129"/>
      <c r="F18" s="130"/>
      <c r="G18" s="130"/>
      <c r="H18" s="130"/>
    </row>
    <row r="19" customFormat="false" ht="12.75" hidden="false" customHeight="false" outlineLevel="0" collapsed="false">
      <c r="A19" s="129" t="n">
        <v>12</v>
      </c>
      <c r="B19" s="130" t="n">
        <v>93077</v>
      </c>
      <c r="C19" s="130" t="n">
        <v>92822</v>
      </c>
      <c r="D19" s="130" t="n">
        <f aca="false">+C19-B19</f>
        <v>-255</v>
      </c>
      <c r="E19" s="129"/>
      <c r="F19" s="130"/>
      <c r="G19" s="130"/>
      <c r="H19" s="130"/>
    </row>
    <row r="20" customFormat="false" ht="12.75" hidden="false" customHeight="false" outlineLevel="0" collapsed="false">
      <c r="A20" s="129" t="n">
        <v>13</v>
      </c>
      <c r="B20" s="130" t="n">
        <v>93019</v>
      </c>
      <c r="C20" s="130" t="n">
        <v>92822</v>
      </c>
      <c r="D20" s="130" t="n">
        <f aca="false">+C20-B20</f>
        <v>-197</v>
      </c>
      <c r="E20" s="129"/>
      <c r="F20" s="130"/>
      <c r="G20" s="130"/>
      <c r="H20" s="130"/>
    </row>
    <row r="21" customFormat="false" ht="12.75" hidden="false" customHeight="false" outlineLevel="0" collapsed="false">
      <c r="A21" s="129" t="n">
        <v>14</v>
      </c>
      <c r="B21" s="130" t="n">
        <v>92998</v>
      </c>
      <c r="C21" s="130" t="n">
        <v>92822</v>
      </c>
      <c r="D21" s="130" t="n">
        <f aca="false">+C21-B21</f>
        <v>-176</v>
      </c>
      <c r="E21" s="129"/>
      <c r="F21" s="130"/>
      <c r="G21" s="130"/>
      <c r="H21" s="130"/>
    </row>
    <row r="22" customFormat="false" ht="12.75" hidden="false" customHeight="false" outlineLevel="0" collapsed="false">
      <c r="A22" s="129" t="n">
        <v>15</v>
      </c>
      <c r="B22" s="130" t="n">
        <v>93044</v>
      </c>
      <c r="C22" s="130" t="n">
        <v>92822</v>
      </c>
      <c r="D22" s="130" t="n">
        <f aca="false">+C22-B22</f>
        <v>-222</v>
      </c>
      <c r="E22" s="129"/>
      <c r="F22" s="130"/>
      <c r="G22" s="130"/>
      <c r="H22" s="130"/>
    </row>
    <row r="23" customFormat="false" ht="12.75" hidden="false" customHeight="false" outlineLevel="0" collapsed="false">
      <c r="A23" s="129" t="n">
        <v>16</v>
      </c>
      <c r="B23" s="130" t="n">
        <v>85485</v>
      </c>
      <c r="C23" s="130" t="n">
        <v>85001</v>
      </c>
      <c r="D23" s="130" t="n">
        <f aca="false">+C23-B23</f>
        <v>-484</v>
      </c>
      <c r="E23" s="129"/>
      <c r="F23" s="130"/>
      <c r="G23" s="130"/>
      <c r="H23" s="130"/>
    </row>
    <row r="24" customFormat="false" ht="12.75" hidden="false" customHeight="false" outlineLevel="0" collapsed="false">
      <c r="A24" s="129" t="n">
        <v>17</v>
      </c>
      <c r="B24" s="130" t="n">
        <v>94982</v>
      </c>
      <c r="C24" s="130" t="n">
        <v>93956</v>
      </c>
      <c r="D24" s="130" t="n">
        <f aca="false">+C24-B24</f>
        <v>-1026</v>
      </c>
      <c r="E24" s="129"/>
      <c r="F24" s="130"/>
      <c r="G24" s="130"/>
      <c r="H24" s="130"/>
    </row>
    <row r="25" customFormat="false" ht="12.75" hidden="false" customHeight="false" outlineLevel="0" collapsed="false">
      <c r="A25" s="129" t="n">
        <v>18</v>
      </c>
      <c r="B25" s="130" t="n">
        <v>83049</v>
      </c>
      <c r="C25" s="130" t="n">
        <v>82542</v>
      </c>
      <c r="D25" s="130" t="n">
        <f aca="false">+C25-B25</f>
        <v>-507</v>
      </c>
      <c r="E25" s="129"/>
      <c r="F25" s="130"/>
      <c r="G25" s="130"/>
      <c r="H25" s="130"/>
    </row>
    <row r="26" customFormat="false" ht="12.75" hidden="false" customHeight="false" outlineLevel="0" collapsed="false">
      <c r="A26" s="129" t="n">
        <v>19</v>
      </c>
      <c r="B26" s="130" t="n">
        <v>84312</v>
      </c>
      <c r="C26" s="130" t="n">
        <v>82822</v>
      </c>
      <c r="D26" s="130" t="n">
        <f aca="false">+C26-B26</f>
        <v>-1490</v>
      </c>
      <c r="E26" s="129"/>
      <c r="F26" s="130"/>
      <c r="G26" s="130"/>
      <c r="H26" s="130"/>
    </row>
    <row r="27" customFormat="false" ht="12.75" hidden="false" customHeight="false" outlineLevel="0" collapsed="false">
      <c r="A27" s="129" t="n">
        <v>20</v>
      </c>
      <c r="B27" s="130" t="n">
        <v>85022</v>
      </c>
      <c r="C27" s="130" t="n">
        <v>82822</v>
      </c>
      <c r="D27" s="130" t="n">
        <f aca="false">+C27-B27</f>
        <v>-2200</v>
      </c>
      <c r="E27" s="129"/>
      <c r="F27" s="130"/>
      <c r="G27" s="130"/>
      <c r="H27" s="130"/>
    </row>
    <row r="28" customFormat="false" ht="12.75" hidden="false" customHeight="false" outlineLevel="0" collapsed="false">
      <c r="A28" s="129" t="n">
        <v>21</v>
      </c>
      <c r="B28" s="130" t="n">
        <v>82993</v>
      </c>
      <c r="C28" s="130" t="n">
        <v>82822</v>
      </c>
      <c r="D28" s="130" t="n">
        <f aca="false">+C28-B28</f>
        <v>-171</v>
      </c>
      <c r="E28" s="129"/>
      <c r="F28" s="130"/>
      <c r="G28" s="130"/>
      <c r="H28" s="130"/>
    </row>
    <row r="29" customFormat="false" ht="12.75" hidden="false" customHeight="false" outlineLevel="0" collapsed="false">
      <c r="A29" s="129" t="n">
        <v>22</v>
      </c>
      <c r="B29" s="130" t="n">
        <v>82989</v>
      </c>
      <c r="C29" s="130" t="n">
        <v>82822</v>
      </c>
      <c r="D29" s="130" t="n">
        <f aca="false">+C29-B29</f>
        <v>-167</v>
      </c>
      <c r="E29" s="129"/>
      <c r="F29" s="130"/>
      <c r="G29" s="130"/>
      <c r="H29" s="130"/>
    </row>
    <row r="30" customFormat="false" ht="12.75" hidden="false" customHeight="false" outlineLevel="0" collapsed="false">
      <c r="A30" s="129" t="n">
        <v>23</v>
      </c>
      <c r="B30" s="130" t="n">
        <v>87826</v>
      </c>
      <c r="C30" s="130" t="n">
        <v>87822</v>
      </c>
      <c r="D30" s="130" t="n">
        <f aca="false">+C30-B30</f>
        <v>-4</v>
      </c>
      <c r="E30" s="129"/>
      <c r="F30" s="130"/>
      <c r="G30" s="130"/>
      <c r="H30" s="130"/>
    </row>
    <row r="31" customFormat="false" ht="12.75" hidden="false" customHeight="false" outlineLevel="0" collapsed="false">
      <c r="A31" s="129" t="n">
        <v>24</v>
      </c>
      <c r="B31" s="130" t="n">
        <v>91684</v>
      </c>
      <c r="C31" s="130" t="n">
        <v>98507</v>
      </c>
      <c r="D31" s="130" t="n">
        <f aca="false">+C31-B31</f>
        <v>6823</v>
      </c>
      <c r="E31" s="129"/>
      <c r="F31" s="130"/>
      <c r="G31" s="130"/>
      <c r="H31" s="130"/>
    </row>
    <row r="32" customFormat="false" ht="12.75" hidden="false" customHeight="false" outlineLevel="0" collapsed="false">
      <c r="A32" s="129" t="n">
        <v>25</v>
      </c>
      <c r="B32" s="130" t="n">
        <v>88363</v>
      </c>
      <c r="C32" s="130" t="n">
        <v>87822</v>
      </c>
      <c r="D32" s="130" t="n">
        <f aca="false">+C32-B32</f>
        <v>-541</v>
      </c>
      <c r="E32" s="129"/>
      <c r="F32" s="130"/>
      <c r="G32" s="130"/>
      <c r="H32" s="130"/>
    </row>
    <row r="33" customFormat="false" ht="12.75" hidden="false" customHeight="false" outlineLevel="0" collapsed="false">
      <c r="A33" s="129" t="n">
        <v>26</v>
      </c>
      <c r="B33" s="130" t="n">
        <v>85898</v>
      </c>
      <c r="C33" s="130" t="n">
        <v>87822</v>
      </c>
      <c r="D33" s="130" t="n">
        <f aca="false">+C33-B33</f>
        <v>1924</v>
      </c>
      <c r="E33" s="129"/>
      <c r="F33" s="130"/>
      <c r="G33" s="130"/>
      <c r="H33" s="130"/>
    </row>
    <row r="34" customFormat="false" ht="12.75" hidden="false" customHeight="false" outlineLevel="0" collapsed="false">
      <c r="A34" s="129" t="n">
        <v>27</v>
      </c>
      <c r="B34" s="130" t="n">
        <v>87999</v>
      </c>
      <c r="C34" s="130" t="n">
        <v>87822</v>
      </c>
      <c r="D34" s="130" t="n">
        <f aca="false">+C34-B34</f>
        <v>-177</v>
      </c>
      <c r="E34" s="129"/>
      <c r="F34" s="130"/>
      <c r="G34" s="130"/>
      <c r="H34" s="130"/>
    </row>
    <row r="35" customFormat="false" ht="12.75" hidden="false" customHeight="false" outlineLevel="0" collapsed="false">
      <c r="A35" s="129" t="n">
        <v>28</v>
      </c>
      <c r="B35" s="130" t="n">
        <v>87999</v>
      </c>
      <c r="C35" s="130" t="n">
        <v>87822</v>
      </c>
      <c r="D35" s="130" t="n">
        <f aca="false">+C35-B35</f>
        <v>-177</v>
      </c>
      <c r="E35" s="129"/>
      <c r="F35" s="130"/>
      <c r="G35" s="130"/>
      <c r="H35" s="130"/>
    </row>
    <row r="36" customFormat="false" ht="12.75" hidden="false" customHeight="false" outlineLevel="0" collapsed="false">
      <c r="A36" s="129" t="n">
        <v>29</v>
      </c>
      <c r="B36" s="130" t="n">
        <v>87998</v>
      </c>
      <c r="C36" s="130" t="n">
        <v>87822</v>
      </c>
      <c r="D36" s="130" t="n">
        <f aca="false">+C36-B36</f>
        <v>-176</v>
      </c>
      <c r="E36" s="129"/>
      <c r="F36" s="130"/>
      <c r="G36" s="130"/>
      <c r="H36" s="130"/>
    </row>
    <row r="37" customFormat="false" ht="12.75" hidden="false" customHeight="false" outlineLevel="0" collapsed="false">
      <c r="A37" s="129" t="n">
        <v>30</v>
      </c>
      <c r="B37" s="130"/>
      <c r="C37" s="130"/>
      <c r="D37" s="130" t="n">
        <f aca="false">+C37-B37</f>
        <v>0</v>
      </c>
      <c r="E37" s="129"/>
      <c r="F37" s="130"/>
      <c r="G37" s="130"/>
      <c r="H37" s="130"/>
    </row>
    <row r="38" customFormat="false" ht="12.75" hidden="false" customHeight="false" outlineLevel="0" collapsed="false">
      <c r="A38" s="129" t="n">
        <v>31</v>
      </c>
      <c r="B38" s="130"/>
      <c r="C38" s="130"/>
      <c r="D38" s="130" t="n">
        <f aca="false">+C38-B38</f>
        <v>0</v>
      </c>
      <c r="E38" s="129"/>
      <c r="F38" s="130"/>
      <c r="G38" s="130"/>
      <c r="H38" s="130"/>
    </row>
    <row r="39" customFormat="false" ht="12.75" hidden="false" customHeight="false" outlineLevel="0" collapsed="false">
      <c r="A39" s="129"/>
      <c r="B39" s="130" t="n">
        <f aca="false">SUM(B8:B38)</f>
        <v>2693218</v>
      </c>
      <c r="C39" s="130" t="n">
        <f aca="false">SUM(C8:C38)</f>
        <v>2701205</v>
      </c>
      <c r="D39" s="130" t="n">
        <f aca="false">SUM(D8:D38)</f>
        <v>7987</v>
      </c>
      <c r="E39" s="129"/>
      <c r="F39" s="130"/>
      <c r="G39" s="130"/>
      <c r="H39" s="130"/>
    </row>
    <row r="40" customFormat="false" ht="12.75" hidden="false" customHeight="false" outlineLevel="0" collapsed="false">
      <c r="A40" s="160"/>
      <c r="D40" s="108" t="n">
        <f aca="false">+summary!G4</f>
        <v>2.08</v>
      </c>
      <c r="E40" s="160"/>
      <c r="H40" s="108"/>
    </row>
    <row r="41" customFormat="false" ht="12.75" hidden="false" customHeight="false" outlineLevel="0" collapsed="false">
      <c r="D41" s="370" t="n">
        <f aca="false">+D40*D39</f>
        <v>16612.96</v>
      </c>
      <c r="F41" s="2"/>
      <c r="H41" s="370"/>
    </row>
    <row r="42" customFormat="false" ht="12.75" hidden="false" customHeight="false" outlineLevel="0" collapsed="false">
      <c r="A42" s="181" t="n">
        <v>37256</v>
      </c>
      <c r="D42" s="371" t="n">
        <v>12821</v>
      </c>
      <c r="E42" s="181"/>
      <c r="H42" s="370"/>
    </row>
    <row r="43" customFormat="false" ht="12.75" hidden="false" customHeight="false" outlineLevel="0" collapsed="false">
      <c r="A43" s="181" t="n">
        <v>37285</v>
      </c>
      <c r="D43" s="372" t="n">
        <f aca="false">+D42+D41</f>
        <v>29433.96</v>
      </c>
      <c r="E43" s="181"/>
      <c r="H43" s="372"/>
    </row>
    <row r="44" customFormat="false" ht="12.75" hidden="false" customHeight="false" outlineLevel="0" collapsed="false">
      <c r="D44" s="373"/>
      <c r="E44" s="91"/>
      <c r="F44" s="158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328" t="n">
        <v>-49782</v>
      </c>
    </row>
    <row r="49" customFormat="false" ht="12.75" hidden="false" customHeight="false" outlineLevel="0" collapsed="false">
      <c r="A49" s="150" t="n">
        <f aca="false">+A43</f>
        <v>37285</v>
      </c>
      <c r="B49" s="9"/>
      <c r="C49" s="9"/>
      <c r="D49" s="41" t="n">
        <f aca="false">+D39</f>
        <v>7987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-41795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239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240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4" t="n">
        <v>37256</v>
      </c>
      <c r="C5" s="375" t="n">
        <v>1531269.56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2" t="s">
        <v>241</v>
      </c>
      <c r="J6" s="91"/>
    </row>
    <row r="7" customFormat="false" ht="12.75" hidden="false" customHeight="false" outlineLevel="0" collapsed="false">
      <c r="A7" s="181" t="n">
        <v>37283</v>
      </c>
      <c r="I7" s="162" t="s">
        <v>242</v>
      </c>
      <c r="J7" s="91"/>
    </row>
    <row r="8" customFormat="false" ht="12.75" hidden="false" customHeight="false" outlineLevel="0" collapsed="false">
      <c r="A8" s="37" t="n">
        <v>50895</v>
      </c>
      <c r="B8" s="376" t="n">
        <f aca="false">6210-5507-261</f>
        <v>442</v>
      </c>
      <c r="J8" s="91"/>
    </row>
    <row r="9" customFormat="false" ht="12.75" hidden="false" customHeight="false" outlineLevel="0" collapsed="false">
      <c r="A9" s="37" t="n">
        <v>60874</v>
      </c>
      <c r="B9" s="376" t="n">
        <f aca="false">3038+101</f>
        <v>3139</v>
      </c>
      <c r="J9" s="91"/>
    </row>
    <row r="10" customFormat="false" ht="12.75" hidden="false" customHeight="false" outlineLevel="0" collapsed="false">
      <c r="A10" s="37" t="n">
        <v>78169</v>
      </c>
      <c r="B10" s="376" t="n">
        <f aca="false">413760-367651-13525-18584-14561</f>
        <v>-561</v>
      </c>
      <c r="I10" s="332" t="s">
        <v>243</v>
      </c>
      <c r="J10" s="377" t="s">
        <v>185</v>
      </c>
      <c r="K10" s="332" t="s">
        <v>244</v>
      </c>
      <c r="L10" s="332"/>
      <c r="M10" s="332"/>
      <c r="N10" s="332"/>
    </row>
    <row r="11" customFormat="false" ht="20.1" hidden="false" customHeight="true" outlineLevel="0" collapsed="false">
      <c r="A11" s="9" t="n">
        <v>500235</v>
      </c>
      <c r="B11" s="32"/>
      <c r="H11" s="329"/>
      <c r="I11" s="332" t="n">
        <v>24361</v>
      </c>
      <c r="J11" s="377" t="n">
        <f aca="false">+C40</f>
        <v>842376.79</v>
      </c>
      <c r="K11" s="332" t="s">
        <v>245</v>
      </c>
      <c r="L11" s="332"/>
      <c r="M11" s="332"/>
      <c r="N11" s="332"/>
    </row>
    <row r="12" customFormat="false" ht="20.1" hidden="false" customHeight="true" outlineLevel="0" collapsed="false">
      <c r="A12" s="37" t="n">
        <v>500248</v>
      </c>
      <c r="B12" s="376"/>
      <c r="I12" s="332" t="n">
        <v>24693</v>
      </c>
      <c r="J12" s="378" t="n">
        <v>275313.72</v>
      </c>
      <c r="K12" s="332" t="s">
        <v>246</v>
      </c>
      <c r="L12" s="332"/>
      <c r="M12" s="332"/>
      <c r="N12" s="332"/>
    </row>
    <row r="13" customFormat="false" ht="20.1" hidden="false" customHeight="true" outlineLevel="0" collapsed="false">
      <c r="A13" s="37" t="n">
        <v>500251</v>
      </c>
      <c r="B13" s="379" t="n">
        <f aca="false">10800-12669-585</f>
        <v>-2454</v>
      </c>
      <c r="I13" s="332" t="n">
        <v>21665</v>
      </c>
      <c r="J13" s="378" t="n">
        <v>73449.16</v>
      </c>
      <c r="K13" s="332" t="s">
        <v>247</v>
      </c>
      <c r="L13" s="332"/>
      <c r="M13" s="332"/>
      <c r="N13" s="332"/>
    </row>
    <row r="14" customFormat="false" ht="20.1" hidden="false" customHeight="true" outlineLevel="0" collapsed="false">
      <c r="A14" s="37" t="n">
        <v>500254</v>
      </c>
      <c r="B14" s="379" t="n">
        <f aca="false">4860-3184</f>
        <v>1676</v>
      </c>
      <c r="I14" s="332" t="n">
        <v>22664</v>
      </c>
      <c r="J14" s="380" t="n">
        <v>23612.35</v>
      </c>
      <c r="K14" s="332" t="s">
        <v>248</v>
      </c>
      <c r="L14" s="332"/>
      <c r="M14" s="332"/>
      <c r="N14" s="332"/>
    </row>
    <row r="15" customFormat="false" ht="20.1" hidden="false" customHeight="true" outlineLevel="0" collapsed="false">
      <c r="A15" s="9" t="n">
        <v>500255</v>
      </c>
      <c r="B15" s="379" t="n">
        <f aca="false">10800-3526-601</f>
        <v>6673</v>
      </c>
      <c r="I15" s="332"/>
      <c r="J15" s="378" t="n">
        <f aca="false">SUM(J11:J14)</f>
        <v>1214752.02</v>
      </c>
      <c r="K15" s="332"/>
      <c r="L15" s="332"/>
      <c r="M15" s="332"/>
      <c r="N15" s="332"/>
    </row>
    <row r="16" customFormat="false" ht="20.1" hidden="false" customHeight="true" outlineLevel="0" collapsed="false">
      <c r="A16" s="9" t="n">
        <v>500262</v>
      </c>
      <c r="B16" s="379" t="n">
        <v>-128</v>
      </c>
      <c r="I16" s="332"/>
      <c r="J16" s="378"/>
      <c r="K16" s="332"/>
      <c r="L16" s="332"/>
      <c r="M16" s="332"/>
      <c r="N16" s="332"/>
    </row>
    <row r="17" customFormat="false" ht="12.75" hidden="false" customHeight="false" outlineLevel="0" collapsed="false">
      <c r="A17" s="381" t="n">
        <v>500267</v>
      </c>
      <c r="B17" s="382" t="n">
        <f aca="false">1524217-1484235-57314</f>
        <v>-17332</v>
      </c>
      <c r="I17" s="332"/>
      <c r="J17" s="378"/>
      <c r="K17" s="332"/>
      <c r="L17" s="332"/>
      <c r="M17" s="332"/>
      <c r="N17" s="332"/>
    </row>
    <row r="18" customFormat="false" ht="12.75" hidden="false" customHeight="false" outlineLevel="0" collapsed="false">
      <c r="B18" s="32" t="n">
        <f aca="false">SUM(B8:B17)</f>
        <v>-8545</v>
      </c>
      <c r="I18" s="332"/>
      <c r="J18" s="378"/>
      <c r="K18" s="332"/>
      <c r="L18" s="332"/>
      <c r="M18" s="332"/>
      <c r="N18" s="332"/>
    </row>
    <row r="19" customFormat="false" ht="12.75" hidden="false" customHeight="false" outlineLevel="0" collapsed="false">
      <c r="B19" s="91" t="n">
        <f aca="false">+summary!G5</f>
        <v>2.09</v>
      </c>
      <c r="C19" s="383" t="n">
        <f aca="false">+B19*B18</f>
        <v>-17859.05</v>
      </c>
      <c r="G19" s="9"/>
      <c r="H19" s="90"/>
      <c r="I19" s="384"/>
      <c r="J19" s="378"/>
      <c r="K19" s="332"/>
      <c r="L19" s="332"/>
      <c r="M19" s="332"/>
      <c r="N19" s="332"/>
    </row>
    <row r="20" customFormat="false" ht="12.75" hidden="false" customHeight="false" outlineLevel="0" collapsed="false">
      <c r="C20" s="385" t="n">
        <f aca="false">+C19+C5</f>
        <v>1513410.51</v>
      </c>
      <c r="E20" s="91"/>
      <c r="G20" s="9"/>
      <c r="H20" s="90"/>
      <c r="I20" s="384"/>
      <c r="J20" s="378"/>
      <c r="K20" s="332"/>
      <c r="L20" s="332"/>
      <c r="M20" s="332"/>
      <c r="N20" s="332"/>
    </row>
    <row r="21" customFormat="false" ht="12.75" hidden="false" customHeight="false" outlineLevel="0" collapsed="false">
      <c r="E21" s="91"/>
      <c r="G21" s="9"/>
      <c r="H21" s="90"/>
      <c r="I21" s="384"/>
      <c r="J21" s="378"/>
      <c r="K21" s="332"/>
      <c r="L21" s="332"/>
      <c r="M21" s="332"/>
      <c r="N21" s="332"/>
    </row>
    <row r="22" customFormat="false" ht="12.75" hidden="false" customHeight="false" outlineLevel="0" collapsed="false">
      <c r="A22" s="9" t="s">
        <v>249</v>
      </c>
      <c r="G22" s="9"/>
      <c r="H22" s="90"/>
      <c r="I22" s="384"/>
      <c r="J22" s="378"/>
      <c r="K22" s="332"/>
      <c r="L22" s="332"/>
      <c r="M22" s="332"/>
      <c r="N22" s="332"/>
    </row>
    <row r="23" customFormat="false" ht="12.75" hidden="false" customHeight="false" outlineLevel="0" collapsed="false">
      <c r="A23" s="19" t="s">
        <v>250</v>
      </c>
      <c r="G23" s="9"/>
      <c r="H23" s="90"/>
      <c r="I23" s="384"/>
      <c r="J23" s="378"/>
      <c r="K23" s="332"/>
      <c r="L23" s="332"/>
      <c r="M23" s="332"/>
      <c r="N23" s="332"/>
    </row>
    <row r="24" customFormat="false" ht="12.75" hidden="false" customHeight="false" outlineLevel="0" collapsed="false">
      <c r="G24" s="9"/>
      <c r="H24" s="90"/>
      <c r="I24" s="384"/>
      <c r="J24" s="378"/>
      <c r="K24" s="332"/>
      <c r="L24" s="332"/>
      <c r="M24" s="332"/>
      <c r="N24" s="332"/>
    </row>
    <row r="25" customFormat="false" ht="12.75" hidden="false" customHeight="false" outlineLevel="0" collapsed="false">
      <c r="G25" s="9"/>
      <c r="H25" s="90"/>
      <c r="I25" s="384"/>
      <c r="J25" s="378"/>
      <c r="K25" s="332"/>
      <c r="L25" s="332"/>
      <c r="M25" s="332"/>
      <c r="N25" s="332"/>
    </row>
    <row r="26" customFormat="false" ht="12.75" hidden="false" customHeight="false" outlineLevel="0" collapsed="false">
      <c r="A26" s="386" t="n">
        <v>37256</v>
      </c>
      <c r="C26" s="375" t="n">
        <v>275313.72</v>
      </c>
      <c r="G26" s="9"/>
      <c r="H26" s="91"/>
      <c r="I26" s="384"/>
      <c r="J26" s="378"/>
      <c r="K26" s="332"/>
      <c r="L26" s="332"/>
      <c r="M26" s="332"/>
      <c r="N26" s="332"/>
    </row>
    <row r="27" customFormat="false" ht="12.75" hidden="false" customHeight="false" outlineLevel="0" collapsed="false">
      <c r="F27" s="44"/>
      <c r="G27" s="9"/>
      <c r="H27" s="91"/>
      <c r="I27" s="332"/>
      <c r="J27" s="378"/>
      <c r="K27" s="332"/>
      <c r="L27" s="332"/>
      <c r="M27" s="332"/>
      <c r="N27" s="332"/>
    </row>
    <row r="28" customFormat="false" ht="12.75" hidden="false" customHeight="false" outlineLevel="0" collapsed="false">
      <c r="A28" s="181" t="n">
        <v>37276</v>
      </c>
      <c r="G28" s="9"/>
      <c r="H28" s="91"/>
      <c r="I28" s="332"/>
      <c r="J28" s="378"/>
      <c r="K28" s="332"/>
      <c r="L28" s="332"/>
      <c r="M28" s="332"/>
      <c r="N28" s="332"/>
    </row>
    <row r="29" customFormat="false" ht="12.75" hidden="false" customHeight="false" outlineLevel="0" collapsed="false">
      <c r="A29" s="9" t="n">
        <v>9164</v>
      </c>
      <c r="B29" s="387"/>
      <c r="G29" s="9"/>
      <c r="H29" s="91"/>
      <c r="I29" s="332"/>
      <c r="J29" s="378"/>
      <c r="K29" s="332"/>
      <c r="L29" s="332"/>
      <c r="M29" s="332"/>
      <c r="N29" s="332"/>
    </row>
    <row r="30" customFormat="false" ht="12.75" hidden="false" customHeight="false" outlineLevel="0" collapsed="false">
      <c r="A30" s="9" t="n">
        <v>9167</v>
      </c>
      <c r="B30" s="387"/>
      <c r="I30" s="332"/>
      <c r="J30" s="378"/>
      <c r="K30" s="332"/>
      <c r="L30" s="332"/>
      <c r="M30" s="332"/>
      <c r="N30" s="332"/>
    </row>
    <row r="31" customFormat="false" ht="12.75" hidden="false" customHeight="false" outlineLevel="0" collapsed="false">
      <c r="B31" s="32" t="n">
        <f aca="false">+B30+B29</f>
        <v>0</v>
      </c>
      <c r="I31" s="332"/>
      <c r="J31" s="378"/>
      <c r="K31" s="332"/>
      <c r="L31" s="332"/>
      <c r="M31" s="332"/>
      <c r="N31" s="332"/>
    </row>
    <row r="32" customFormat="false" ht="12.75" hidden="false" customHeight="false" outlineLevel="0" collapsed="false">
      <c r="B32" s="91" t="n">
        <f aca="false">+summary!G4</f>
        <v>2.08</v>
      </c>
      <c r="C32" s="383" t="n">
        <f aca="false">+B32*B31</f>
        <v>0</v>
      </c>
    </row>
    <row r="33" customFormat="false" ht="12.75" hidden="false" customHeight="false" outlineLevel="0" collapsed="false">
      <c r="C33" s="385" t="n">
        <f aca="false">+C32+C26</f>
        <v>275313.72</v>
      </c>
      <c r="E33" s="91"/>
    </row>
    <row r="35" customFormat="false" ht="12.75" hidden="false" customHeight="false" outlineLevel="0" collapsed="false">
      <c r="E35" s="320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249</v>
      </c>
      <c r="E37" s="9" t="s">
        <v>192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251</v>
      </c>
      <c r="E38" s="150" t="n">
        <f aca="false">+A5</f>
        <v>37256</v>
      </c>
      <c r="F38" s="328" t="n">
        <v>378562</v>
      </c>
      <c r="G38" s="388" t="n">
        <v>117857</v>
      </c>
      <c r="H38" s="328" t="n">
        <v>186976</v>
      </c>
      <c r="I38" s="32"/>
    </row>
    <row r="39" customFormat="false" ht="12.75" hidden="false" customHeight="false" outlineLevel="0" collapsed="false">
      <c r="E39" s="150" t="n">
        <f aca="false">+A7</f>
        <v>37283</v>
      </c>
      <c r="F39" s="41" t="n">
        <f aca="false">+B18</f>
        <v>-8545</v>
      </c>
      <c r="G39" s="41" t="n">
        <f aca="false">+B31</f>
        <v>0</v>
      </c>
      <c r="H39" s="41" t="n">
        <f aca="false">+B46</f>
        <v>5498</v>
      </c>
      <c r="I39" s="32"/>
    </row>
    <row r="40" customFormat="false" ht="12.75" hidden="false" customHeight="false" outlineLevel="0" collapsed="false">
      <c r="A40" s="150" t="n">
        <v>37256</v>
      </c>
      <c r="C40" s="375" t="n">
        <v>842376.79</v>
      </c>
      <c r="F40" s="32" t="n">
        <f aca="false">+F39+F38</f>
        <v>370017</v>
      </c>
      <c r="G40" s="32" t="n">
        <f aca="false">+G39+G38</f>
        <v>117857</v>
      </c>
      <c r="H40" s="32" t="n">
        <f aca="false">+H39+H38</f>
        <v>192474</v>
      </c>
      <c r="I40" s="32" t="n">
        <f aca="false">+H40+G40+F40</f>
        <v>680348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1" t="n">
        <v>37283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7" t="n">
        <f aca="false">2865+92</f>
        <v>2957</v>
      </c>
      <c r="G44" s="9"/>
      <c r="H44" s="389"/>
      <c r="I44" s="32"/>
    </row>
    <row r="45" customFormat="false" ht="12.75" hidden="false" customHeight="false" outlineLevel="0" collapsed="false">
      <c r="A45" s="9" t="n">
        <v>500392</v>
      </c>
      <c r="B45" s="390" t="n">
        <f aca="false">2447+94</f>
        <v>2541</v>
      </c>
      <c r="G45" s="9"/>
      <c r="H45" s="389"/>
      <c r="I45" s="32"/>
    </row>
    <row r="46" customFormat="false" ht="12.75" hidden="false" customHeight="false" outlineLevel="0" collapsed="false">
      <c r="B46" s="32" t="n">
        <f aca="false">SUM(B43:B45)</f>
        <v>5498</v>
      </c>
      <c r="G46" s="9"/>
      <c r="H46" s="389"/>
      <c r="I46" s="32"/>
    </row>
    <row r="47" customFormat="false" ht="12.75" hidden="false" customHeight="false" outlineLevel="0" collapsed="false">
      <c r="B47" s="383" t="n">
        <f aca="false">+summary!G5</f>
        <v>2.09</v>
      </c>
      <c r="C47" s="383" t="n">
        <f aca="false">+B47*B46</f>
        <v>11490.82</v>
      </c>
      <c r="H47" s="389"/>
      <c r="I47" s="32"/>
    </row>
    <row r="48" customFormat="false" ht="12.75" hidden="false" customHeight="false" outlineLevel="0" collapsed="false">
      <c r="C48" s="385" t="n">
        <f aca="false">+C47+C40</f>
        <v>853867.61</v>
      </c>
      <c r="E48" s="29"/>
      <c r="H48" s="389"/>
      <c r="I48" s="32"/>
    </row>
    <row r="49" customFormat="false" ht="12.75" hidden="false" customHeight="false" outlineLevel="0" collapsed="false">
      <c r="E49" s="176"/>
      <c r="H49" s="389"/>
      <c r="I49" s="32"/>
    </row>
    <row r="50" customFormat="false" ht="12.75" hidden="false" customHeight="false" outlineLevel="0" collapsed="false">
      <c r="E50" s="29"/>
      <c r="H50" s="389"/>
      <c r="I50" s="32"/>
    </row>
    <row r="51" customFormat="false" ht="12.75" hidden="false" customHeight="false" outlineLevel="0" collapsed="false">
      <c r="C51" s="391"/>
      <c r="E51" s="176"/>
    </row>
    <row r="52" customFormat="false" ht="12.75" hidden="false" customHeight="false" outlineLevel="0" collapsed="false">
      <c r="A52" s="9" t="s">
        <v>249</v>
      </c>
      <c r="C52" s="101"/>
    </row>
    <row r="53" customFormat="false" ht="12.75" hidden="false" customHeight="false" outlineLevel="0" collapsed="false">
      <c r="A53" s="9" t="n">
        <v>21665</v>
      </c>
      <c r="B53" s="91" t="s">
        <v>252</v>
      </c>
      <c r="C53" s="392" t="n">
        <v>73445.08</v>
      </c>
      <c r="D53" s="9" t="s">
        <v>253</v>
      </c>
      <c r="E53" s="180"/>
      <c r="H53" s="389" t="n">
        <v>21665</v>
      </c>
      <c r="I53" s="388" t="n">
        <v>36401</v>
      </c>
    </row>
    <row r="54" customFormat="false" ht="12.75" hidden="false" customHeight="false" outlineLevel="0" collapsed="false">
      <c r="A54" s="9" t="n">
        <v>22664</v>
      </c>
      <c r="B54" s="91" t="s">
        <v>252</v>
      </c>
      <c r="C54" s="393" t="n">
        <v>23612.35</v>
      </c>
      <c r="D54" s="9" t="s">
        <v>254</v>
      </c>
      <c r="H54" s="389" t="n">
        <v>22664</v>
      </c>
      <c r="I54" s="388" t="n">
        <v>18932</v>
      </c>
    </row>
    <row r="55" customFormat="false" ht="12.75" hidden="false" customHeight="false" outlineLevel="0" collapsed="false">
      <c r="H55" s="394"/>
      <c r="I55" s="69"/>
    </row>
    <row r="56" customFormat="false" ht="12.75" hidden="false" customHeight="false" outlineLevel="0" collapsed="false">
      <c r="C56" s="395"/>
    </row>
    <row r="57" customFormat="false" ht="12.75" hidden="false" customHeight="false" outlineLevel="0" collapsed="false">
      <c r="C57" s="396" t="n">
        <f aca="false">+C54+C53+C48+C33+C20</f>
        <v>2739649.27</v>
      </c>
      <c r="I57" s="32" t="n">
        <f aca="false">SUM(I40:I54)</f>
        <v>735681</v>
      </c>
    </row>
    <row r="61" customFormat="false" ht="12.75" hidden="false" customHeight="false" outlineLevel="0" collapsed="false">
      <c r="C61" s="91" t="n">
        <f aca="false">+DEFS!F49</f>
        <v>-2816109.41</v>
      </c>
    </row>
    <row r="62" customFormat="false" ht="12.75" hidden="false" customHeight="false" outlineLevel="0" collapsed="false">
      <c r="C62" s="91" t="n">
        <f aca="false">+C61+C57</f>
        <v>-76460.1400000001</v>
      </c>
      <c r="I62" s="131" t="n">
        <f aca="false">+I57+DEFS!K49</f>
        <v>292243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40" activeCellId="0" sqref="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7"/>
      <c r="B1" s="397" t="n">
        <v>23995</v>
      </c>
      <c r="C1" s="398"/>
      <c r="D1" s="399" t="n">
        <v>22051</v>
      </c>
      <c r="F1" s="19"/>
      <c r="H1" s="234"/>
    </row>
    <row r="2" customFormat="false" ht="12.75" hidden="false" customHeight="false" outlineLevel="0" collapsed="false">
      <c r="B2" s="18" t="n">
        <v>59687</v>
      </c>
      <c r="D2" s="18" t="n">
        <v>10703</v>
      </c>
      <c r="E2" s="122"/>
      <c r="F2" s="18"/>
      <c r="G2" s="122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255</v>
      </c>
      <c r="G3" s="123"/>
      <c r="H3" s="237"/>
    </row>
    <row r="4" customFormat="false" ht="12.75" hidden="false" customHeight="false" outlineLevel="0" collapsed="false">
      <c r="A4" s="129" t="n">
        <v>1</v>
      </c>
      <c r="B4" s="130"/>
      <c r="C4" s="130"/>
      <c r="D4" s="130" t="n">
        <v>23592</v>
      </c>
      <c r="E4" s="130" t="n">
        <v>24000</v>
      </c>
      <c r="F4" s="130" t="n">
        <f aca="false">+E4+C4-D4-B4</f>
        <v>408</v>
      </c>
      <c r="G4" s="130"/>
      <c r="I4" s="130"/>
      <c r="J4" s="130"/>
    </row>
    <row r="5" customFormat="false" ht="12.75" hidden="false" customHeight="false" outlineLevel="0" collapsed="false">
      <c r="A5" s="129" t="n">
        <v>2</v>
      </c>
      <c r="B5" s="130"/>
      <c r="C5" s="130"/>
      <c r="D5" s="130" t="n">
        <v>24358</v>
      </c>
      <c r="E5" s="130" t="n">
        <v>24000</v>
      </c>
      <c r="F5" s="130" t="n">
        <f aca="false">+E5+C5-D5-B5</f>
        <v>-358</v>
      </c>
      <c r="G5" s="130"/>
      <c r="I5" s="130"/>
      <c r="J5" s="130"/>
    </row>
    <row r="6" customFormat="false" ht="12.75" hidden="false" customHeight="false" outlineLevel="0" collapsed="false">
      <c r="A6" s="129" t="n">
        <v>3</v>
      </c>
      <c r="B6" s="130"/>
      <c r="C6" s="130"/>
      <c r="D6" s="130" t="n">
        <v>24506</v>
      </c>
      <c r="E6" s="130" t="n">
        <v>24000</v>
      </c>
      <c r="F6" s="130" t="n">
        <f aca="false">+E6+C6-D6-B6</f>
        <v>-506</v>
      </c>
      <c r="G6" s="130"/>
      <c r="I6" s="130"/>
      <c r="J6" s="130"/>
    </row>
    <row r="7" customFormat="false" ht="12.75" hidden="false" customHeight="false" outlineLevel="0" collapsed="false">
      <c r="A7" s="129" t="n">
        <v>4</v>
      </c>
      <c r="B7" s="130"/>
      <c r="C7" s="130"/>
      <c r="D7" s="130" t="n">
        <v>24638</v>
      </c>
      <c r="E7" s="130" t="n">
        <v>24000</v>
      </c>
      <c r="F7" s="130" t="n">
        <f aca="false">+E7+C7-D7-B7</f>
        <v>-638</v>
      </c>
      <c r="G7" s="130"/>
      <c r="I7" s="130"/>
      <c r="J7" s="130"/>
    </row>
    <row r="8" customFormat="false" ht="12.75" hidden="false" customHeight="false" outlineLevel="0" collapsed="false">
      <c r="A8" s="129" t="n">
        <v>5</v>
      </c>
      <c r="B8" s="130"/>
      <c r="C8" s="130"/>
      <c r="D8" s="130" t="n">
        <v>24617</v>
      </c>
      <c r="E8" s="130" t="n">
        <v>24000</v>
      </c>
      <c r="F8" s="130" t="n">
        <f aca="false">+E8+C8-D8-B8</f>
        <v>-617</v>
      </c>
      <c r="G8" s="130"/>
      <c r="I8" s="130"/>
      <c r="J8" s="130"/>
    </row>
    <row r="9" customFormat="false" ht="12.75" hidden="false" customHeight="false" outlineLevel="0" collapsed="false">
      <c r="A9" s="129" t="n">
        <v>6</v>
      </c>
      <c r="B9" s="130"/>
      <c r="C9" s="130"/>
      <c r="D9" s="130" t="n">
        <v>24627</v>
      </c>
      <c r="E9" s="130" t="n">
        <v>24000</v>
      </c>
      <c r="F9" s="130" t="n">
        <f aca="false">+E9+C9-D9-B9</f>
        <v>-627</v>
      </c>
      <c r="G9" s="130"/>
      <c r="I9" s="130"/>
      <c r="J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 t="n">
        <v>24565</v>
      </c>
      <c r="E10" s="130" t="n">
        <v>24000</v>
      </c>
      <c r="F10" s="130" t="n">
        <f aca="false">+E10+C10-D10-B10</f>
        <v>-565</v>
      </c>
      <c r="G10" s="130"/>
      <c r="I10" s="130"/>
      <c r="J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 t="n">
        <v>24616</v>
      </c>
      <c r="E11" s="130" t="n">
        <v>24000</v>
      </c>
      <c r="F11" s="130" t="n">
        <f aca="false">+E11+C11-D11-B11</f>
        <v>-616</v>
      </c>
      <c r="G11" s="130"/>
      <c r="I11" s="130"/>
      <c r="J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 t="n">
        <v>24626</v>
      </c>
      <c r="E12" s="130" t="n">
        <v>24000</v>
      </c>
      <c r="F12" s="130" t="n">
        <f aca="false">+E12+C12-D12-B12</f>
        <v>-626</v>
      </c>
      <c r="G12" s="130"/>
      <c r="I12" s="130"/>
      <c r="J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 t="n">
        <v>24629</v>
      </c>
      <c r="E13" s="130" t="n">
        <v>24000</v>
      </c>
      <c r="F13" s="130" t="n">
        <f aca="false">+E13+C13-D13-B13</f>
        <v>-629</v>
      </c>
      <c r="G13" s="130"/>
      <c r="I13" s="130"/>
      <c r="J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 t="n">
        <v>24633</v>
      </c>
      <c r="E14" s="130" t="n">
        <v>24000</v>
      </c>
      <c r="F14" s="130" t="n">
        <f aca="false">+E14+C14-D14-B14</f>
        <v>-633</v>
      </c>
      <c r="G14" s="130"/>
      <c r="I14" s="130"/>
      <c r="J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 t="n">
        <v>23308</v>
      </c>
      <c r="E15" s="130" t="n">
        <v>24000</v>
      </c>
      <c r="F15" s="130" t="n">
        <f aca="false">+E15+C15-D15-B15</f>
        <v>692</v>
      </c>
      <c r="G15" s="130"/>
      <c r="I15" s="130"/>
      <c r="J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 t="n">
        <v>24655</v>
      </c>
      <c r="E16" s="130" t="n">
        <v>24000</v>
      </c>
      <c r="F16" s="130" t="n">
        <f aca="false">+E16+C16-D16-B16</f>
        <v>-655</v>
      </c>
      <c r="G16" s="130"/>
      <c r="I16" s="130"/>
      <c r="J16" s="130"/>
    </row>
    <row r="17" customFormat="false" ht="12.75" hidden="false" customHeight="false" outlineLevel="0" collapsed="false">
      <c r="A17" s="129" t="n">
        <v>14</v>
      </c>
      <c r="B17" s="130"/>
      <c r="C17" s="130"/>
      <c r="D17" s="130" t="n">
        <v>25210</v>
      </c>
      <c r="E17" s="130" t="n">
        <v>24000</v>
      </c>
      <c r="F17" s="130" t="n">
        <f aca="false">+E17+C17-D17-B17</f>
        <v>-1210</v>
      </c>
      <c r="G17" s="130"/>
      <c r="I17" s="130"/>
      <c r="J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 t="n">
        <v>24932</v>
      </c>
      <c r="E18" s="130" t="n">
        <v>24000</v>
      </c>
      <c r="F18" s="130" t="n">
        <f aca="false">+E18+C18-D18-B18</f>
        <v>-932</v>
      </c>
      <c r="G18" s="130"/>
      <c r="I18" s="130"/>
      <c r="J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 t="n">
        <v>24697</v>
      </c>
      <c r="E19" s="130" t="n">
        <v>24000</v>
      </c>
      <c r="F19" s="130" t="n">
        <f aca="false">+E19+C19-D19-B19</f>
        <v>-697</v>
      </c>
      <c r="G19" s="130"/>
      <c r="I19" s="130"/>
      <c r="J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 t="n">
        <v>24663</v>
      </c>
      <c r="E20" s="130" t="n">
        <v>24000</v>
      </c>
      <c r="F20" s="130" t="n">
        <f aca="false">+E20+C20-D20-B20</f>
        <v>-663</v>
      </c>
      <c r="G20" s="130"/>
      <c r="I20" s="130"/>
      <c r="J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 t="n">
        <v>24599</v>
      </c>
      <c r="E21" s="130" t="n">
        <v>24000</v>
      </c>
      <c r="F21" s="130" t="n">
        <f aca="false">+E21+C21-D21-B21</f>
        <v>-599</v>
      </c>
      <c r="G21" s="130"/>
      <c r="I21" s="130"/>
      <c r="J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 t="n">
        <v>24683</v>
      </c>
      <c r="E22" s="130" t="n">
        <v>24000</v>
      </c>
      <c r="F22" s="130" t="n">
        <f aca="false">+E22+C22-D22-B22</f>
        <v>-683</v>
      </c>
      <c r="G22" s="130"/>
      <c r="I22" s="130"/>
      <c r="J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 t="n">
        <v>24690</v>
      </c>
      <c r="E23" s="130" t="n">
        <v>23812</v>
      </c>
      <c r="F23" s="130" t="n">
        <f aca="false">+E23+C23-D23-B23</f>
        <v>-878</v>
      </c>
      <c r="G23" s="130"/>
      <c r="I23" s="130"/>
      <c r="J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 t="n">
        <v>24674</v>
      </c>
      <c r="E24" s="130" t="n">
        <v>24000</v>
      </c>
      <c r="F24" s="130" t="n">
        <f aca="false">+E24+C24-D24-B24</f>
        <v>-674</v>
      </c>
      <c r="G24" s="130"/>
      <c r="I24" s="130"/>
      <c r="J24" s="130"/>
    </row>
    <row r="25" customFormat="false" ht="12.75" hidden="false" customHeight="false" outlineLevel="0" collapsed="false">
      <c r="A25" s="129" t="n">
        <v>22</v>
      </c>
      <c r="B25" s="130"/>
      <c r="C25" s="130"/>
      <c r="D25" s="130" t="n">
        <v>24691</v>
      </c>
      <c r="E25" s="130" t="n">
        <v>24000</v>
      </c>
      <c r="F25" s="130" t="n">
        <f aca="false">+E25+C25-D25-B25</f>
        <v>-691</v>
      </c>
      <c r="I25" s="130"/>
      <c r="J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 t="n">
        <v>24709</v>
      </c>
      <c r="E26" s="130" t="n">
        <v>24000</v>
      </c>
      <c r="F26" s="130" t="n">
        <f aca="false">+E26+C26-D26-B26</f>
        <v>-709</v>
      </c>
      <c r="I26" s="130"/>
      <c r="J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 t="n">
        <v>24684</v>
      </c>
      <c r="E27" s="130" t="n">
        <v>24000</v>
      </c>
      <c r="F27" s="130" t="n">
        <f aca="false">+E27+C27-D27-B27</f>
        <v>-684</v>
      </c>
      <c r="I27" s="130"/>
      <c r="J27" s="130"/>
    </row>
    <row r="28" customFormat="false" ht="12.75" hidden="false" customHeight="false" outlineLevel="0" collapsed="false">
      <c r="A28" s="129" t="n">
        <v>25</v>
      </c>
      <c r="B28" s="130"/>
      <c r="C28" s="130"/>
      <c r="D28" s="130" t="n">
        <v>24687</v>
      </c>
      <c r="E28" s="130" t="n">
        <v>24000</v>
      </c>
      <c r="F28" s="130" t="n">
        <f aca="false">+E28+C28-D28-B28</f>
        <v>-687</v>
      </c>
      <c r="I28" s="130"/>
      <c r="J28" s="130"/>
    </row>
    <row r="29" customFormat="false" ht="12.75" hidden="false" customHeight="false" outlineLevel="0" collapsed="false">
      <c r="A29" s="129" t="n">
        <v>26</v>
      </c>
      <c r="B29" s="130"/>
      <c r="C29" s="130"/>
      <c r="D29" s="130" t="n">
        <v>24670</v>
      </c>
      <c r="E29" s="130" t="n">
        <v>24000</v>
      </c>
      <c r="F29" s="130" t="n">
        <f aca="false">+E29+C29-D29-B29</f>
        <v>-670</v>
      </c>
      <c r="I29" s="130"/>
      <c r="J29" s="130"/>
    </row>
    <row r="30" customFormat="false" ht="12.75" hidden="false" customHeight="false" outlineLevel="0" collapsed="false">
      <c r="A30" s="129" t="n">
        <v>27</v>
      </c>
      <c r="B30" s="130"/>
      <c r="C30" s="130"/>
      <c r="D30" s="130" t="n">
        <v>24693</v>
      </c>
      <c r="E30" s="130" t="n">
        <v>24000</v>
      </c>
      <c r="F30" s="130" t="n">
        <f aca="false">+E30+C30-D30-B30</f>
        <v>-693</v>
      </c>
      <c r="I30" s="130"/>
      <c r="J30" s="130"/>
    </row>
    <row r="31" customFormat="false" ht="12.75" hidden="false" customHeight="false" outlineLevel="0" collapsed="false">
      <c r="A31" s="129" t="n">
        <v>28</v>
      </c>
      <c r="B31" s="130"/>
      <c r="C31" s="130"/>
      <c r="D31" s="130" t="n">
        <v>28607</v>
      </c>
      <c r="E31" s="130" t="n">
        <v>24350</v>
      </c>
      <c r="F31" s="130" t="n">
        <f aca="false">+E31+C31-D31-B31</f>
        <v>-4257</v>
      </c>
      <c r="I31" s="130"/>
      <c r="J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 t="n">
        <f aca="false">+E32+C32-D32-B32</f>
        <v>0</v>
      </c>
      <c r="I32" s="130"/>
      <c r="J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 t="n">
        <f aca="false">+E33+C33-D33-B33</f>
        <v>0</v>
      </c>
      <c r="H33" s="9" t="s">
        <v>192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 t="n">
        <f aca="false">+E34+C34-D34-B34</f>
        <v>0</v>
      </c>
      <c r="H34" s="150" t="n">
        <f aca="false">+A39</f>
        <v>37256</v>
      </c>
      <c r="I34" s="328" t="n">
        <v>-183022</v>
      </c>
      <c r="J34" s="328" t="n">
        <v>-128597</v>
      </c>
      <c r="K34" s="32"/>
      <c r="L34" s="32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692259</v>
      </c>
      <c r="E35" s="130" t="n">
        <f aca="false">SUM(E4:E34)</f>
        <v>672162</v>
      </c>
      <c r="F35" s="130" t="n">
        <f aca="false">SUM(F4:F34)</f>
        <v>-20097</v>
      </c>
      <c r="G35" s="130"/>
      <c r="H35" s="150" t="n">
        <f aca="false">+A40</f>
        <v>37285</v>
      </c>
      <c r="I35" s="41" t="n">
        <f aca="false">+C36</f>
        <v>0</v>
      </c>
      <c r="J35" s="41" t="n">
        <f aca="false">+E36</f>
        <v>-20097</v>
      </c>
      <c r="K35" s="32"/>
      <c r="L35" s="32"/>
    </row>
    <row r="36" customFormat="false" ht="12.75" hidden="false" customHeight="false" outlineLevel="0" collapsed="false">
      <c r="C36" s="146" t="n">
        <f aca="false">+C35-B35</f>
        <v>0</v>
      </c>
      <c r="E36" s="146" t="n">
        <f aca="false">+E35-D35</f>
        <v>-20097</v>
      </c>
      <c r="F36" s="146" t="n">
        <f aca="false">+E36+C36</f>
        <v>-20097</v>
      </c>
      <c r="H36" s="9"/>
      <c r="I36" s="32" t="n">
        <f aca="false">+I35+I34</f>
        <v>-183022</v>
      </c>
      <c r="J36" s="32" t="n">
        <f aca="false">+J35+J34</f>
        <v>-148694</v>
      </c>
      <c r="K36" s="32" t="n">
        <f aca="false">+J36+I36</f>
        <v>-331716</v>
      </c>
      <c r="L36" s="32"/>
    </row>
    <row r="37" customFormat="false" ht="12.75" hidden="false" customHeight="false" outlineLevel="0" collapsed="false">
      <c r="C37" s="400" t="n">
        <f aca="false">+summary!G5</f>
        <v>2.09</v>
      </c>
      <c r="E37" s="125" t="n">
        <f aca="false">+C37</f>
        <v>2.09</v>
      </c>
      <c r="F37" s="158" t="n">
        <f aca="false">+F36*E37</f>
        <v>-42002.73</v>
      </c>
    </row>
    <row r="38" customFormat="false" ht="12.75" hidden="false" customHeight="false" outlineLevel="0" collapsed="false">
      <c r="C38" s="158" t="n">
        <f aca="false">+C37*C36</f>
        <v>0</v>
      </c>
      <c r="E38" s="105" t="n">
        <f aca="false">+E37*E36</f>
        <v>-42002.73</v>
      </c>
      <c r="F38" s="158" t="n">
        <f aca="false">+E38+C38</f>
        <v>-42002.73</v>
      </c>
    </row>
    <row r="39" customFormat="false" ht="12.75" hidden="false" customHeight="false" outlineLevel="0" collapsed="false">
      <c r="A39" s="181" t="n">
        <v>37256</v>
      </c>
      <c r="B39" s="19" t="s">
        <v>205</v>
      </c>
      <c r="C39" s="401" t="n">
        <v>-1033420.01</v>
      </c>
      <c r="D39" s="244"/>
      <c r="E39" s="251" t="n">
        <v>-571850.34</v>
      </c>
      <c r="F39" s="142" t="n">
        <f aca="false">+E39+C39</f>
        <v>-1605270.35</v>
      </c>
    </row>
    <row r="40" customFormat="false" ht="12.75" hidden="false" customHeight="false" outlineLevel="0" collapsed="false">
      <c r="A40" s="181" t="n">
        <v>37285</v>
      </c>
      <c r="B40" s="19" t="s">
        <v>205</v>
      </c>
      <c r="C40" s="200" t="n">
        <f aca="false">+C39+C38</f>
        <v>-1033420.01</v>
      </c>
      <c r="D40" s="246"/>
      <c r="E40" s="200" t="n">
        <f aca="false">+E39+E38</f>
        <v>-613853.07</v>
      </c>
      <c r="F40" s="200" t="n">
        <f aca="false">+E40+C40</f>
        <v>-1647273.08</v>
      </c>
      <c r="H40" s="205"/>
    </row>
    <row r="41" customFormat="false" ht="12.75" hidden="false" customHeight="false" outlineLevel="0" collapsed="false">
      <c r="C41" s="402"/>
      <c r="D41" s="193"/>
      <c r="E41" s="193"/>
      <c r="H41" s="131" t="n">
        <f aca="false">+C39+E39+F45+F46+F47+F48</f>
        <v>-2774106.68</v>
      </c>
    </row>
    <row r="42" customFormat="false" ht="12.75" hidden="false" customHeight="false" outlineLevel="0" collapsed="false">
      <c r="C42" s="193"/>
      <c r="D42" s="193"/>
      <c r="E42" s="193"/>
    </row>
    <row r="43" customFormat="false" ht="12.75" hidden="false" customHeight="false" outlineLevel="0" collapsed="false">
      <c r="C43" s="193"/>
      <c r="D43" s="193"/>
      <c r="E43" s="18" t="s">
        <v>256</v>
      </c>
    </row>
    <row r="44" customFormat="false" ht="12.75" hidden="false" customHeight="false" outlineLevel="0" collapsed="false">
      <c r="C44" s="193"/>
      <c r="D44" s="193"/>
      <c r="E44" s="18" t="n">
        <v>22864</v>
      </c>
      <c r="F44" s="403" t="n">
        <v>0</v>
      </c>
      <c r="G44" s="101" t="s">
        <v>235</v>
      </c>
      <c r="J44" s="18" t="n">
        <v>22864</v>
      </c>
      <c r="K44" s="404"/>
    </row>
    <row r="45" customFormat="false" ht="12.75" hidden="false" customHeight="false" outlineLevel="0" collapsed="false">
      <c r="C45" s="193"/>
      <c r="D45" s="193"/>
      <c r="E45" s="18" t="n">
        <v>20379</v>
      </c>
      <c r="F45" s="375" t="n">
        <v>-51695.87</v>
      </c>
      <c r="G45" s="101" t="s">
        <v>257</v>
      </c>
      <c r="J45" s="18" t="n">
        <v>20379</v>
      </c>
      <c r="K45" s="388" t="n">
        <v>2979</v>
      </c>
      <c r="M45" s="32"/>
    </row>
    <row r="46" customFormat="false" ht="12.75" hidden="false" customHeight="false" outlineLevel="0" collapsed="false">
      <c r="C46" s="193"/>
      <c r="D46" s="193"/>
      <c r="E46" s="18" t="n">
        <v>26357</v>
      </c>
      <c r="F46" s="405" t="n">
        <f aca="false">44144.84-58339.66</f>
        <v>-14194.82</v>
      </c>
      <c r="G46" s="101" t="s">
        <v>258</v>
      </c>
      <c r="J46" s="18" t="n">
        <v>26357</v>
      </c>
      <c r="K46" s="388" t="n">
        <f aca="false">26521-24566</f>
        <v>1955</v>
      </c>
    </row>
    <row r="47" customFormat="false" ht="12.75" hidden="false" customHeight="false" outlineLevel="0" collapsed="false">
      <c r="C47" s="193"/>
      <c r="D47" s="193"/>
      <c r="E47" s="18" t="n">
        <v>21544</v>
      </c>
      <c r="F47" s="375" t="n">
        <v>61340.16</v>
      </c>
      <c r="G47" s="101" t="s">
        <v>259</v>
      </c>
      <c r="J47" s="18" t="n">
        <v>21544</v>
      </c>
      <c r="K47" s="388" t="n">
        <v>36108</v>
      </c>
    </row>
    <row r="48" customFormat="false" ht="12.75" hidden="false" customHeight="false" outlineLevel="0" collapsed="false">
      <c r="C48" s="193"/>
      <c r="D48" s="193"/>
      <c r="E48" s="18" t="n">
        <v>24532</v>
      </c>
      <c r="F48" s="406" t="n">
        <v>-1164285.8</v>
      </c>
      <c r="G48" s="101" t="s">
        <v>260</v>
      </c>
      <c r="J48" s="18" t="n">
        <v>24532</v>
      </c>
      <c r="K48" s="328" t="n">
        <v>-152764</v>
      </c>
    </row>
    <row r="49" customFormat="false" ht="12.75" hidden="false" customHeight="false" outlineLevel="0" collapsed="false">
      <c r="C49" s="193"/>
      <c r="D49" s="193"/>
      <c r="F49" s="407" t="n">
        <f aca="false">SUM(F40:F48)</f>
        <v>-2816109.41</v>
      </c>
      <c r="G49" s="193"/>
      <c r="K49" s="32" t="n">
        <f aca="false">SUM(K36:K48)</f>
        <v>-443438</v>
      </c>
    </row>
    <row r="50" customFormat="false" ht="12.75" hidden="false" customHeight="false" outlineLevel="0" collapsed="false">
      <c r="C50" s="193"/>
      <c r="D50" s="193"/>
      <c r="F50" s="193"/>
      <c r="G50" s="193"/>
    </row>
    <row r="51" customFormat="false" ht="12.75" hidden="false" customHeight="false" outlineLevel="0" collapsed="false">
      <c r="E51" s="19" t="s">
        <v>261</v>
      </c>
      <c r="F51" s="158" t="n">
        <f aca="false">+Duke!C57</f>
        <v>2739649.27</v>
      </c>
      <c r="M51" s="32" t="n">
        <f aca="false">+Duke!I57</f>
        <v>735681</v>
      </c>
    </row>
    <row r="53" customFormat="false" ht="12.75" hidden="false" customHeight="false" outlineLevel="0" collapsed="false">
      <c r="F53" s="125" t="n">
        <f aca="false">+F51+F49</f>
        <v>-76460.1400000001</v>
      </c>
      <c r="M53" s="69" t="n">
        <f aca="false">+M51+K49</f>
        <v>292243</v>
      </c>
    </row>
    <row r="59" customFormat="false" ht="12.75" hidden="false" customHeight="false" outlineLevel="0" collapsed="false">
      <c r="H59" s="185"/>
    </row>
    <row r="60" customFormat="false" ht="12.75" hidden="false" customHeight="false" outlineLevel="0" collapsed="false">
      <c r="H60" s="185"/>
    </row>
    <row r="61" customFormat="false" ht="12.75" hidden="false" customHeight="false" outlineLevel="0" collapsed="false">
      <c r="H61" s="185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1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1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31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1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1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1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31" t="n">
        <f aca="false">+J36</f>
        <v>-148694</v>
      </c>
      <c r="C74" s="2" t="n">
        <f aca="false">+E40</f>
        <v>-613853.07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192474</v>
      </c>
      <c r="C77" s="44" t="n">
        <f aca="false">+Duke!C48</f>
        <v>853867.61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370017</v>
      </c>
      <c r="C79" s="44" t="n">
        <f aca="false">+Duke!C20</f>
        <v>1513410.51</v>
      </c>
    </row>
    <row r="81" customFormat="false" ht="12.75" hidden="false" customHeight="false" outlineLevel="0" collapsed="false">
      <c r="B81" s="131" t="n">
        <f aca="false">SUM(B68:B80)</f>
        <v>292243</v>
      </c>
      <c r="C81" s="44" t="n">
        <f aca="false">SUM(C68:C80)</f>
        <v>-76460.1400000001</v>
      </c>
    </row>
    <row r="82" customFormat="false" ht="12.75" hidden="false" customHeight="false" outlineLevel="0" collapsed="false">
      <c r="C82" s="0" t="n">
        <f aca="false">+C81/B81</f>
        <v>-0.261632066465237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H37" activeCellId="0" sqref="H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3" width="9.14"/>
    <col collapsed="false" customWidth="true" hidden="false" outlineLevel="0" max="12" min="12" style="16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8"/>
    </row>
    <row r="2" customFormat="false" ht="12.75" hidden="false" customHeight="false" outlineLevel="0" collapsed="false">
      <c r="L2" s="408"/>
    </row>
    <row r="3" customFormat="false" ht="12.75" hidden="false" customHeight="false" outlineLevel="0" collapsed="false">
      <c r="L3" s="408"/>
    </row>
    <row r="4" customFormat="false" ht="12.75" hidden="false" customHeight="false" outlineLevel="0" collapsed="false">
      <c r="L4" s="408"/>
    </row>
    <row r="5" customFormat="false" ht="15" hidden="false" customHeight="false" outlineLevel="0" collapsed="false">
      <c r="A5" s="311"/>
      <c r="B5" s="5" t="s">
        <v>262</v>
      </c>
      <c r="G5" s="311"/>
      <c r="L5" s="408"/>
      <c r="M5" s="311"/>
      <c r="S5" s="311"/>
    </row>
    <row r="6" customFormat="false" ht="12.75" hidden="false" customHeight="false" outlineLevel="0" collapsed="false">
      <c r="A6" s="162"/>
      <c r="B6" s="120" t="n">
        <v>500174</v>
      </c>
      <c r="D6" s="120" t="n">
        <v>53888</v>
      </c>
      <c r="F6" s="409" t="n">
        <v>78060</v>
      </c>
      <c r="H6" s="120" t="n">
        <v>78062</v>
      </c>
      <c r="J6" s="120"/>
      <c r="L6" s="408"/>
      <c r="M6" s="162"/>
      <c r="N6" s="120"/>
      <c r="P6" s="120"/>
      <c r="S6" s="162"/>
      <c r="T6" s="120"/>
      <c r="V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 t="s">
        <v>180</v>
      </c>
      <c r="E7" s="123" t="s">
        <v>181</v>
      </c>
      <c r="F7" s="410" t="s">
        <v>180</v>
      </c>
      <c r="G7" s="123" t="s">
        <v>181</v>
      </c>
      <c r="H7" s="123" t="s">
        <v>180</v>
      </c>
      <c r="I7" s="123" t="s">
        <v>181</v>
      </c>
      <c r="K7" s="88"/>
      <c r="L7" s="123"/>
      <c r="M7" s="123"/>
      <c r="N7" s="123"/>
      <c r="O7" s="123"/>
      <c r="P7" s="123"/>
      <c r="Q7" s="123"/>
      <c r="S7" s="88"/>
      <c r="T7" s="123"/>
      <c r="U7" s="123"/>
      <c r="V7" s="123"/>
      <c r="W7" s="123"/>
    </row>
    <row r="8" customFormat="false" ht="12.75" hidden="false" customHeight="false" outlineLevel="0" collapsed="false">
      <c r="A8" s="129" t="n">
        <v>1</v>
      </c>
      <c r="B8" s="130" t="n">
        <v>5471</v>
      </c>
      <c r="C8" s="130" t="n">
        <v>5741</v>
      </c>
      <c r="D8" s="130" t="n">
        <v>1041</v>
      </c>
      <c r="E8" s="130" t="n">
        <v>1125</v>
      </c>
      <c r="F8" s="130" t="n">
        <v>1062</v>
      </c>
      <c r="G8" s="130" t="n">
        <v>872</v>
      </c>
      <c r="H8" s="130" t="n">
        <v>1490</v>
      </c>
      <c r="I8" s="130" t="n">
        <v>1123</v>
      </c>
      <c r="J8" s="146" t="n">
        <f aca="false">+C8-B8+E8-D8+G8-F8+I8-H8</f>
        <v>-203</v>
      </c>
      <c r="K8" s="129"/>
      <c r="L8" s="130"/>
      <c r="M8" s="130"/>
      <c r="N8" s="130"/>
      <c r="O8" s="130"/>
      <c r="P8" s="130"/>
      <c r="Q8" s="130"/>
      <c r="R8" s="146"/>
      <c r="S8" s="129"/>
      <c r="T8" s="130"/>
      <c r="U8" s="130"/>
      <c r="V8" s="130"/>
      <c r="W8" s="130"/>
      <c r="X8" s="146"/>
    </row>
    <row r="9" customFormat="false" ht="12.75" hidden="false" customHeight="false" outlineLevel="0" collapsed="false">
      <c r="A9" s="129" t="n">
        <v>2</v>
      </c>
      <c r="B9" s="130" t="n">
        <v>5369</v>
      </c>
      <c r="C9" s="130" t="n">
        <v>5741</v>
      </c>
      <c r="D9" s="130" t="n">
        <v>815</v>
      </c>
      <c r="E9" s="130" t="n">
        <v>1125</v>
      </c>
      <c r="F9" s="130" t="n">
        <v>1031</v>
      </c>
      <c r="G9" s="130" t="n">
        <v>872</v>
      </c>
      <c r="H9" s="130" t="n">
        <v>1504</v>
      </c>
      <c r="I9" s="130" t="n">
        <v>1123</v>
      </c>
      <c r="J9" s="146" t="n">
        <f aca="false">+C9-B9+E9-D9+G9-F9+I9-H9</f>
        <v>142</v>
      </c>
      <c r="K9" s="129"/>
      <c r="L9" s="130"/>
      <c r="M9" s="130"/>
      <c r="N9" s="130"/>
      <c r="O9" s="130"/>
      <c r="P9" s="130"/>
      <c r="Q9" s="130"/>
      <c r="R9" s="146"/>
      <c r="S9" s="129"/>
      <c r="T9" s="130"/>
      <c r="U9" s="130"/>
      <c r="V9" s="130"/>
      <c r="W9" s="130"/>
      <c r="X9" s="146"/>
    </row>
    <row r="10" customFormat="false" ht="12.75" hidden="false" customHeight="false" outlineLevel="0" collapsed="false">
      <c r="A10" s="129" t="n">
        <v>3</v>
      </c>
      <c r="B10" s="130" t="n">
        <v>5302</v>
      </c>
      <c r="C10" s="130" t="n">
        <v>5741</v>
      </c>
      <c r="D10" s="130" t="n">
        <v>762</v>
      </c>
      <c r="E10" s="130" t="n">
        <v>1125</v>
      </c>
      <c r="F10" s="130" t="n">
        <v>986</v>
      </c>
      <c r="G10" s="130" t="n">
        <v>872</v>
      </c>
      <c r="H10" s="130" t="n">
        <v>1644</v>
      </c>
      <c r="I10" s="130" t="n">
        <v>1123</v>
      </c>
      <c r="J10" s="146" t="n">
        <f aca="false">+C10-B10+E10-D10+G10-F10+I10-H10</f>
        <v>167</v>
      </c>
      <c r="K10" s="129"/>
      <c r="L10" s="130"/>
      <c r="M10" s="130"/>
      <c r="N10" s="130"/>
      <c r="O10" s="130"/>
      <c r="P10" s="130"/>
      <c r="Q10" s="130"/>
      <c r="R10" s="146"/>
      <c r="S10" s="129"/>
      <c r="T10" s="130"/>
      <c r="U10" s="130"/>
      <c r="V10" s="130"/>
      <c r="W10" s="130"/>
      <c r="X10" s="146"/>
    </row>
    <row r="11" customFormat="false" ht="12.75" hidden="false" customHeight="false" outlineLevel="0" collapsed="false">
      <c r="A11" s="129" t="n">
        <v>4</v>
      </c>
      <c r="B11" s="130" t="n">
        <v>3429</v>
      </c>
      <c r="C11" s="130" t="n">
        <v>5741</v>
      </c>
      <c r="D11" s="130" t="n">
        <v>400</v>
      </c>
      <c r="E11" s="130" t="n">
        <v>1125</v>
      </c>
      <c r="F11" s="130" t="n">
        <v>953</v>
      </c>
      <c r="G11" s="130" t="n">
        <v>872</v>
      </c>
      <c r="H11" s="130" t="n">
        <v>1516</v>
      </c>
      <c r="I11" s="130" t="n">
        <v>1123</v>
      </c>
      <c r="J11" s="146" t="n">
        <f aca="false">+C11-B11+E11-D11+G11-F11+I11-H11</f>
        <v>2563</v>
      </c>
      <c r="K11" s="129"/>
      <c r="L11" s="130"/>
      <c r="M11" s="130"/>
      <c r="N11" s="130"/>
      <c r="O11" s="130"/>
      <c r="P11" s="130"/>
      <c r="Q11" s="130"/>
      <c r="R11" s="146"/>
      <c r="S11" s="129"/>
      <c r="T11" s="130"/>
      <c r="U11" s="130"/>
      <c r="V11" s="130"/>
      <c r="W11" s="130"/>
      <c r="X11" s="146"/>
    </row>
    <row r="12" customFormat="false" ht="12.75" hidden="false" customHeight="false" outlineLevel="0" collapsed="false">
      <c r="A12" s="129" t="n">
        <v>5</v>
      </c>
      <c r="B12" s="130" t="n">
        <v>5207</v>
      </c>
      <c r="C12" s="130" t="n">
        <v>5741</v>
      </c>
      <c r="D12" s="130"/>
      <c r="E12" s="130" t="n">
        <v>1125</v>
      </c>
      <c r="F12" s="130" t="n">
        <v>927</v>
      </c>
      <c r="G12" s="130" t="n">
        <v>872</v>
      </c>
      <c r="H12" s="130" t="n">
        <v>1465</v>
      </c>
      <c r="I12" s="130" t="n">
        <v>1123</v>
      </c>
      <c r="J12" s="146" t="n">
        <f aca="false">+C12-B12+E12-D12+G12-F12+I12-H12</f>
        <v>1262</v>
      </c>
      <c r="K12" s="129"/>
      <c r="L12" s="130"/>
      <c r="M12" s="130"/>
      <c r="N12" s="130"/>
      <c r="O12" s="130"/>
      <c r="P12" s="130"/>
      <c r="Q12" s="130"/>
      <c r="R12" s="238"/>
      <c r="S12" s="171"/>
      <c r="T12" s="130"/>
      <c r="U12" s="130"/>
      <c r="V12" s="130"/>
      <c r="W12" s="130"/>
      <c r="X12" s="146"/>
    </row>
    <row r="13" customFormat="false" ht="12.75" hidden="false" customHeight="false" outlineLevel="0" collapsed="false">
      <c r="A13" s="129" t="n">
        <v>6</v>
      </c>
      <c r="B13" s="130" t="n">
        <v>5669</v>
      </c>
      <c r="C13" s="130" t="n">
        <v>5741</v>
      </c>
      <c r="D13" s="130" t="n">
        <v>358</v>
      </c>
      <c r="E13" s="130" t="n">
        <v>1125</v>
      </c>
      <c r="F13" s="130" t="n">
        <v>921</v>
      </c>
      <c r="G13" s="130" t="n">
        <v>872</v>
      </c>
      <c r="H13" s="130" t="n">
        <v>1438</v>
      </c>
      <c r="I13" s="130" t="n">
        <v>1123</v>
      </c>
      <c r="J13" s="146" t="n">
        <f aca="false">+C13-B13+E13-D13+G13-F13+I13-H13</f>
        <v>475</v>
      </c>
      <c r="K13" s="129"/>
      <c r="L13" s="130"/>
      <c r="M13" s="130"/>
      <c r="N13" s="130"/>
      <c r="O13" s="130"/>
      <c r="P13" s="130"/>
      <c r="Q13" s="130"/>
      <c r="R13" s="238"/>
      <c r="S13" s="171"/>
      <c r="T13" s="130"/>
      <c r="U13" s="130"/>
      <c r="V13" s="130"/>
      <c r="W13" s="130"/>
      <c r="X13" s="146"/>
    </row>
    <row r="14" customFormat="false" ht="12.75" hidden="false" customHeight="false" outlineLevel="0" collapsed="false">
      <c r="A14" s="129" t="n">
        <v>7</v>
      </c>
      <c r="B14" s="130" t="n">
        <v>6151</v>
      </c>
      <c r="C14" s="130" t="n">
        <v>5741</v>
      </c>
      <c r="D14" s="130"/>
      <c r="E14" s="130" t="n">
        <v>1125</v>
      </c>
      <c r="F14" s="130" t="n">
        <v>821</v>
      </c>
      <c r="G14" s="130" t="n">
        <v>872</v>
      </c>
      <c r="H14" s="130" t="n">
        <v>1413</v>
      </c>
      <c r="I14" s="130" t="n">
        <v>1123</v>
      </c>
      <c r="J14" s="146" t="n">
        <f aca="false">+C14-B14+E14-D14+G14-F14+I14-H14</f>
        <v>476</v>
      </c>
      <c r="K14" s="129"/>
      <c r="L14" s="130"/>
      <c r="M14" s="130"/>
      <c r="N14" s="130"/>
      <c r="O14" s="130"/>
      <c r="P14" s="130"/>
      <c r="Q14" s="130"/>
      <c r="R14" s="238"/>
      <c r="S14" s="411"/>
      <c r="T14" s="130"/>
      <c r="U14" s="130"/>
      <c r="V14" s="130"/>
      <c r="W14" s="130"/>
      <c r="X14" s="146"/>
    </row>
    <row r="15" customFormat="false" ht="12.75" hidden="false" customHeight="false" outlineLevel="0" collapsed="false">
      <c r="A15" s="129" t="n">
        <v>8</v>
      </c>
      <c r="B15" s="130" t="n">
        <v>6148</v>
      </c>
      <c r="C15" s="130" t="n">
        <v>5741</v>
      </c>
      <c r="D15" s="130" t="n">
        <v>678</v>
      </c>
      <c r="E15" s="130" t="n">
        <v>1125</v>
      </c>
      <c r="F15" s="130" t="n">
        <v>1002</v>
      </c>
      <c r="G15" s="130" t="n">
        <v>872</v>
      </c>
      <c r="H15" s="130" t="n">
        <v>1398</v>
      </c>
      <c r="I15" s="130" t="n">
        <v>1123</v>
      </c>
      <c r="J15" s="146" t="n">
        <f aca="false">+C15-B15+E15-D15+G15-F15+I15-H15</f>
        <v>-365</v>
      </c>
      <c r="K15" s="129"/>
      <c r="L15" s="130"/>
      <c r="M15" s="130"/>
      <c r="N15" s="130"/>
      <c r="O15" s="130"/>
      <c r="P15" s="130"/>
      <c r="Q15" s="130"/>
      <c r="R15" s="238"/>
      <c r="S15" s="411"/>
      <c r="T15" s="130"/>
      <c r="U15" s="130"/>
      <c r="V15" s="130"/>
      <c r="W15" s="130"/>
      <c r="X15" s="146"/>
    </row>
    <row r="16" customFormat="false" ht="12.75" hidden="false" customHeight="false" outlineLevel="0" collapsed="false">
      <c r="A16" s="129" t="n">
        <v>9</v>
      </c>
      <c r="B16" s="130" t="n">
        <v>5873</v>
      </c>
      <c r="C16" s="130" t="n">
        <v>5741</v>
      </c>
      <c r="D16" s="130" t="n">
        <v>803</v>
      </c>
      <c r="E16" s="130" t="n">
        <v>1125</v>
      </c>
      <c r="F16" s="130" t="n">
        <v>979</v>
      </c>
      <c r="G16" s="130" t="n">
        <v>872</v>
      </c>
      <c r="H16" s="130" t="n">
        <v>1695</v>
      </c>
      <c r="I16" s="130" t="n">
        <v>1123</v>
      </c>
      <c r="J16" s="146" t="n">
        <f aca="false">+C16-B16+E16-D16+G16-F16+I16-H16</f>
        <v>-489</v>
      </c>
      <c r="K16" s="129"/>
      <c r="L16" s="130"/>
      <c r="M16" s="130"/>
      <c r="N16" s="130"/>
      <c r="O16" s="130"/>
      <c r="P16" s="130"/>
      <c r="Q16" s="130"/>
      <c r="R16" s="238"/>
      <c r="S16" s="411"/>
      <c r="T16" s="130"/>
      <c r="U16" s="130"/>
      <c r="V16" s="130"/>
      <c r="W16" s="130"/>
      <c r="X16" s="146"/>
    </row>
    <row r="17" customFormat="false" ht="12.75" hidden="false" customHeight="false" outlineLevel="0" collapsed="false">
      <c r="A17" s="129" t="n">
        <v>10</v>
      </c>
      <c r="B17" s="130" t="n">
        <v>5548</v>
      </c>
      <c r="C17" s="130" t="n">
        <v>5741</v>
      </c>
      <c r="D17" s="130" t="n">
        <v>1069</v>
      </c>
      <c r="E17" s="130" t="n">
        <v>1124</v>
      </c>
      <c r="F17" s="130" t="n">
        <v>985</v>
      </c>
      <c r="G17" s="130" t="n">
        <v>872</v>
      </c>
      <c r="H17" s="130" t="n">
        <v>1531</v>
      </c>
      <c r="I17" s="130" t="n">
        <v>1123</v>
      </c>
      <c r="J17" s="146" t="n">
        <f aca="false">+C17-B17+E17-D17+G17-F17+I17-H17</f>
        <v>-273</v>
      </c>
      <c r="K17" s="129"/>
      <c r="L17" s="130"/>
      <c r="M17" s="130"/>
      <c r="N17" s="130"/>
      <c r="O17" s="130"/>
      <c r="P17" s="130"/>
      <c r="Q17" s="130"/>
      <c r="R17" s="238"/>
      <c r="S17" s="411"/>
      <c r="T17" s="130"/>
      <c r="U17" s="130"/>
      <c r="V17" s="130"/>
      <c r="W17" s="130"/>
      <c r="X17" s="146"/>
    </row>
    <row r="18" customFormat="false" ht="12.75" hidden="false" customHeight="false" outlineLevel="0" collapsed="false">
      <c r="A18" s="129" t="n">
        <v>11</v>
      </c>
      <c r="B18" s="130" t="n">
        <v>5525</v>
      </c>
      <c r="C18" s="130" t="n">
        <v>5741</v>
      </c>
      <c r="D18" s="130" t="n">
        <v>1322</v>
      </c>
      <c r="E18" s="130" t="n">
        <v>125</v>
      </c>
      <c r="F18" s="130" t="n">
        <v>994</v>
      </c>
      <c r="G18" s="130" t="n">
        <v>872</v>
      </c>
      <c r="H18" s="130" t="n">
        <v>1481</v>
      </c>
      <c r="I18" s="130" t="n">
        <v>1123</v>
      </c>
      <c r="J18" s="146" t="n">
        <f aca="false">+C18-B18+E18-D18+G18-F18+I18-H18</f>
        <v>-1461</v>
      </c>
      <c r="K18" s="129"/>
      <c r="L18" s="130"/>
      <c r="M18" s="130"/>
      <c r="N18" s="130"/>
      <c r="O18" s="130"/>
      <c r="P18" s="130"/>
      <c r="Q18" s="130"/>
      <c r="R18" s="238"/>
      <c r="S18" s="171"/>
      <c r="T18" s="130"/>
      <c r="U18" s="130"/>
      <c r="V18" s="130"/>
      <c r="W18" s="130"/>
      <c r="X18" s="146"/>
    </row>
    <row r="19" customFormat="false" ht="12.75" hidden="false" customHeight="false" outlineLevel="0" collapsed="false">
      <c r="A19" s="129" t="n">
        <v>12</v>
      </c>
      <c r="B19" s="130" t="n">
        <v>5676</v>
      </c>
      <c r="C19" s="130" t="n">
        <v>5741</v>
      </c>
      <c r="D19" s="130" t="n">
        <v>1071</v>
      </c>
      <c r="E19" s="130" t="n">
        <v>125</v>
      </c>
      <c r="F19" s="130" t="n">
        <v>969</v>
      </c>
      <c r="G19" s="130" t="n">
        <v>872</v>
      </c>
      <c r="H19" s="130" t="n">
        <v>1439</v>
      </c>
      <c r="I19" s="130" t="n">
        <v>1123</v>
      </c>
      <c r="J19" s="146" t="n">
        <f aca="false">+C19-B19+E19-D19+G19-F19+I19-H19</f>
        <v>-1294</v>
      </c>
      <c r="K19" s="129"/>
      <c r="L19" s="130"/>
      <c r="M19" s="130"/>
      <c r="N19" s="130"/>
      <c r="O19" s="130"/>
      <c r="P19" s="130"/>
      <c r="Q19" s="130"/>
      <c r="R19" s="238"/>
      <c r="S19" s="129"/>
      <c r="T19" s="130"/>
      <c r="U19" s="130"/>
      <c r="V19" s="130"/>
      <c r="W19" s="130"/>
      <c r="X19" s="146"/>
    </row>
    <row r="20" customFormat="false" ht="12.75" hidden="false" customHeight="false" outlineLevel="0" collapsed="false">
      <c r="A20" s="129" t="n">
        <v>13</v>
      </c>
      <c r="B20" s="130" t="n">
        <v>5786</v>
      </c>
      <c r="C20" s="130" t="n">
        <v>5741</v>
      </c>
      <c r="D20" s="130" t="n">
        <v>746</v>
      </c>
      <c r="E20" s="130" t="n">
        <v>125</v>
      </c>
      <c r="F20" s="130" t="n">
        <v>983</v>
      </c>
      <c r="G20" s="130" t="n">
        <v>872</v>
      </c>
      <c r="H20" s="130" t="n">
        <v>1427</v>
      </c>
      <c r="I20" s="130" t="n">
        <v>1123</v>
      </c>
      <c r="J20" s="146" t="n">
        <f aca="false">+C20-B20+E20-D20+G20-F20+I20-H20</f>
        <v>-1081</v>
      </c>
      <c r="K20" s="129"/>
      <c r="L20" s="130"/>
      <c r="M20" s="130"/>
      <c r="N20" s="130"/>
      <c r="O20" s="130"/>
      <c r="P20" s="130"/>
      <c r="Q20" s="130"/>
      <c r="R20" s="238"/>
      <c r="S20" s="129"/>
      <c r="T20" s="130"/>
      <c r="U20" s="130"/>
      <c r="V20" s="130"/>
      <c r="W20" s="130"/>
      <c r="X20" s="146"/>
    </row>
    <row r="21" customFormat="false" ht="12.75" hidden="false" customHeight="false" outlineLevel="0" collapsed="false">
      <c r="A21" s="129" t="n">
        <v>14</v>
      </c>
      <c r="B21" s="130" t="n">
        <v>6107</v>
      </c>
      <c r="C21" s="130" t="n">
        <v>5741</v>
      </c>
      <c r="D21" s="130" t="n">
        <v>962</v>
      </c>
      <c r="E21" s="130" t="n">
        <v>125</v>
      </c>
      <c r="F21" s="130" t="n">
        <v>617</v>
      </c>
      <c r="G21" s="130" t="n">
        <v>872</v>
      </c>
      <c r="H21" s="130" t="n">
        <v>1418</v>
      </c>
      <c r="I21" s="130" t="n">
        <v>1123</v>
      </c>
      <c r="J21" s="146" t="n">
        <f aca="false">+C21-B21+E21-D21+G21-F21+I21-H21</f>
        <v>-1243</v>
      </c>
      <c r="K21" s="129"/>
      <c r="L21" s="130"/>
      <c r="M21" s="130"/>
      <c r="N21" s="130"/>
      <c r="O21" s="130"/>
      <c r="P21" s="130"/>
      <c r="Q21" s="130"/>
      <c r="R21" s="238"/>
      <c r="S21" s="129"/>
      <c r="T21" s="130"/>
      <c r="U21" s="130"/>
      <c r="V21" s="130"/>
      <c r="W21" s="130"/>
      <c r="X21" s="146"/>
    </row>
    <row r="22" customFormat="false" ht="12.75" hidden="false" customHeight="false" outlineLevel="0" collapsed="false">
      <c r="A22" s="129" t="n">
        <v>15</v>
      </c>
      <c r="B22" s="130" t="n">
        <v>6068</v>
      </c>
      <c r="C22" s="130" t="n">
        <v>5741</v>
      </c>
      <c r="D22" s="130" t="n">
        <v>777</v>
      </c>
      <c r="E22" s="130" t="n">
        <v>125</v>
      </c>
      <c r="F22" s="130" t="n">
        <v>811</v>
      </c>
      <c r="G22" s="130" t="n">
        <v>872</v>
      </c>
      <c r="H22" s="130" t="n">
        <v>1663</v>
      </c>
      <c r="I22" s="130" t="n">
        <v>1123</v>
      </c>
      <c r="J22" s="146" t="n">
        <f aca="false">+C22-B22+E22-D22+G22-F22+I22-H22</f>
        <v>-1458</v>
      </c>
      <c r="K22" s="129"/>
      <c r="L22" s="130"/>
      <c r="M22" s="130"/>
      <c r="N22" s="130"/>
      <c r="O22" s="130"/>
      <c r="P22" s="130"/>
      <c r="Q22" s="130"/>
      <c r="R22" s="146"/>
      <c r="S22" s="129"/>
      <c r="T22" s="130"/>
      <c r="U22" s="130"/>
      <c r="V22" s="130"/>
      <c r="W22" s="130"/>
      <c r="X22" s="146"/>
    </row>
    <row r="23" customFormat="false" ht="12.75" hidden="false" customHeight="false" outlineLevel="0" collapsed="false">
      <c r="A23" s="129" t="n">
        <v>16</v>
      </c>
      <c r="B23" s="130" t="n">
        <v>6099</v>
      </c>
      <c r="C23" s="130" t="n">
        <v>5741</v>
      </c>
      <c r="D23" s="130" t="n">
        <v>484</v>
      </c>
      <c r="E23" s="130" t="n">
        <v>95</v>
      </c>
      <c r="F23" s="130" t="n">
        <v>1066</v>
      </c>
      <c r="G23" s="130" t="n">
        <v>662</v>
      </c>
      <c r="H23" s="130" t="n">
        <v>1472</v>
      </c>
      <c r="I23" s="130" t="n">
        <v>1123</v>
      </c>
      <c r="J23" s="146" t="n">
        <f aca="false">+C23-B23+E23-D23+G23-F23+I23-H23</f>
        <v>-1500</v>
      </c>
      <c r="K23" s="129"/>
      <c r="L23" s="130"/>
      <c r="M23" s="130"/>
      <c r="N23" s="130"/>
      <c r="O23" s="130"/>
      <c r="P23" s="130"/>
      <c r="Q23" s="130"/>
      <c r="R23" s="146"/>
      <c r="S23" s="129"/>
      <c r="T23" s="130"/>
      <c r="U23" s="130"/>
      <c r="V23" s="130"/>
      <c r="W23" s="130"/>
      <c r="X23" s="146"/>
    </row>
    <row r="24" customFormat="false" ht="12.75" hidden="false" customHeight="false" outlineLevel="0" collapsed="false">
      <c r="A24" s="129" t="n">
        <v>17</v>
      </c>
      <c r="B24" s="130" t="n">
        <v>5842</v>
      </c>
      <c r="C24" s="130" t="n">
        <v>4241</v>
      </c>
      <c r="D24" s="130" t="n">
        <v>584</v>
      </c>
      <c r="E24" s="130" t="n">
        <v>125</v>
      </c>
      <c r="F24" s="130" t="n">
        <v>1015</v>
      </c>
      <c r="G24" s="130" t="n">
        <v>872</v>
      </c>
      <c r="H24" s="130" t="n">
        <v>1444</v>
      </c>
      <c r="I24" s="130" t="n">
        <v>1123</v>
      </c>
      <c r="J24" s="146" t="n">
        <f aca="false">+C24-B24+E24-D24+G24-F24+I24-H24</f>
        <v>-2524</v>
      </c>
      <c r="K24" s="129"/>
      <c r="L24" s="130"/>
      <c r="M24" s="130"/>
      <c r="N24" s="130"/>
      <c r="O24" s="130"/>
      <c r="P24" s="130"/>
      <c r="Q24" s="130"/>
      <c r="R24" s="146"/>
      <c r="S24" s="129"/>
      <c r="T24" s="130"/>
      <c r="U24" s="130"/>
      <c r="V24" s="130"/>
      <c r="W24" s="130"/>
      <c r="X24" s="146"/>
    </row>
    <row r="25" customFormat="false" ht="12.75" hidden="false" customHeight="false" outlineLevel="0" collapsed="false">
      <c r="A25" s="129" t="n">
        <v>18</v>
      </c>
      <c r="B25" s="130" t="n">
        <v>5631</v>
      </c>
      <c r="C25" s="130" t="n">
        <v>4241</v>
      </c>
      <c r="D25" s="130" t="n">
        <v>401</v>
      </c>
      <c r="E25" s="130" t="n">
        <v>125</v>
      </c>
      <c r="F25" s="130" t="n">
        <v>1000</v>
      </c>
      <c r="G25" s="130" t="n">
        <v>872</v>
      </c>
      <c r="H25" s="130" t="n">
        <v>1409</v>
      </c>
      <c r="I25" s="130" t="n">
        <v>1123</v>
      </c>
      <c r="J25" s="146" t="n">
        <f aca="false">+C25-B25+E25-D25+G25-F25+I25-H25</f>
        <v>-2080</v>
      </c>
      <c r="K25" s="129"/>
      <c r="L25" s="130"/>
      <c r="M25" s="130"/>
      <c r="N25" s="130"/>
      <c r="O25" s="130"/>
      <c r="P25" s="130"/>
      <c r="Q25" s="130"/>
      <c r="R25" s="146"/>
      <c r="S25" s="129"/>
      <c r="T25" s="130"/>
      <c r="U25" s="130"/>
      <c r="V25" s="130"/>
      <c r="W25" s="130"/>
      <c r="X25" s="146"/>
    </row>
    <row r="26" customFormat="false" ht="12.75" hidden="false" customHeight="false" outlineLevel="0" collapsed="false">
      <c r="A26" s="129" t="n">
        <v>19</v>
      </c>
      <c r="B26" s="130" t="n">
        <v>5880</v>
      </c>
      <c r="C26" s="130" t="n">
        <v>4241</v>
      </c>
      <c r="D26" s="130" t="n">
        <v>494</v>
      </c>
      <c r="E26" s="130" t="n">
        <v>125</v>
      </c>
      <c r="F26" s="130" t="n">
        <v>985</v>
      </c>
      <c r="G26" s="130" t="n">
        <v>872</v>
      </c>
      <c r="H26" s="130" t="n">
        <v>1397</v>
      </c>
      <c r="I26" s="130" t="n">
        <v>1123</v>
      </c>
      <c r="J26" s="146" t="n">
        <f aca="false">+C26-B26+E26-D26+G26-F26+I26-H26</f>
        <v>-2395</v>
      </c>
      <c r="K26" s="129"/>
      <c r="L26" s="130"/>
      <c r="M26" s="130"/>
      <c r="N26" s="130"/>
      <c r="O26" s="130"/>
      <c r="P26" s="130"/>
      <c r="Q26" s="130"/>
      <c r="R26" s="146"/>
      <c r="S26" s="129"/>
      <c r="T26" s="130"/>
      <c r="U26" s="130"/>
      <c r="V26" s="130"/>
      <c r="W26" s="130"/>
      <c r="X26" s="146"/>
    </row>
    <row r="27" customFormat="false" ht="12.75" hidden="false" customHeight="false" outlineLevel="0" collapsed="false">
      <c r="A27" s="129" t="n">
        <v>20</v>
      </c>
      <c r="B27" s="130" t="n">
        <v>5162</v>
      </c>
      <c r="C27" s="130" t="n">
        <v>4241</v>
      </c>
      <c r="D27" s="130" t="n">
        <v>540</v>
      </c>
      <c r="E27" s="130" t="n">
        <v>125</v>
      </c>
      <c r="F27" s="130" t="n">
        <v>986</v>
      </c>
      <c r="G27" s="130" t="n">
        <v>872</v>
      </c>
      <c r="H27" s="130" t="n">
        <v>1373</v>
      </c>
      <c r="I27" s="130" t="n">
        <v>1123</v>
      </c>
      <c r="J27" s="146" t="n">
        <f aca="false">+C27-B27+E27-D27+G27-F27+I27-H27</f>
        <v>-1700</v>
      </c>
      <c r="K27" s="129"/>
      <c r="L27" s="130"/>
      <c r="M27" s="130"/>
      <c r="N27" s="130"/>
      <c r="O27" s="130"/>
      <c r="P27" s="130"/>
      <c r="Q27" s="130"/>
      <c r="R27" s="146"/>
      <c r="S27" s="129"/>
      <c r="T27" s="130"/>
      <c r="U27" s="130"/>
      <c r="V27" s="130"/>
      <c r="W27" s="130"/>
      <c r="X27" s="146"/>
    </row>
    <row r="28" customFormat="false" ht="12.75" hidden="false" customHeight="false" outlineLevel="0" collapsed="false">
      <c r="A28" s="129" t="n">
        <v>21</v>
      </c>
      <c r="B28" s="130" t="n">
        <v>3353</v>
      </c>
      <c r="C28" s="130" t="n">
        <v>4241</v>
      </c>
      <c r="D28" s="130" t="n">
        <v>424</v>
      </c>
      <c r="E28" s="130" t="n">
        <v>125</v>
      </c>
      <c r="F28" s="130" t="n">
        <v>946</v>
      </c>
      <c r="G28" s="130" t="n">
        <v>872</v>
      </c>
      <c r="H28" s="130" t="n">
        <v>1650</v>
      </c>
      <c r="I28" s="130" t="n">
        <v>1123</v>
      </c>
      <c r="J28" s="146" t="n">
        <f aca="false">+C28-B28+E28-D28+G28-F28+I28-H28</f>
        <v>-12</v>
      </c>
      <c r="K28" s="129"/>
      <c r="L28" s="130"/>
      <c r="M28" s="130"/>
      <c r="N28" s="130"/>
      <c r="O28" s="130"/>
      <c r="P28" s="130"/>
      <c r="Q28" s="130"/>
      <c r="R28" s="146"/>
      <c r="S28" s="129"/>
      <c r="T28" s="130"/>
      <c r="U28" s="130"/>
      <c r="V28" s="130"/>
      <c r="W28" s="130"/>
      <c r="X28" s="146"/>
    </row>
    <row r="29" customFormat="false" ht="12.75" hidden="false" customHeight="false" outlineLevel="0" collapsed="false">
      <c r="A29" s="129" t="n">
        <v>22</v>
      </c>
      <c r="B29" s="130" t="n">
        <v>6538</v>
      </c>
      <c r="C29" s="130" t="n">
        <v>4241</v>
      </c>
      <c r="D29" s="130" t="n">
        <v>331</v>
      </c>
      <c r="E29" s="130" t="n">
        <v>125</v>
      </c>
      <c r="F29" s="130" t="n">
        <v>900</v>
      </c>
      <c r="G29" s="130" t="n">
        <v>872</v>
      </c>
      <c r="H29" s="130" t="n">
        <v>1503</v>
      </c>
      <c r="I29" s="130" t="n">
        <v>1123</v>
      </c>
      <c r="J29" s="146" t="n">
        <f aca="false">+C29-B29+E29-D29+G29-F29+I29-H29</f>
        <v>-2911</v>
      </c>
      <c r="K29" s="129"/>
      <c r="L29" s="130"/>
      <c r="M29" s="130"/>
      <c r="N29" s="130"/>
      <c r="O29" s="130"/>
      <c r="P29" s="130"/>
      <c r="Q29" s="130"/>
      <c r="R29" s="146"/>
      <c r="S29" s="129"/>
      <c r="T29" s="130"/>
      <c r="U29" s="130"/>
      <c r="V29" s="130"/>
      <c r="W29" s="130"/>
      <c r="X29" s="146"/>
    </row>
    <row r="30" customFormat="false" ht="12.75" hidden="false" customHeight="false" outlineLevel="0" collapsed="false">
      <c r="A30" s="129" t="n">
        <v>23</v>
      </c>
      <c r="B30" s="130" t="n">
        <v>3258</v>
      </c>
      <c r="C30" s="130" t="n">
        <v>4238</v>
      </c>
      <c r="D30" s="130" t="n">
        <v>225</v>
      </c>
      <c r="E30" s="130" t="n">
        <v>125</v>
      </c>
      <c r="F30" s="130" t="n">
        <v>995</v>
      </c>
      <c r="G30" s="130" t="n">
        <v>872</v>
      </c>
      <c r="H30" s="130" t="n">
        <v>1352</v>
      </c>
      <c r="I30" s="130" t="n">
        <v>1123</v>
      </c>
      <c r="J30" s="146" t="n">
        <f aca="false">+C30-B30+E30-D30+G30-F30+I30-H30</f>
        <v>528</v>
      </c>
      <c r="K30" s="129"/>
      <c r="L30" s="130"/>
      <c r="M30" s="130"/>
      <c r="N30" s="130"/>
      <c r="O30" s="130"/>
      <c r="P30" s="130"/>
      <c r="Q30" s="130"/>
      <c r="R30" s="146"/>
      <c r="S30" s="129"/>
      <c r="T30" s="130"/>
      <c r="U30" s="130"/>
      <c r="V30" s="130"/>
      <c r="W30" s="130"/>
      <c r="X30" s="146"/>
    </row>
    <row r="31" customFormat="false" ht="12.75" hidden="false" customHeight="false" outlineLevel="0" collapsed="false">
      <c r="A31" s="129" t="n">
        <v>24</v>
      </c>
      <c r="B31" s="130" t="n">
        <v>6451</v>
      </c>
      <c r="C31" s="130" t="n">
        <v>4241</v>
      </c>
      <c r="D31" s="130" t="n">
        <v>372</v>
      </c>
      <c r="E31" s="130" t="n">
        <v>125</v>
      </c>
      <c r="F31" s="130" t="n">
        <v>978</v>
      </c>
      <c r="G31" s="130" t="n">
        <v>872</v>
      </c>
      <c r="H31" s="130" t="n">
        <v>1509</v>
      </c>
      <c r="I31" s="130" t="n">
        <v>1123</v>
      </c>
      <c r="J31" s="146" t="n">
        <f aca="false">+C31-B31+E31-D31+G31-F31+I31-H31</f>
        <v>-2949</v>
      </c>
      <c r="K31" s="129"/>
      <c r="L31" s="130" t="n">
        <v>377</v>
      </c>
      <c r="M31" s="130"/>
      <c r="N31" s="130"/>
      <c r="O31" s="130"/>
      <c r="P31" s="130"/>
      <c r="Q31" s="130"/>
      <c r="R31" s="146"/>
      <c r="S31" s="129"/>
      <c r="T31" s="130"/>
      <c r="U31" s="130"/>
      <c r="V31" s="130"/>
      <c r="W31" s="130"/>
      <c r="X31" s="146"/>
    </row>
    <row r="32" customFormat="false" ht="12.75" hidden="false" customHeight="false" outlineLevel="0" collapsed="false">
      <c r="A32" s="129" t="n">
        <v>25</v>
      </c>
      <c r="B32" s="130" t="n">
        <v>6351</v>
      </c>
      <c r="C32" s="130" t="n">
        <v>4241</v>
      </c>
      <c r="D32" s="130" t="n">
        <v>286</v>
      </c>
      <c r="E32" s="130" t="n">
        <v>125</v>
      </c>
      <c r="F32" s="130" t="n">
        <v>952</v>
      </c>
      <c r="G32" s="130" t="n">
        <v>872</v>
      </c>
      <c r="H32" s="130" t="n">
        <v>1429</v>
      </c>
      <c r="I32" s="130" t="n">
        <v>1123</v>
      </c>
      <c r="J32" s="146" t="n">
        <f aca="false">+C32-B32+E32-D32+G32-F32+I32-H32</f>
        <v>-2657</v>
      </c>
      <c r="K32" s="129"/>
      <c r="L32" s="130" t="n">
        <v>725</v>
      </c>
      <c r="M32" s="130"/>
      <c r="N32" s="130"/>
      <c r="O32" s="130"/>
      <c r="P32" s="130"/>
      <c r="Q32" s="130"/>
      <c r="R32" s="146"/>
      <c r="S32" s="129"/>
      <c r="T32" s="130"/>
      <c r="U32" s="130"/>
      <c r="V32" s="130"/>
      <c r="W32" s="130"/>
      <c r="X32" s="146"/>
    </row>
    <row r="33" customFormat="false" ht="12.75" hidden="false" customHeight="false" outlineLevel="0" collapsed="false">
      <c r="A33" s="129" t="n">
        <v>26</v>
      </c>
      <c r="B33" s="130" t="n">
        <v>6094</v>
      </c>
      <c r="C33" s="130" t="n">
        <v>4241</v>
      </c>
      <c r="D33" s="130" t="n">
        <v>337</v>
      </c>
      <c r="E33" s="130" t="n">
        <v>125</v>
      </c>
      <c r="F33" s="130" t="n">
        <v>929</v>
      </c>
      <c r="G33" s="130" t="n">
        <v>872</v>
      </c>
      <c r="H33" s="130" t="n">
        <v>1410</v>
      </c>
      <c r="I33" s="130" t="n">
        <v>1123</v>
      </c>
      <c r="J33" s="146" t="n">
        <f aca="false">+C33-B33+E33-D33+G33-F33+I33-H33</f>
        <v>-2409</v>
      </c>
      <c r="K33" s="129"/>
      <c r="L33" s="130" t="n">
        <f aca="false">SUM(L31:L32)</f>
        <v>1102</v>
      </c>
      <c r="M33" s="130"/>
      <c r="N33" s="130"/>
      <c r="O33" s="130"/>
      <c r="P33" s="130"/>
      <c r="Q33" s="130"/>
      <c r="R33" s="146"/>
      <c r="S33" s="129"/>
      <c r="T33" s="130"/>
      <c r="U33" s="130"/>
      <c r="V33" s="130"/>
      <c r="W33" s="130"/>
      <c r="X33" s="146"/>
    </row>
    <row r="34" customFormat="false" ht="12.75" hidden="false" customHeight="false" outlineLevel="0" collapsed="false">
      <c r="A34" s="129" t="n">
        <v>27</v>
      </c>
      <c r="B34" s="130" t="n">
        <v>5524</v>
      </c>
      <c r="C34" s="130" t="n">
        <v>4241</v>
      </c>
      <c r="D34" s="130"/>
      <c r="E34" s="130" t="n">
        <v>125</v>
      </c>
      <c r="F34" s="130" t="n">
        <v>948</v>
      </c>
      <c r="G34" s="130" t="n">
        <v>872</v>
      </c>
      <c r="H34" s="130" t="n">
        <v>1401</v>
      </c>
      <c r="I34" s="130" t="n">
        <v>1123</v>
      </c>
      <c r="J34" s="146" t="n">
        <f aca="false">+C34-B34+E34-D34+G34-F34+I34-H34</f>
        <v>-1512</v>
      </c>
      <c r="K34" s="129"/>
      <c r="L34" s="130"/>
      <c r="M34" s="130"/>
      <c r="N34" s="130"/>
      <c r="O34" s="130"/>
      <c r="P34" s="130"/>
      <c r="Q34" s="130"/>
      <c r="R34" s="146"/>
      <c r="S34" s="129"/>
      <c r="T34" s="130"/>
      <c r="U34" s="130"/>
      <c r="V34" s="130"/>
      <c r="W34" s="130"/>
      <c r="X34" s="146"/>
    </row>
    <row r="35" customFormat="false" ht="12.75" hidden="false" customHeight="false" outlineLevel="0" collapsed="false">
      <c r="A35" s="129" t="n">
        <v>28</v>
      </c>
      <c r="B35" s="130" t="n">
        <v>5575</v>
      </c>
      <c r="C35" s="130" t="n">
        <v>4241</v>
      </c>
      <c r="D35" s="130" t="n">
        <v>211</v>
      </c>
      <c r="E35" s="130" t="n">
        <v>125</v>
      </c>
      <c r="F35" s="130" t="n">
        <v>936</v>
      </c>
      <c r="G35" s="130" t="n">
        <v>872</v>
      </c>
      <c r="H35" s="130" t="n">
        <v>1382</v>
      </c>
      <c r="I35" s="130" t="n">
        <v>1123</v>
      </c>
      <c r="J35" s="146" t="n">
        <f aca="false">+C35-B35+E35-D35+G35-F35+I35-H35</f>
        <v>-1743</v>
      </c>
      <c r="K35" s="129"/>
      <c r="L35" s="130"/>
      <c r="M35" s="130"/>
      <c r="N35" s="130"/>
      <c r="O35" s="130"/>
      <c r="P35" s="130"/>
      <c r="Q35" s="130"/>
      <c r="R35" s="146"/>
      <c r="S35" s="129"/>
      <c r="T35" s="130"/>
      <c r="U35" s="130"/>
      <c r="V35" s="130"/>
      <c r="W35" s="130"/>
      <c r="X35" s="146"/>
    </row>
    <row r="36" customFormat="false" ht="12.75" hidden="false" customHeight="false" outlineLevel="0" collapsed="false">
      <c r="A36" s="129" t="n">
        <v>29</v>
      </c>
      <c r="B36" s="130" t="n">
        <v>5178</v>
      </c>
      <c r="C36" s="130" t="n">
        <v>4241</v>
      </c>
      <c r="D36" s="130" t="n">
        <v>172</v>
      </c>
      <c r="E36" s="130" t="n">
        <v>125</v>
      </c>
      <c r="F36" s="130" t="n">
        <v>924</v>
      </c>
      <c r="G36" s="130" t="n">
        <v>872</v>
      </c>
      <c r="H36" s="130" t="n">
        <v>1565</v>
      </c>
      <c r="I36" s="130" t="n">
        <v>1123</v>
      </c>
      <c r="J36" s="146" t="n">
        <f aca="false">+C36-B36+E36-D36+G36-F36+I36-H36</f>
        <v>-1478</v>
      </c>
      <c r="K36" s="129"/>
      <c r="L36" s="130"/>
      <c r="M36" s="130"/>
      <c r="N36" s="130"/>
      <c r="O36" s="130"/>
      <c r="P36" s="130"/>
      <c r="Q36" s="130"/>
      <c r="R36" s="146"/>
      <c r="S36" s="129"/>
      <c r="T36" s="130"/>
      <c r="U36" s="130"/>
      <c r="V36" s="130"/>
      <c r="W36" s="130"/>
      <c r="X36" s="146"/>
    </row>
    <row r="37" customFormat="false" ht="12.75" hidden="false" customHeight="false" outlineLevel="0" collapsed="false">
      <c r="A37" s="129" t="n">
        <v>30</v>
      </c>
      <c r="B37" s="130" t="n">
        <v>5190</v>
      </c>
      <c r="C37" s="130" t="n">
        <v>4241</v>
      </c>
      <c r="D37" s="130" t="n">
        <v>246</v>
      </c>
      <c r="E37" s="130" t="n">
        <v>125</v>
      </c>
      <c r="F37" s="130" t="n">
        <v>900</v>
      </c>
      <c r="G37" s="130" t="n">
        <v>872</v>
      </c>
      <c r="H37" s="130" t="n">
        <v>1464</v>
      </c>
      <c r="I37" s="130" t="n">
        <v>1123</v>
      </c>
      <c r="J37" s="146" t="n">
        <f aca="false">+C37-B37+E37-D37+G37-F37+I37-H37</f>
        <v>-1439</v>
      </c>
      <c r="K37" s="129"/>
      <c r="L37" s="130"/>
      <c r="M37" s="130"/>
      <c r="N37" s="130"/>
      <c r="Q37" s="130"/>
      <c r="R37" s="146"/>
      <c r="S37" s="129"/>
      <c r="T37" s="130"/>
      <c r="U37" s="130"/>
      <c r="V37" s="130"/>
      <c r="W37" s="130"/>
      <c r="X37" s="146"/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30"/>
      <c r="G38" s="130"/>
      <c r="H38" s="130"/>
      <c r="I38" s="130"/>
      <c r="J38" s="146" t="n">
        <f aca="false">+C38-B38+E38-D38+G38-F38+I38-H38</f>
        <v>0</v>
      </c>
      <c r="K38" s="129"/>
      <c r="L38" s="130"/>
      <c r="M38" s="130"/>
      <c r="N38" s="130"/>
      <c r="Q38" s="130"/>
      <c r="R38" s="146"/>
      <c r="S38" s="129"/>
      <c r="T38" s="130"/>
      <c r="U38" s="130"/>
      <c r="V38" s="130"/>
      <c r="W38" s="130"/>
      <c r="X38" s="146"/>
    </row>
    <row r="39" customFormat="false" ht="12.75" hidden="false" customHeight="false" outlineLevel="0" collapsed="false">
      <c r="A39" s="129"/>
      <c r="B39" s="130" t="n">
        <f aca="false">SUM(B8:B38)</f>
        <v>165455</v>
      </c>
      <c r="C39" s="130" t="n">
        <f aca="false">SUM(C8:C38)</f>
        <v>151227</v>
      </c>
      <c r="D39" s="130" t="n">
        <f aca="false">SUM(D8:D38)</f>
        <v>15911</v>
      </c>
      <c r="E39" s="130" t="n">
        <f aca="false">SUM(E8:E38)</f>
        <v>13719</v>
      </c>
      <c r="F39" s="130" t="n">
        <f aca="false">SUM(F8:F38)</f>
        <v>28501</v>
      </c>
      <c r="G39" s="130" t="n">
        <f aca="false">SUM(G8:G38)</f>
        <v>25950</v>
      </c>
      <c r="H39" s="130" t="n">
        <f aca="false">SUM(H8:H38)</f>
        <v>44282</v>
      </c>
      <c r="I39" s="130" t="n">
        <f aca="false">SUM(I8:I38)</f>
        <v>33690</v>
      </c>
      <c r="J39" s="146" t="n">
        <f aca="false">SUM(J8:J38)</f>
        <v>-29563</v>
      </c>
      <c r="K39" s="129"/>
      <c r="L39" s="130"/>
      <c r="M39" s="130"/>
      <c r="N39" s="130"/>
      <c r="Q39" s="130"/>
      <c r="R39" s="146"/>
      <c r="S39" s="129"/>
      <c r="T39" s="130"/>
      <c r="U39" s="130"/>
      <c r="V39" s="130"/>
      <c r="W39" s="130"/>
      <c r="X39" s="146"/>
    </row>
    <row r="40" customFormat="false" ht="12.75" hidden="false" customHeight="false" outlineLevel="0" collapsed="false">
      <c r="A40" s="160"/>
      <c r="C40" s="32"/>
      <c r="J40" s="412" t="n">
        <f aca="false">+summary!G4</f>
        <v>2.08</v>
      </c>
      <c r="K40" s="160"/>
      <c r="L40" s="0"/>
      <c r="M40" s="32"/>
      <c r="R40" s="183"/>
      <c r="S40" s="160"/>
      <c r="U40" s="32"/>
      <c r="X40" s="183"/>
    </row>
    <row r="41" customFormat="false" ht="12.75" hidden="false" customHeight="false" outlineLevel="0" collapsed="false">
      <c r="J41" s="158" t="n">
        <f aca="false">+J40*J39</f>
        <v>-61491.04</v>
      </c>
      <c r="L41" s="0"/>
      <c r="R41" s="158"/>
      <c r="X41" s="158"/>
    </row>
    <row r="42" customFormat="false" ht="12.75" hidden="false" customHeight="false" outlineLevel="0" collapsed="false">
      <c r="A42" s="181" t="n">
        <v>37256</v>
      </c>
      <c r="C42" s="91"/>
      <c r="J42" s="327" t="n">
        <v>406899.92</v>
      </c>
      <c r="K42" s="181"/>
      <c r="L42" s="0"/>
      <c r="M42" s="91"/>
      <c r="O42" s="91"/>
      <c r="R42" s="158"/>
      <c r="S42" s="181"/>
      <c r="U42" s="91"/>
      <c r="X42" s="158"/>
    </row>
    <row r="43" customFormat="false" ht="12.75" hidden="false" customHeight="false" outlineLevel="0" collapsed="false">
      <c r="A43" s="181" t="n">
        <v>37286</v>
      </c>
      <c r="C43" s="178"/>
      <c r="J43" s="158" t="n">
        <f aca="false">+J42+J41</f>
        <v>345408.88</v>
      </c>
      <c r="K43" s="181"/>
      <c r="L43" s="0"/>
      <c r="M43" s="178"/>
      <c r="O43" s="178"/>
      <c r="R43" s="158"/>
      <c r="S43" s="181"/>
      <c r="U43" s="178"/>
      <c r="X43" s="15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L46" s="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166968</v>
      </c>
      <c r="L47" s="0"/>
    </row>
    <row r="48" customFormat="false" ht="12.75" hidden="false" customHeight="false" outlineLevel="0" collapsed="false">
      <c r="A48" s="150" t="n">
        <f aca="false">+A43</f>
        <v>37286</v>
      </c>
      <c r="B48" s="9"/>
      <c r="C48" s="9"/>
      <c r="D48" s="41" t="n">
        <f aca="false">+J39</f>
        <v>-29563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137405</v>
      </c>
      <c r="L49" s="0"/>
    </row>
    <row r="50" customFormat="false" ht="12.75" hidden="false" customHeight="false" outlineLevel="0" collapsed="false">
      <c r="A50" s="154"/>
      <c r="B50" s="155"/>
      <c r="C50" s="156"/>
      <c r="D50" s="15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1"/>
      <c r="G5" s="311"/>
      <c r="K5" s="311"/>
      <c r="O5" s="311"/>
      <c r="S5" s="311"/>
      <c r="W5" s="311"/>
    </row>
    <row r="6" customFormat="false" ht="12.75" hidden="false" customHeight="false" outlineLevel="0" collapsed="false">
      <c r="A6" s="5"/>
      <c r="B6" s="5" t="s">
        <v>263</v>
      </c>
      <c r="C6" s="1"/>
      <c r="D6" s="5" t="s">
        <v>264</v>
      </c>
      <c r="E6" s="1"/>
      <c r="F6" s="1"/>
      <c r="G6" s="162"/>
      <c r="H6" s="120"/>
      <c r="K6" s="162"/>
      <c r="L6" s="120"/>
      <c r="O6" s="162"/>
      <c r="P6" s="120"/>
      <c r="S6" s="162"/>
      <c r="T6" s="120"/>
      <c r="W6" s="162"/>
      <c r="X6" s="120"/>
    </row>
    <row r="7" customFormat="false" ht="12.75" hidden="false" customHeight="false" outlineLevel="0" collapsed="false">
      <c r="A7" s="100" t="s">
        <v>179</v>
      </c>
      <c r="B7" s="312" t="s">
        <v>180</v>
      </c>
      <c r="C7" s="312" t="s">
        <v>181</v>
      </c>
      <c r="D7" s="312" t="s">
        <v>180</v>
      </c>
      <c r="E7" s="312" t="s">
        <v>181</v>
      </c>
      <c r="F7" s="312" t="s">
        <v>200</v>
      </c>
      <c r="G7" s="88"/>
      <c r="H7" s="123"/>
      <c r="I7" s="123"/>
      <c r="J7" s="123"/>
      <c r="K7" s="88"/>
      <c r="L7" s="123"/>
      <c r="M7" s="123"/>
      <c r="N7" s="123"/>
      <c r="O7" s="88"/>
      <c r="P7" s="123"/>
      <c r="Q7" s="123"/>
      <c r="R7" s="123"/>
      <c r="S7" s="88"/>
      <c r="T7" s="123"/>
      <c r="U7" s="123"/>
      <c r="V7" s="123"/>
      <c r="W7" s="88"/>
      <c r="X7" s="123"/>
      <c r="Y7" s="123"/>
      <c r="Z7" s="123"/>
    </row>
    <row r="8" customFormat="false" ht="15" hidden="false" customHeight="true" outlineLevel="0" collapsed="false">
      <c r="A8" s="313" t="n">
        <v>1</v>
      </c>
      <c r="B8" s="155" t="n">
        <v>13305</v>
      </c>
      <c r="C8" s="155" t="n">
        <v>1998</v>
      </c>
      <c r="D8" s="155" t="n">
        <v>-4206</v>
      </c>
      <c r="E8" s="155"/>
      <c r="F8" s="302" t="n">
        <f aca="false">+C8-B8+E8-D8</f>
        <v>-7101</v>
      </c>
      <c r="G8" s="129"/>
      <c r="H8" s="130"/>
      <c r="I8" s="130"/>
      <c r="J8" s="146"/>
      <c r="K8" s="129"/>
      <c r="L8" s="130"/>
      <c r="M8" s="130"/>
      <c r="N8" s="146"/>
      <c r="O8" s="129"/>
      <c r="P8" s="130"/>
      <c r="Q8" s="130"/>
      <c r="R8" s="146"/>
      <c r="S8" s="129"/>
      <c r="T8" s="130"/>
      <c r="U8" s="130"/>
      <c r="V8" s="146"/>
      <c r="W8" s="129"/>
      <c r="X8" s="130"/>
      <c r="Y8" s="130"/>
      <c r="Z8" s="146"/>
    </row>
    <row r="9" customFormat="false" ht="15" hidden="false" customHeight="true" outlineLevel="0" collapsed="false">
      <c r="A9" s="313" t="n">
        <v>2</v>
      </c>
      <c r="B9" s="155" t="n">
        <v>1426</v>
      </c>
      <c r="C9" s="155" t="n">
        <v>1998</v>
      </c>
      <c r="D9" s="155" t="n">
        <v>-1924</v>
      </c>
      <c r="E9" s="155"/>
      <c r="F9" s="302" t="n">
        <f aca="false">+C9-B9+E9-D9</f>
        <v>2496</v>
      </c>
      <c r="G9" s="129"/>
      <c r="H9" s="130"/>
      <c r="I9" s="130"/>
      <c r="J9" s="146"/>
      <c r="K9" s="129"/>
      <c r="L9" s="130"/>
      <c r="M9" s="130"/>
      <c r="N9" s="146"/>
      <c r="O9" s="129"/>
      <c r="P9" s="130"/>
      <c r="Q9" s="130"/>
      <c r="R9" s="146"/>
      <c r="S9" s="129"/>
      <c r="T9" s="130"/>
      <c r="U9" s="130"/>
      <c r="V9" s="146"/>
      <c r="W9" s="129"/>
      <c r="X9" s="130"/>
      <c r="Y9" s="130"/>
      <c r="Z9" s="146"/>
    </row>
    <row r="10" customFormat="false" ht="15" hidden="false" customHeight="true" outlineLevel="0" collapsed="false">
      <c r="A10" s="313" t="n">
        <v>3</v>
      </c>
      <c r="B10" s="155" t="n">
        <v>2</v>
      </c>
      <c r="C10" s="155" t="n">
        <v>1333</v>
      </c>
      <c r="D10" s="155"/>
      <c r="E10" s="155"/>
      <c r="F10" s="302" t="n">
        <f aca="false">+C10-B10+E10-D10</f>
        <v>1331</v>
      </c>
      <c r="G10" s="129"/>
      <c r="H10" s="130"/>
      <c r="I10" s="130"/>
      <c r="J10" s="146"/>
      <c r="K10" s="129"/>
      <c r="L10" s="130"/>
      <c r="M10" s="130"/>
      <c r="N10" s="146"/>
      <c r="O10" s="129"/>
      <c r="P10" s="130"/>
      <c r="Q10" s="130"/>
      <c r="R10" s="146"/>
      <c r="S10" s="129"/>
      <c r="T10" s="130"/>
      <c r="U10" s="130"/>
      <c r="V10" s="146"/>
      <c r="W10" s="129"/>
      <c r="X10" s="130"/>
      <c r="Y10" s="130"/>
      <c r="Z10" s="146"/>
    </row>
    <row r="11" customFormat="false" ht="15" hidden="false" customHeight="true" outlineLevel="0" collapsed="false">
      <c r="A11" s="313" t="n">
        <v>4</v>
      </c>
      <c r="B11" s="155" t="n">
        <v>585</v>
      </c>
      <c r="C11" s="155"/>
      <c r="D11" s="155" t="n">
        <v>-861</v>
      </c>
      <c r="E11" s="155"/>
      <c r="F11" s="302" t="n">
        <f aca="false">+C11-B11+E11-D11</f>
        <v>276</v>
      </c>
      <c r="G11" s="129"/>
      <c r="H11" s="130"/>
      <c r="I11" s="130"/>
      <c r="J11" s="146"/>
      <c r="K11" s="129"/>
      <c r="L11" s="130"/>
      <c r="M11" s="130"/>
      <c r="N11" s="146"/>
      <c r="O11" s="129"/>
      <c r="P11" s="130"/>
      <c r="Q11" s="130"/>
      <c r="R11" s="146"/>
      <c r="S11" s="129"/>
      <c r="T11" s="130"/>
      <c r="U11" s="130"/>
      <c r="V11" s="146"/>
      <c r="W11" s="129"/>
      <c r="X11" s="130"/>
      <c r="Y11" s="130"/>
      <c r="Z11" s="146"/>
    </row>
    <row r="12" customFormat="false" ht="15" hidden="false" customHeight="true" outlineLevel="0" collapsed="false">
      <c r="A12" s="313" t="n">
        <v>5</v>
      </c>
      <c r="B12" s="155"/>
      <c r="C12" s="155"/>
      <c r="D12" s="155"/>
      <c r="E12" s="155"/>
      <c r="F12" s="302" t="n">
        <f aca="false">+C12-B12+E12-D12</f>
        <v>0</v>
      </c>
      <c r="G12" s="129"/>
      <c r="H12" s="130"/>
      <c r="I12" s="130"/>
      <c r="J12" s="146"/>
      <c r="K12" s="129"/>
      <c r="L12" s="130"/>
      <c r="M12" s="130"/>
      <c r="N12" s="146"/>
      <c r="O12" s="129"/>
      <c r="P12" s="130"/>
      <c r="Q12" s="130"/>
      <c r="R12" s="146"/>
      <c r="S12" s="129"/>
      <c r="T12" s="130"/>
      <c r="U12" s="130"/>
      <c r="V12" s="146"/>
      <c r="W12" s="129"/>
      <c r="X12" s="130"/>
      <c r="Y12" s="130"/>
      <c r="Z12" s="146"/>
    </row>
    <row r="13" customFormat="false" ht="15" hidden="false" customHeight="true" outlineLevel="0" collapsed="false">
      <c r="A13" s="313" t="n">
        <v>6</v>
      </c>
      <c r="B13" s="155"/>
      <c r="C13" s="155"/>
      <c r="D13" s="155"/>
      <c r="E13" s="155"/>
      <c r="F13" s="302" t="n">
        <f aca="false">+C13-B13+E13-D13</f>
        <v>0</v>
      </c>
      <c r="G13" s="129"/>
      <c r="H13" s="130"/>
      <c r="I13" s="130"/>
      <c r="J13" s="146"/>
      <c r="K13" s="129"/>
      <c r="L13" s="130"/>
      <c r="M13" s="130"/>
      <c r="N13" s="146"/>
      <c r="O13" s="129"/>
      <c r="P13" s="130"/>
      <c r="Q13" s="130"/>
      <c r="R13" s="146"/>
      <c r="S13" s="129"/>
      <c r="T13" s="130"/>
      <c r="U13" s="130"/>
      <c r="V13" s="146"/>
      <c r="W13" s="129"/>
      <c r="X13" s="130"/>
      <c r="Y13" s="130"/>
      <c r="Z13" s="146"/>
    </row>
    <row r="14" customFormat="false" ht="15" hidden="false" customHeight="true" outlineLevel="0" collapsed="false">
      <c r="A14" s="313" t="n">
        <v>7</v>
      </c>
      <c r="B14" s="155"/>
      <c r="C14" s="155"/>
      <c r="D14" s="155"/>
      <c r="E14" s="155"/>
      <c r="F14" s="302" t="n">
        <f aca="false">+C14-B14+E14-D14</f>
        <v>0</v>
      </c>
      <c r="G14" s="129"/>
      <c r="H14" s="130"/>
      <c r="I14" s="130"/>
      <c r="J14" s="146"/>
      <c r="K14" s="129"/>
      <c r="L14" s="130"/>
      <c r="M14" s="130"/>
      <c r="N14" s="146"/>
      <c r="O14" s="129"/>
      <c r="P14" s="130"/>
      <c r="Q14" s="130"/>
      <c r="R14" s="146"/>
      <c r="S14" s="129"/>
      <c r="T14" s="130"/>
      <c r="U14" s="130"/>
      <c r="V14" s="146"/>
      <c r="W14" s="129"/>
      <c r="X14" s="130"/>
      <c r="Y14" s="130"/>
      <c r="Z14" s="146"/>
    </row>
    <row r="15" customFormat="false" ht="15" hidden="false" customHeight="true" outlineLevel="0" collapsed="false">
      <c r="A15" s="313" t="n">
        <v>8</v>
      </c>
      <c r="B15" s="155" t="n">
        <v>801</v>
      </c>
      <c r="C15" s="155"/>
      <c r="D15" s="155"/>
      <c r="E15" s="155"/>
      <c r="F15" s="302" t="n">
        <f aca="false">+C15-B15+E15-D15</f>
        <v>-801</v>
      </c>
      <c r="G15" s="129"/>
      <c r="H15" s="130"/>
      <c r="I15" s="130"/>
      <c r="J15" s="146"/>
      <c r="K15" s="129"/>
      <c r="L15" s="130"/>
      <c r="M15" s="130"/>
      <c r="N15" s="146"/>
      <c r="O15" s="129"/>
      <c r="P15" s="130"/>
      <c r="Q15" s="130"/>
      <c r="R15" s="146"/>
      <c r="S15" s="129"/>
      <c r="T15" s="130"/>
      <c r="U15" s="130"/>
      <c r="V15" s="146"/>
      <c r="W15" s="129"/>
      <c r="X15" s="130"/>
      <c r="Y15" s="130"/>
      <c r="Z15" s="146"/>
    </row>
    <row r="16" customFormat="false" ht="15" hidden="false" customHeight="true" outlineLevel="0" collapsed="false">
      <c r="A16" s="313" t="n">
        <v>9</v>
      </c>
      <c r="B16" s="155"/>
      <c r="C16" s="155"/>
      <c r="D16" s="155"/>
      <c r="E16" s="155"/>
      <c r="F16" s="302" t="n">
        <f aca="false">+C16-B16+E16-D16</f>
        <v>0</v>
      </c>
      <c r="G16" s="129"/>
      <c r="H16" s="130"/>
      <c r="I16" s="130"/>
      <c r="J16" s="146"/>
      <c r="K16" s="129"/>
      <c r="L16" s="130"/>
      <c r="M16" s="130"/>
      <c r="N16" s="146"/>
      <c r="O16" s="129"/>
      <c r="P16" s="130"/>
      <c r="Q16" s="130"/>
      <c r="R16" s="146"/>
      <c r="S16" s="129"/>
      <c r="T16" s="130"/>
      <c r="U16" s="130"/>
      <c r="V16" s="146"/>
      <c r="W16" s="129"/>
      <c r="X16" s="130"/>
      <c r="Y16" s="130"/>
      <c r="Z16" s="146"/>
    </row>
    <row r="17" customFormat="false" ht="15" hidden="false" customHeight="true" outlineLevel="0" collapsed="false">
      <c r="A17" s="313" t="n">
        <v>10</v>
      </c>
      <c r="B17" s="155"/>
      <c r="C17" s="155"/>
      <c r="D17" s="155"/>
      <c r="E17" s="155"/>
      <c r="F17" s="302" t="n">
        <f aca="false">+C17-B17+E17-D17</f>
        <v>0</v>
      </c>
      <c r="G17" s="129"/>
      <c r="H17" s="130"/>
      <c r="I17" s="130"/>
      <c r="J17" s="146"/>
      <c r="K17" s="129"/>
      <c r="L17" s="130"/>
      <c r="M17" s="130"/>
      <c r="N17" s="146"/>
      <c r="O17" s="129"/>
      <c r="P17" s="130"/>
      <c r="Q17" s="130"/>
      <c r="R17" s="146"/>
      <c r="S17" s="129"/>
      <c r="T17" s="130"/>
      <c r="U17" s="130"/>
      <c r="V17" s="146"/>
      <c r="W17" s="129"/>
      <c r="X17" s="130"/>
      <c r="Y17" s="130"/>
      <c r="Z17" s="146"/>
    </row>
    <row r="18" customFormat="false" ht="15" hidden="false" customHeight="true" outlineLevel="0" collapsed="false">
      <c r="A18" s="313" t="n">
        <v>11</v>
      </c>
      <c r="B18" s="155"/>
      <c r="C18" s="155"/>
      <c r="D18" s="155"/>
      <c r="E18" s="155"/>
      <c r="F18" s="302" t="n">
        <f aca="false">+C18-B18+E18-D18</f>
        <v>0</v>
      </c>
      <c r="G18" s="129"/>
      <c r="H18" s="130"/>
      <c r="I18" s="130"/>
      <c r="J18" s="146"/>
      <c r="K18" s="129"/>
      <c r="L18" s="130"/>
      <c r="M18" s="130"/>
      <c r="N18" s="146"/>
      <c r="O18" s="129"/>
      <c r="P18" s="130"/>
      <c r="Q18" s="130"/>
      <c r="R18" s="146"/>
      <c r="S18" s="129"/>
      <c r="T18" s="130"/>
      <c r="U18" s="130"/>
      <c r="V18" s="146"/>
      <c r="W18" s="129"/>
      <c r="X18" s="130"/>
      <c r="Y18" s="130"/>
      <c r="Z18" s="146"/>
    </row>
    <row r="19" customFormat="false" ht="15" hidden="false" customHeight="true" outlineLevel="0" collapsed="false">
      <c r="A19" s="313" t="n">
        <v>12</v>
      </c>
      <c r="B19" s="155"/>
      <c r="C19" s="155"/>
      <c r="D19" s="155"/>
      <c r="E19" s="155"/>
      <c r="F19" s="302" t="n">
        <f aca="false">+C19-B19+E19-D19</f>
        <v>0</v>
      </c>
      <c r="G19" s="129"/>
      <c r="H19" s="130"/>
      <c r="I19" s="130"/>
      <c r="J19" s="146"/>
      <c r="K19" s="129"/>
      <c r="L19" s="130"/>
      <c r="M19" s="130"/>
      <c r="N19" s="146"/>
      <c r="O19" s="129"/>
      <c r="P19" s="130"/>
      <c r="Q19" s="130"/>
      <c r="R19" s="146"/>
      <c r="S19" s="129"/>
      <c r="T19" s="130"/>
      <c r="U19" s="130"/>
      <c r="V19" s="146"/>
      <c r="W19" s="129"/>
      <c r="X19" s="130"/>
      <c r="Y19" s="130"/>
      <c r="Z19" s="146"/>
    </row>
    <row r="20" customFormat="false" ht="15" hidden="false" customHeight="true" outlineLevel="0" collapsed="false">
      <c r="A20" s="313" t="n">
        <v>13</v>
      </c>
      <c r="B20" s="155"/>
      <c r="C20" s="155"/>
      <c r="D20" s="155"/>
      <c r="E20" s="155"/>
      <c r="F20" s="302" t="n">
        <f aca="false">+C20-B20+E20-D20</f>
        <v>0</v>
      </c>
      <c r="G20" s="129"/>
      <c r="H20" s="130"/>
      <c r="I20" s="130"/>
      <c r="J20" s="146"/>
      <c r="K20" s="129"/>
      <c r="L20" s="130"/>
      <c r="M20" s="130"/>
      <c r="N20" s="146"/>
      <c r="O20" s="129"/>
      <c r="P20" s="130"/>
      <c r="Q20" s="130"/>
      <c r="R20" s="146"/>
      <c r="S20" s="129"/>
      <c r="T20" s="130"/>
      <c r="U20" s="130"/>
      <c r="V20" s="146"/>
      <c r="W20" s="129"/>
      <c r="X20" s="130"/>
      <c r="Y20" s="130"/>
      <c r="Z20" s="146"/>
    </row>
    <row r="21" customFormat="false" ht="15" hidden="false" customHeight="true" outlineLevel="0" collapsed="false">
      <c r="A21" s="313" t="n">
        <v>14</v>
      </c>
      <c r="B21" s="155"/>
      <c r="C21" s="155"/>
      <c r="D21" s="155"/>
      <c r="E21" s="155"/>
      <c r="F21" s="302" t="n">
        <f aca="false">+C21-B21+E21-D21</f>
        <v>0</v>
      </c>
      <c r="G21" s="129"/>
      <c r="H21" s="130"/>
      <c r="I21" s="130"/>
      <c r="J21" s="146"/>
      <c r="K21" s="129"/>
      <c r="L21" s="130"/>
      <c r="M21" s="130"/>
      <c r="N21" s="146"/>
      <c r="O21" s="129"/>
      <c r="P21" s="130"/>
      <c r="Q21" s="130"/>
      <c r="R21" s="146"/>
      <c r="S21" s="129"/>
      <c r="T21" s="130"/>
      <c r="U21" s="130"/>
      <c r="V21" s="146"/>
      <c r="W21" s="129"/>
      <c r="X21" s="130"/>
      <c r="Y21" s="130"/>
      <c r="Z21" s="146"/>
    </row>
    <row r="22" customFormat="false" ht="15" hidden="false" customHeight="true" outlineLevel="0" collapsed="false">
      <c r="A22" s="313" t="n">
        <v>15</v>
      </c>
      <c r="B22" s="155"/>
      <c r="C22" s="155"/>
      <c r="D22" s="155"/>
      <c r="E22" s="155"/>
      <c r="F22" s="302" t="n">
        <f aca="false">+C22-B22+E22-D22</f>
        <v>0</v>
      </c>
      <c r="G22" s="129"/>
      <c r="H22" s="130"/>
      <c r="I22" s="130"/>
      <c r="J22" s="146"/>
      <c r="K22" s="129"/>
      <c r="L22" s="130"/>
      <c r="M22" s="130"/>
      <c r="N22" s="146"/>
      <c r="O22" s="129"/>
      <c r="P22" s="130"/>
      <c r="Q22" s="130"/>
      <c r="R22" s="146"/>
      <c r="S22" s="129"/>
      <c r="T22" s="130"/>
      <c r="U22" s="130"/>
      <c r="V22" s="146"/>
      <c r="W22" s="129"/>
      <c r="X22" s="130"/>
      <c r="Y22" s="130"/>
      <c r="Z22" s="146"/>
    </row>
    <row r="23" customFormat="false" ht="15" hidden="false" customHeight="true" outlineLevel="0" collapsed="false">
      <c r="A23" s="313" t="n">
        <v>16</v>
      </c>
      <c r="B23" s="155"/>
      <c r="C23" s="155"/>
      <c r="D23" s="155"/>
      <c r="E23" s="155"/>
      <c r="F23" s="302" t="n">
        <f aca="false">+C23-B23+E23-D23</f>
        <v>0</v>
      </c>
      <c r="G23" s="129"/>
      <c r="H23" s="130"/>
      <c r="I23" s="130"/>
      <c r="J23" s="146"/>
      <c r="K23" s="129"/>
      <c r="L23" s="130"/>
      <c r="M23" s="130"/>
      <c r="N23" s="146"/>
      <c r="O23" s="129"/>
      <c r="P23" s="130"/>
      <c r="Q23" s="130"/>
      <c r="R23" s="146"/>
      <c r="S23" s="129"/>
      <c r="T23" s="130"/>
      <c r="U23" s="130"/>
      <c r="V23" s="146"/>
      <c r="W23" s="129"/>
      <c r="X23" s="130"/>
      <c r="Y23" s="130"/>
      <c r="Z23" s="146"/>
    </row>
    <row r="24" customFormat="false" ht="15" hidden="false" customHeight="true" outlineLevel="0" collapsed="false">
      <c r="A24" s="313" t="n">
        <v>17</v>
      </c>
      <c r="B24" s="155"/>
      <c r="C24" s="155"/>
      <c r="D24" s="155"/>
      <c r="E24" s="155"/>
      <c r="F24" s="302" t="n">
        <f aca="false">+C24-B24+E24-D24</f>
        <v>0</v>
      </c>
      <c r="G24" s="129"/>
      <c r="H24" s="130"/>
      <c r="I24" s="130"/>
      <c r="J24" s="146"/>
      <c r="K24" s="129"/>
      <c r="L24" s="130"/>
      <c r="M24" s="130"/>
      <c r="N24" s="146"/>
      <c r="O24" s="129"/>
      <c r="P24" s="130"/>
      <c r="Q24" s="130"/>
      <c r="R24" s="146"/>
      <c r="S24" s="129"/>
      <c r="T24" s="130"/>
      <c r="U24" s="130"/>
      <c r="V24" s="146"/>
      <c r="W24" s="129"/>
      <c r="X24" s="130"/>
      <c r="Y24" s="130"/>
      <c r="Z24" s="146"/>
    </row>
    <row r="25" customFormat="false" ht="15" hidden="false" customHeight="true" outlineLevel="0" collapsed="false">
      <c r="A25" s="313" t="n">
        <v>18</v>
      </c>
      <c r="B25" s="155" t="n">
        <v>1092</v>
      </c>
      <c r="C25" s="155"/>
      <c r="D25" s="155"/>
      <c r="E25" s="155"/>
      <c r="F25" s="302" t="n">
        <f aca="false">+C25-B25+E25-D25</f>
        <v>-1092</v>
      </c>
      <c r="G25" s="129"/>
      <c r="H25" s="130"/>
      <c r="I25" s="130"/>
      <c r="J25" s="146"/>
      <c r="K25" s="129"/>
      <c r="L25" s="130"/>
      <c r="M25" s="130"/>
      <c r="N25" s="146"/>
      <c r="O25" s="129"/>
      <c r="P25" s="130"/>
      <c r="Q25" s="130"/>
      <c r="R25" s="146"/>
      <c r="S25" s="129"/>
      <c r="T25" s="130"/>
      <c r="U25" s="130"/>
      <c r="V25" s="146"/>
      <c r="W25" s="129"/>
      <c r="X25" s="130"/>
      <c r="Y25" s="130"/>
      <c r="Z25" s="146"/>
    </row>
    <row r="26" customFormat="false" ht="15" hidden="false" customHeight="true" outlineLevel="0" collapsed="false">
      <c r="A26" s="313" t="n">
        <v>19</v>
      </c>
      <c r="B26" s="155"/>
      <c r="C26" s="155"/>
      <c r="D26" s="155"/>
      <c r="E26" s="155"/>
      <c r="F26" s="302" t="n">
        <f aca="false">+C26-B26+E26-D26</f>
        <v>0</v>
      </c>
      <c r="G26" s="129"/>
      <c r="H26" s="130"/>
      <c r="I26" s="130"/>
      <c r="J26" s="146"/>
      <c r="K26" s="129"/>
      <c r="L26" s="130"/>
      <c r="M26" s="130"/>
      <c r="N26" s="146"/>
      <c r="O26" s="129"/>
      <c r="P26" s="130"/>
      <c r="Q26" s="130"/>
      <c r="R26" s="146"/>
      <c r="S26" s="129"/>
      <c r="T26" s="130"/>
      <c r="U26" s="130"/>
      <c r="V26" s="146"/>
      <c r="W26" s="129"/>
      <c r="X26" s="130"/>
      <c r="Y26" s="130"/>
      <c r="Z26" s="146"/>
    </row>
    <row r="27" customFormat="false" ht="15" hidden="false" customHeight="true" outlineLevel="0" collapsed="false">
      <c r="A27" s="313" t="n">
        <v>20</v>
      </c>
      <c r="B27" s="155"/>
      <c r="C27" s="155"/>
      <c r="D27" s="155"/>
      <c r="E27" s="155"/>
      <c r="F27" s="302" t="n">
        <f aca="false">+C27-B27+E27-D27</f>
        <v>0</v>
      </c>
      <c r="G27" s="129"/>
      <c r="H27" s="130"/>
      <c r="I27" s="130"/>
      <c r="J27" s="146"/>
      <c r="K27" s="129"/>
      <c r="L27" s="130"/>
      <c r="M27" s="130"/>
      <c r="N27" s="146"/>
      <c r="O27" s="129"/>
      <c r="P27" s="130"/>
      <c r="Q27" s="130"/>
      <c r="R27" s="146"/>
      <c r="S27" s="129"/>
      <c r="T27" s="130"/>
      <c r="U27" s="130"/>
      <c r="V27" s="146"/>
      <c r="W27" s="129"/>
      <c r="X27" s="130"/>
      <c r="Y27" s="130"/>
      <c r="Z27" s="146"/>
    </row>
    <row r="28" customFormat="false" ht="15" hidden="false" customHeight="true" outlineLevel="0" collapsed="false">
      <c r="A28" s="313" t="n">
        <v>21</v>
      </c>
      <c r="B28" s="155"/>
      <c r="C28" s="155"/>
      <c r="D28" s="155"/>
      <c r="E28" s="155"/>
      <c r="F28" s="302" t="n">
        <f aca="false">+C28-B28+E28-D28</f>
        <v>0</v>
      </c>
      <c r="G28" s="129"/>
      <c r="H28" s="130"/>
      <c r="I28" s="130"/>
      <c r="J28" s="146"/>
      <c r="K28" s="129"/>
      <c r="L28" s="130"/>
      <c r="M28" s="130"/>
      <c r="N28" s="146"/>
      <c r="O28" s="129"/>
      <c r="P28" s="130"/>
      <c r="Q28" s="130"/>
      <c r="R28" s="146"/>
      <c r="S28" s="129"/>
      <c r="T28" s="130"/>
      <c r="U28" s="130"/>
      <c r="V28" s="146"/>
      <c r="W28" s="129"/>
      <c r="X28" s="130"/>
      <c r="Y28" s="130"/>
      <c r="Z28" s="146"/>
    </row>
    <row r="29" customFormat="false" ht="15" hidden="false" customHeight="true" outlineLevel="0" collapsed="false">
      <c r="A29" s="313" t="n">
        <v>22</v>
      </c>
      <c r="B29" s="155"/>
      <c r="C29" s="155"/>
      <c r="D29" s="155"/>
      <c r="E29" s="155"/>
      <c r="F29" s="302" t="n">
        <f aca="false">+C29-B29+E29-D29</f>
        <v>0</v>
      </c>
      <c r="G29" s="129"/>
      <c r="H29" s="130"/>
      <c r="I29" s="130"/>
      <c r="J29" s="146"/>
      <c r="K29" s="129"/>
      <c r="L29" s="130"/>
      <c r="M29" s="130"/>
      <c r="N29" s="146"/>
      <c r="O29" s="129"/>
      <c r="P29" s="130"/>
      <c r="Q29" s="130"/>
      <c r="R29" s="146"/>
      <c r="S29" s="129"/>
      <c r="T29" s="130"/>
      <c r="U29" s="130"/>
      <c r="V29" s="146"/>
      <c r="W29" s="129"/>
      <c r="X29" s="130"/>
      <c r="Y29" s="130"/>
      <c r="Z29" s="146"/>
    </row>
    <row r="30" customFormat="false" ht="15" hidden="false" customHeight="true" outlineLevel="0" collapsed="false">
      <c r="A30" s="313" t="n">
        <v>23</v>
      </c>
      <c r="B30" s="155"/>
      <c r="C30" s="155"/>
      <c r="D30" s="155"/>
      <c r="E30" s="155"/>
      <c r="F30" s="302" t="n">
        <f aca="false">+C30-B30+E30-D30</f>
        <v>0</v>
      </c>
      <c r="G30" s="129"/>
      <c r="H30" s="130"/>
      <c r="I30" s="130"/>
      <c r="J30" s="146"/>
      <c r="K30" s="129"/>
      <c r="L30" s="130"/>
      <c r="M30" s="130"/>
      <c r="N30" s="146"/>
      <c r="O30" s="129"/>
      <c r="P30" s="130"/>
      <c r="Q30" s="130"/>
      <c r="R30" s="146"/>
      <c r="S30" s="129"/>
      <c r="T30" s="130"/>
      <c r="U30" s="130"/>
      <c r="V30" s="146"/>
      <c r="W30" s="129"/>
      <c r="X30" s="130"/>
      <c r="Y30" s="130"/>
      <c r="Z30" s="146"/>
    </row>
    <row r="31" customFormat="false" ht="15" hidden="false" customHeight="true" outlineLevel="0" collapsed="false">
      <c r="A31" s="313" t="n">
        <v>24</v>
      </c>
      <c r="B31" s="155"/>
      <c r="C31" s="155"/>
      <c r="D31" s="155"/>
      <c r="E31" s="155"/>
      <c r="F31" s="302" t="n">
        <f aca="false">+C31-B31+E31-D31</f>
        <v>0</v>
      </c>
      <c r="G31" s="129"/>
      <c r="H31" s="130"/>
      <c r="I31" s="130"/>
      <c r="J31" s="146"/>
      <c r="K31" s="129"/>
      <c r="L31" s="130"/>
      <c r="M31" s="130"/>
      <c r="N31" s="146"/>
      <c r="O31" s="129"/>
      <c r="P31" s="130"/>
      <c r="Q31" s="130"/>
      <c r="R31" s="146"/>
      <c r="S31" s="129"/>
      <c r="T31" s="130"/>
      <c r="U31" s="130"/>
      <c r="V31" s="146"/>
      <c r="W31" s="129"/>
      <c r="X31" s="130"/>
      <c r="Y31" s="130"/>
      <c r="Z31" s="146"/>
    </row>
    <row r="32" customFormat="false" ht="15" hidden="false" customHeight="true" outlineLevel="0" collapsed="false">
      <c r="A32" s="313" t="n">
        <v>25</v>
      </c>
      <c r="B32" s="155"/>
      <c r="C32" s="155"/>
      <c r="D32" s="155"/>
      <c r="E32" s="155"/>
      <c r="F32" s="302" t="n">
        <f aca="false">+C32-B32+E32-D32</f>
        <v>0</v>
      </c>
      <c r="G32" s="129"/>
      <c r="H32" s="130"/>
      <c r="I32" s="130"/>
      <c r="J32" s="146"/>
      <c r="K32" s="129"/>
      <c r="L32" s="130"/>
      <c r="M32" s="130"/>
      <c r="N32" s="146"/>
      <c r="O32" s="129"/>
      <c r="P32" s="130"/>
      <c r="Q32" s="130"/>
      <c r="R32" s="146"/>
      <c r="S32" s="129"/>
      <c r="T32" s="130"/>
      <c r="U32" s="130"/>
      <c r="V32" s="146"/>
      <c r="W32" s="129"/>
      <c r="X32" s="130"/>
      <c r="Y32" s="130"/>
      <c r="Z32" s="146"/>
    </row>
    <row r="33" customFormat="false" ht="15" hidden="false" customHeight="true" outlineLevel="0" collapsed="false">
      <c r="A33" s="313" t="n">
        <v>26</v>
      </c>
      <c r="B33" s="155"/>
      <c r="C33" s="155"/>
      <c r="D33" s="155"/>
      <c r="E33" s="155"/>
      <c r="F33" s="302" t="n">
        <f aca="false">+C33-B33+E33-D33</f>
        <v>0</v>
      </c>
      <c r="G33" s="129"/>
      <c r="H33" s="130"/>
      <c r="I33" s="130"/>
      <c r="J33" s="146"/>
      <c r="K33" s="129"/>
      <c r="L33" s="130"/>
      <c r="M33" s="130"/>
      <c r="N33" s="146"/>
      <c r="O33" s="129"/>
      <c r="P33" s="130"/>
      <c r="Q33" s="130"/>
      <c r="R33" s="146"/>
      <c r="S33" s="129"/>
      <c r="T33" s="130"/>
      <c r="U33" s="130"/>
      <c r="V33" s="146"/>
      <c r="W33" s="129"/>
      <c r="X33" s="130"/>
      <c r="Y33" s="130"/>
      <c r="Z33" s="146"/>
    </row>
    <row r="34" customFormat="false" ht="15" hidden="false" customHeight="true" outlineLevel="0" collapsed="false">
      <c r="A34" s="313" t="n">
        <v>27</v>
      </c>
      <c r="B34" s="155" t="n">
        <v>4419</v>
      </c>
      <c r="C34" s="155"/>
      <c r="D34" s="155"/>
      <c r="E34" s="155"/>
      <c r="F34" s="302" t="n">
        <f aca="false">+C34-B34+E34-D34</f>
        <v>-4419</v>
      </c>
      <c r="G34" s="129"/>
      <c r="H34" s="130"/>
      <c r="I34" s="130"/>
      <c r="J34" s="146"/>
      <c r="K34" s="129"/>
      <c r="L34" s="130"/>
      <c r="M34" s="130"/>
      <c r="N34" s="146"/>
      <c r="O34" s="129"/>
      <c r="P34" s="130"/>
      <c r="Q34" s="130"/>
      <c r="R34" s="146"/>
      <c r="S34" s="129"/>
      <c r="T34" s="130"/>
      <c r="U34" s="130"/>
      <c r="V34" s="146"/>
      <c r="W34" s="129"/>
      <c r="X34" s="130"/>
      <c r="Y34" s="130"/>
      <c r="Z34" s="146"/>
    </row>
    <row r="35" customFormat="false" ht="15" hidden="false" customHeight="true" outlineLevel="0" collapsed="false">
      <c r="A35" s="313" t="n">
        <v>28</v>
      </c>
      <c r="B35" s="155" t="n">
        <v>5331</v>
      </c>
      <c r="C35" s="155"/>
      <c r="D35" s="155"/>
      <c r="E35" s="155"/>
      <c r="F35" s="302" t="n">
        <f aca="false">+C35-B35+E35-D35</f>
        <v>-5331</v>
      </c>
      <c r="G35" s="129"/>
      <c r="H35" s="130"/>
      <c r="I35" s="130"/>
      <c r="J35" s="146"/>
      <c r="K35" s="129"/>
      <c r="L35" s="130"/>
      <c r="M35" s="130"/>
      <c r="N35" s="146"/>
      <c r="O35" s="129"/>
      <c r="P35" s="130"/>
      <c r="Q35" s="130"/>
      <c r="R35" s="146"/>
      <c r="S35" s="129"/>
      <c r="T35" s="130"/>
      <c r="U35" s="130"/>
      <c r="V35" s="146"/>
      <c r="W35" s="129"/>
      <c r="X35" s="130"/>
      <c r="Y35" s="130"/>
      <c r="Z35" s="146"/>
    </row>
    <row r="36" customFormat="false" ht="15" hidden="false" customHeight="true" outlineLevel="0" collapsed="false">
      <c r="A36" s="313" t="n">
        <v>29</v>
      </c>
      <c r="B36" s="155"/>
      <c r="C36" s="155"/>
      <c r="D36" s="155"/>
      <c r="E36" s="155"/>
      <c r="F36" s="302" t="n">
        <f aca="false">+C36-B36+E36-D36</f>
        <v>0</v>
      </c>
      <c r="G36" s="129"/>
      <c r="H36" s="130"/>
      <c r="I36" s="130"/>
      <c r="J36" s="146"/>
      <c r="K36" s="129"/>
      <c r="L36" s="130"/>
      <c r="M36" s="130"/>
      <c r="N36" s="146"/>
      <c r="O36" s="129"/>
      <c r="P36" s="130"/>
      <c r="Q36" s="130"/>
      <c r="R36" s="146"/>
      <c r="S36" s="129"/>
      <c r="T36" s="130"/>
      <c r="U36" s="130"/>
      <c r="V36" s="146"/>
      <c r="W36" s="129"/>
      <c r="X36" s="130"/>
      <c r="Y36" s="130"/>
      <c r="Z36" s="146"/>
    </row>
    <row r="37" customFormat="false" ht="15" hidden="false" customHeight="true" outlineLevel="0" collapsed="false">
      <c r="A37" s="313" t="n">
        <v>30</v>
      </c>
      <c r="B37" s="155"/>
      <c r="C37" s="155"/>
      <c r="D37" s="155"/>
      <c r="E37" s="155"/>
      <c r="F37" s="302" t="n">
        <f aca="false">+C37-B37+E37-D37</f>
        <v>0</v>
      </c>
      <c r="G37" s="129"/>
      <c r="H37" s="130"/>
      <c r="I37" s="130"/>
      <c r="J37" s="146"/>
      <c r="K37" s="129"/>
      <c r="L37" s="130"/>
      <c r="M37" s="130"/>
      <c r="N37" s="146"/>
      <c r="O37" s="129"/>
      <c r="P37" s="130"/>
      <c r="Q37" s="130"/>
      <c r="R37" s="146"/>
      <c r="S37" s="129"/>
      <c r="T37" s="130"/>
      <c r="U37" s="130"/>
      <c r="V37" s="146"/>
      <c r="W37" s="129"/>
      <c r="X37" s="130"/>
      <c r="Y37" s="130"/>
      <c r="Z37" s="146"/>
    </row>
    <row r="38" customFormat="false" ht="15" hidden="false" customHeight="true" outlineLevel="0" collapsed="false">
      <c r="A38" s="313" t="n">
        <v>31</v>
      </c>
      <c r="B38" s="155"/>
      <c r="C38" s="155"/>
      <c r="D38" s="155"/>
      <c r="E38" s="155"/>
      <c r="F38" s="302" t="n">
        <f aca="false">+C38-B38+E38-D38</f>
        <v>0</v>
      </c>
      <c r="G38" s="129"/>
      <c r="H38" s="130"/>
      <c r="I38" s="130"/>
      <c r="J38" s="146"/>
      <c r="K38" s="129"/>
      <c r="L38" s="130"/>
      <c r="M38" s="130"/>
      <c r="N38" s="146"/>
      <c r="O38" s="129"/>
      <c r="P38" s="130"/>
      <c r="Q38" s="130"/>
      <c r="R38" s="146"/>
      <c r="S38" s="129"/>
      <c r="T38" s="130"/>
      <c r="U38" s="130"/>
      <c r="V38" s="146"/>
      <c r="W38" s="129"/>
      <c r="X38" s="130"/>
      <c r="Y38" s="130"/>
      <c r="Z38" s="146"/>
    </row>
    <row r="39" customFormat="false" ht="15" hidden="false" customHeight="true" outlineLevel="0" collapsed="false">
      <c r="A39" s="313"/>
      <c r="B39" s="155" t="n">
        <f aca="false">SUM(B8:B38)</f>
        <v>26961</v>
      </c>
      <c r="C39" s="155" t="n">
        <f aca="false">SUM(C8:C38)</f>
        <v>5329</v>
      </c>
      <c r="D39" s="155" t="n">
        <f aca="false">SUM(D8:D38)</f>
        <v>-6991</v>
      </c>
      <c r="E39" s="155" t="n">
        <f aca="false">SUM(E8:E38)</f>
        <v>0</v>
      </c>
      <c r="F39" s="155" t="n">
        <f aca="false">SUM(F8:F38)</f>
        <v>-14641</v>
      </c>
      <c r="G39" s="129"/>
      <c r="H39" s="130"/>
      <c r="I39" s="130"/>
      <c r="J39" s="130"/>
      <c r="K39" s="129"/>
      <c r="L39" s="130"/>
      <c r="M39" s="130"/>
      <c r="N39" s="130"/>
      <c r="O39" s="129"/>
      <c r="P39" s="130"/>
      <c r="Q39" s="130"/>
      <c r="R39" s="130"/>
      <c r="S39" s="129"/>
      <c r="T39" s="130"/>
      <c r="U39" s="130"/>
      <c r="V39" s="130"/>
      <c r="W39" s="129"/>
      <c r="X39" s="130"/>
      <c r="Y39" s="130"/>
      <c r="Z39" s="130"/>
    </row>
    <row r="40" customFormat="false" ht="15" hidden="false" customHeight="true" outlineLevel="0" collapsed="false">
      <c r="A40" s="316"/>
      <c r="B40" s="1"/>
      <c r="C40" s="317"/>
      <c r="D40" s="317"/>
      <c r="E40" s="317"/>
      <c r="F40" s="413" t="n">
        <f aca="false">+summary!G4</f>
        <v>2.08</v>
      </c>
      <c r="G40" s="160"/>
      <c r="I40" s="32"/>
      <c r="J40" s="183"/>
      <c r="K40" s="160"/>
      <c r="M40" s="32"/>
      <c r="N40" s="183"/>
      <c r="O40" s="160"/>
      <c r="Q40" s="32"/>
      <c r="R40" s="183"/>
      <c r="S40" s="160"/>
      <c r="U40" s="32"/>
      <c r="V40" s="183"/>
      <c r="W40" s="160"/>
      <c r="Y40" s="32"/>
      <c r="Z40" s="183"/>
    </row>
    <row r="41" customFormat="false" ht="15" hidden="false" customHeight="true" outlineLevel="0" collapsed="false">
      <c r="A41" s="1"/>
      <c r="B41" s="1"/>
      <c r="C41" s="1"/>
      <c r="D41" s="1"/>
      <c r="E41" s="1"/>
      <c r="F41" s="414" t="n">
        <f aca="false">+F40*F39</f>
        <v>-30453.28</v>
      </c>
      <c r="J41" s="158"/>
      <c r="N41" s="158"/>
      <c r="R41" s="158"/>
      <c r="V41" s="158"/>
      <c r="Z41" s="158"/>
    </row>
    <row r="42" customFormat="false" ht="15" hidden="false" customHeight="true" outlineLevel="0" collapsed="false">
      <c r="A42" s="145" t="n">
        <v>37256</v>
      </c>
      <c r="B42" s="1"/>
      <c r="C42" s="117"/>
      <c r="D42" s="117"/>
      <c r="E42" s="117"/>
      <c r="F42" s="415" t="n">
        <v>180189.83</v>
      </c>
      <c r="G42" s="181"/>
      <c r="I42" s="91"/>
      <c r="J42" s="158"/>
      <c r="K42" s="181"/>
      <c r="M42" s="91"/>
      <c r="N42" s="158"/>
      <c r="O42" s="181"/>
      <c r="Q42" s="91"/>
      <c r="R42" s="158"/>
      <c r="S42" s="181"/>
      <c r="U42" s="91"/>
      <c r="V42" s="158"/>
      <c r="W42" s="181"/>
      <c r="Y42" s="91"/>
      <c r="Z42" s="158"/>
    </row>
    <row r="43" customFormat="false" ht="15" hidden="false" customHeight="true" outlineLevel="0" collapsed="false">
      <c r="A43" s="145" t="n">
        <v>37285</v>
      </c>
      <c r="B43" s="1"/>
      <c r="C43" s="321"/>
      <c r="D43" s="321"/>
      <c r="E43" s="321"/>
      <c r="F43" s="416" t="n">
        <f aca="false">+F42+F41</f>
        <v>149736.55</v>
      </c>
      <c r="G43" s="181"/>
      <c r="I43" s="178"/>
      <c r="J43" s="158"/>
      <c r="K43" s="181"/>
      <c r="M43" s="178"/>
      <c r="N43" s="158"/>
      <c r="O43" s="181"/>
      <c r="Q43" s="178"/>
      <c r="R43" s="158"/>
      <c r="S43" s="181"/>
      <c r="U43" s="178"/>
      <c r="V43" s="158"/>
      <c r="W43" s="181"/>
      <c r="Y43" s="178"/>
      <c r="Z43" s="158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E46" s="13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-354919</v>
      </c>
      <c r="E47" s="130"/>
    </row>
    <row r="48" customFormat="false" ht="12.75" hidden="false" customHeight="false" outlineLevel="0" collapsed="false">
      <c r="A48" s="150" t="n">
        <f aca="false">+A43</f>
        <v>37285</v>
      </c>
      <c r="B48" s="9"/>
      <c r="C48" s="9"/>
      <c r="D48" s="41" t="n">
        <f aca="false">+F39</f>
        <v>-14641</v>
      </c>
      <c r="E48" s="13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-369560</v>
      </c>
      <c r="E49" s="130"/>
    </row>
    <row r="50" customFormat="false" ht="12.75" hidden="false" customHeight="false" outlineLevel="0" collapsed="false">
      <c r="A50" s="171"/>
      <c r="B50" s="130"/>
      <c r="C50" s="130"/>
      <c r="D50" s="130"/>
      <c r="E50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6" activeCellId="0" sqref="C5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2.07</v>
      </c>
      <c r="J3" s="80" t="n">
        <f aca="true">NOW()</f>
        <v>45926.9752443196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2.08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+'[1]1001'!$E$39</f>
        <v>2.09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110</v>
      </c>
      <c r="C7" s="87" t="s">
        <v>9</v>
      </c>
      <c r="D7" s="88" t="s">
        <v>18</v>
      </c>
      <c r="E7" s="85" t="s">
        <v>111</v>
      </c>
      <c r="F7" s="89" t="s">
        <v>112</v>
      </c>
      <c r="G7" s="89" t="s">
        <v>20</v>
      </c>
      <c r="H7" s="85" t="s">
        <v>21</v>
      </c>
    </row>
    <row r="8" customFormat="false" ht="15" hidden="false" customHeight="true" outlineLevel="0" collapsed="false">
      <c r="A8" s="29" t="s">
        <v>54</v>
      </c>
      <c r="B8" s="31" t="n">
        <f aca="false">+Duke!$C$20</f>
        <v>1513410.51</v>
      </c>
      <c r="C8" s="32" t="n">
        <f aca="false">+B8/$G$5</f>
        <v>724119.861244019</v>
      </c>
      <c r="D8" s="34" t="n">
        <f aca="false">+Duke!A7</f>
        <v>37283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29" t="s">
        <v>53</v>
      </c>
      <c r="B9" s="31" t="n">
        <f aca="false">+Duke!$C$54+Duke!$C$53+Duke!$C$48+Duke!$C$33</f>
        <v>1226238.76</v>
      </c>
      <c r="C9" s="32" t="n">
        <f aca="false">+B9/$G$5</f>
        <v>586717.110047847</v>
      </c>
      <c r="D9" s="34" t="n">
        <f aca="false">+DEFS!A40</f>
        <v>37285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90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62</v>
      </c>
      <c r="B10" s="31" t="n">
        <f aca="false">+PNM!$D$23</f>
        <v>786688.88</v>
      </c>
      <c r="C10" s="28" t="n">
        <f aca="false">+B10/$G$4</f>
        <v>378215.807692308</v>
      </c>
      <c r="D10" s="39" t="n">
        <f aca="false">+PNM!A23</f>
        <v>37286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48</v>
      </c>
      <c r="B11" s="31" t="n">
        <f aca="false">+Conoco!$F$41</f>
        <v>465198.21</v>
      </c>
      <c r="C11" s="28" t="n">
        <f aca="false">+B11/$G$4</f>
        <v>223652.985576923</v>
      </c>
      <c r="D11" s="34" t="n">
        <f aca="false">+Conoco!A41</f>
        <v>37286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89</v>
      </c>
      <c r="B12" s="31" t="n">
        <f aca="false">+C12*$G$4</f>
        <v>373393.28</v>
      </c>
      <c r="C12" s="28" t="n">
        <f aca="false">+Mojave!D40</f>
        <v>179516</v>
      </c>
      <c r="D12" s="39" t="n">
        <f aca="false">+Mojave!A40</f>
        <v>37285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9" t="s">
        <v>57</v>
      </c>
      <c r="B13" s="31" t="n">
        <f aca="false">+mewborne!$J$43</f>
        <v>345408.88</v>
      </c>
      <c r="C13" s="28" t="n">
        <f aca="false">+B13/$G$4</f>
        <v>166061.961538462</v>
      </c>
      <c r="D13" s="39" t="n">
        <f aca="false">+mewborne!A43</f>
        <v>37286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90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9" t="s">
        <v>52</v>
      </c>
      <c r="B14" s="31" t="n">
        <f aca="false">+KN_Westar!F41</f>
        <v>305000.43</v>
      </c>
      <c r="C14" s="28" t="n">
        <f aca="false">+B14/$G$4</f>
        <v>146634.822115385</v>
      </c>
      <c r="D14" s="39" t="n">
        <f aca="false">+KN_Westar!A41</f>
        <v>37277</v>
      </c>
      <c r="E14" s="9" t="s">
        <v>113</v>
      </c>
      <c r="F14" s="9" t="s">
        <v>30</v>
      </c>
      <c r="G14" s="9" t="s">
        <v>31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100</v>
      </c>
      <c r="B15" s="31" t="n">
        <f aca="false">+C15*$G$5</f>
        <v>283426.99</v>
      </c>
      <c r="C15" s="28" t="n">
        <f aca="false">+NGPL!F38</f>
        <v>135611</v>
      </c>
      <c r="D15" s="39" t="n">
        <f aca="false">+NGPL!A38</f>
        <v>37285</v>
      </c>
      <c r="E15" s="29" t="s">
        <v>117</v>
      </c>
      <c r="F15" s="9" t="s">
        <v>24</v>
      </c>
      <c r="G15" s="9" t="s">
        <v>38</v>
      </c>
      <c r="H15" s="9"/>
      <c r="I15" s="9"/>
      <c r="J15" s="9"/>
      <c r="K15" s="9"/>
      <c r="L15" s="9"/>
      <c r="M15" s="9"/>
      <c r="N15" s="90" t="n">
        <f aca="false">+B8+B9+B41</f>
        <v>-76460.1400000001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29" t="s">
        <v>91</v>
      </c>
      <c r="B16" s="31" t="n">
        <f aca="false">+C16*$G$4</f>
        <v>196730.56</v>
      </c>
      <c r="C16" s="32" t="n">
        <f aca="false">+SoCal!F40</f>
        <v>94582</v>
      </c>
      <c r="D16" s="34" t="n">
        <f aca="false">+SoCal!A40</f>
        <v>37286</v>
      </c>
      <c r="E16" s="29" t="s">
        <v>117</v>
      </c>
      <c r="F16" s="29" t="s">
        <v>24</v>
      </c>
      <c r="G16" s="29" t="s">
        <v>60</v>
      </c>
      <c r="H16" s="9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68</v>
      </c>
      <c r="B17" s="31" t="n">
        <f aca="false">+Dominion!D41</f>
        <v>174389.26</v>
      </c>
      <c r="C17" s="28" t="n">
        <f aca="false">+B17/$G$5</f>
        <v>83439.8373205742</v>
      </c>
      <c r="D17" s="39" t="n">
        <f aca="false">+Dominion!A41</f>
        <v>37286</v>
      </c>
      <c r="E17" s="9" t="s">
        <v>113</v>
      </c>
      <c r="F17" s="9" t="s">
        <v>47</v>
      </c>
      <c r="G17" s="9" t="s">
        <v>25</v>
      </c>
      <c r="H17" s="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105</v>
      </c>
      <c r="B18" s="31" t="n">
        <f aca="false">+C18*$G$5</f>
        <v>154454.553</v>
      </c>
      <c r="C18" s="28" t="n">
        <f aca="false">+Lonestar!F43</f>
        <v>73901.7</v>
      </c>
      <c r="D18" s="34" t="n">
        <f aca="false">+Lonestar!A43</f>
        <v>37285</v>
      </c>
      <c r="E18" s="9" t="s">
        <v>117</v>
      </c>
      <c r="F18" s="9" t="s">
        <v>27</v>
      </c>
      <c r="G18" s="9" t="s">
        <v>60</v>
      </c>
      <c r="H18" s="9" t="s">
        <v>118</v>
      </c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" t="s">
        <v>119</v>
      </c>
      <c r="B19" s="31" t="n">
        <f aca="false">+Devon!D41</f>
        <v>148248.8</v>
      </c>
      <c r="C19" s="28" t="n">
        <f aca="false">+B19/$G$5</f>
        <v>70932.4401913876</v>
      </c>
      <c r="D19" s="39" t="n">
        <f aca="false">+Devon!A41</f>
        <v>37286</v>
      </c>
      <c r="E19" s="9" t="s">
        <v>113</v>
      </c>
      <c r="F19" s="9" t="s">
        <v>27</v>
      </c>
      <c r="G19" s="9" t="s">
        <v>25</v>
      </c>
      <c r="H19" s="9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50</v>
      </c>
      <c r="B20" s="31" t="n">
        <f aca="false">+'Amoco Abo'!$F$43</f>
        <v>149736.55</v>
      </c>
      <c r="C20" s="28" t="n">
        <f aca="false">+B20/$G$4</f>
        <v>71988.7259615385</v>
      </c>
      <c r="D20" s="39" t="n">
        <f aca="false">+'Amoco Abo'!A43</f>
        <v>37285</v>
      </c>
      <c r="E20" s="9" t="s">
        <v>113</v>
      </c>
      <c r="F20" s="9" t="s">
        <v>24</v>
      </c>
      <c r="G20" s="9" t="s">
        <v>38</v>
      </c>
      <c r="H20" s="9"/>
      <c r="I20" s="9"/>
      <c r="J20" s="9"/>
      <c r="K20" s="9"/>
      <c r="L20" s="9"/>
      <c r="M20" s="9"/>
      <c r="N20" s="90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92" t="s">
        <v>78</v>
      </c>
      <c r="B21" s="93" t="n">
        <f aca="false">+Agave!$D$24</f>
        <v>119385.54</v>
      </c>
      <c r="C21" s="32" t="n">
        <f aca="false">+B21/$G$4</f>
        <v>57396.8942307692</v>
      </c>
      <c r="D21" s="94" t="n">
        <f aca="false">+Agave!A24</f>
        <v>37285</v>
      </c>
      <c r="E21" s="92" t="s">
        <v>113</v>
      </c>
      <c r="F21" s="92" t="s">
        <v>27</v>
      </c>
      <c r="G21" s="92" t="s">
        <v>60</v>
      </c>
      <c r="H21" s="92"/>
      <c r="I21" s="9"/>
      <c r="J21" s="9"/>
      <c r="K21" s="9"/>
      <c r="L21" s="9"/>
      <c r="M21" s="9"/>
      <c r="N21" s="90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29" t="s">
        <v>75</v>
      </c>
      <c r="B22" s="31" t="n">
        <f aca="false">+Plains!$N$43</f>
        <v>107948.28</v>
      </c>
      <c r="C22" s="32" t="n">
        <f aca="false">+B22/$G$4</f>
        <v>51898.2115384615</v>
      </c>
      <c r="D22" s="34" t="n">
        <f aca="false">+Plains!A43</f>
        <v>37256</v>
      </c>
      <c r="E22" s="29" t="s">
        <v>113</v>
      </c>
      <c r="F22" s="29"/>
      <c r="G22" s="29" t="s">
        <v>31</v>
      </c>
      <c r="H22" s="29" t="s">
        <v>120</v>
      </c>
      <c r="I22" s="9"/>
      <c r="J22" s="9"/>
      <c r="K22" s="9"/>
      <c r="L22" s="9"/>
      <c r="M22" s="9" t="s">
        <v>121</v>
      </c>
      <c r="N22" s="90" t="n">
        <v>23995</v>
      </c>
      <c r="O22" s="33" t="n">
        <v>-1023166</v>
      </c>
      <c r="P22" s="9" t="s">
        <v>122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9" t="s">
        <v>73</v>
      </c>
      <c r="B23" s="31" t="n">
        <f aca="false">+Amarillo!P41</f>
        <v>91691</v>
      </c>
      <c r="C23" s="28" t="n">
        <f aca="false">+B23/$G$4</f>
        <v>44082.2115384615</v>
      </c>
      <c r="D23" s="39" t="n">
        <f aca="false">+Amarillo!A41</f>
        <v>37286</v>
      </c>
      <c r="E23" s="9" t="s">
        <v>113</v>
      </c>
      <c r="F23" s="9" t="s">
        <v>27</v>
      </c>
      <c r="G23" s="9" t="s">
        <v>42</v>
      </c>
      <c r="H23" s="9"/>
      <c r="I23" s="9"/>
      <c r="J23" s="9"/>
      <c r="K23" s="9"/>
      <c r="L23" s="9"/>
      <c r="M23" s="9" t="s">
        <v>121</v>
      </c>
      <c r="N23" s="90" t="n">
        <v>22864</v>
      </c>
      <c r="O23" s="33" t="n">
        <v>-58339.66</v>
      </c>
      <c r="P23" s="9" t="s">
        <v>123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9" t="s">
        <v>77</v>
      </c>
      <c r="B24" s="31" t="n">
        <f aca="false">+EPFS!D41</f>
        <v>88473.42</v>
      </c>
      <c r="C24" s="32" t="n">
        <f aca="false">+B24/$G$5</f>
        <v>42331.7799043062</v>
      </c>
      <c r="D24" s="34" t="n">
        <f aca="false">+EPFS!A41</f>
        <v>37286</v>
      </c>
      <c r="E24" s="9" t="s">
        <v>113</v>
      </c>
      <c r="F24" s="9" t="s">
        <v>30</v>
      </c>
      <c r="G24" s="9" t="s">
        <v>60</v>
      </c>
      <c r="H24" s="9"/>
      <c r="I24" s="91"/>
      <c r="J24" s="9"/>
      <c r="K24" s="9"/>
      <c r="L24" s="9"/>
      <c r="M24" s="9" t="s">
        <v>121</v>
      </c>
      <c r="N24" s="90" t="n">
        <v>20379</v>
      </c>
      <c r="O24" s="33" t="n">
        <v>-51695.87</v>
      </c>
      <c r="P24" s="9" t="s">
        <v>123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9" t="s">
        <v>94</v>
      </c>
      <c r="B25" s="31" t="n">
        <f aca="false">+C25*$G$4</f>
        <v>58248.32</v>
      </c>
      <c r="C25" s="32" t="n">
        <f aca="false">+'PG&amp;E'!D40</f>
        <v>28004</v>
      </c>
      <c r="D25" s="39" t="n">
        <f aca="false">+'PG&amp;E'!A40</f>
        <v>37286</v>
      </c>
      <c r="E25" s="9" t="s">
        <v>117</v>
      </c>
      <c r="F25" s="9" t="s">
        <v>30</v>
      </c>
      <c r="G25" s="9" t="s">
        <v>60</v>
      </c>
      <c r="H25" s="9"/>
      <c r="I25" s="29"/>
      <c r="J25" s="9"/>
      <c r="K25" s="9"/>
      <c r="L25" s="9"/>
      <c r="M25" s="9" t="s">
        <v>121</v>
      </c>
      <c r="N25" s="90" t="n">
        <v>26357</v>
      </c>
      <c r="O25" s="33" t="n">
        <v>44144.84</v>
      </c>
      <c r="P25" s="9" t="s">
        <v>123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29" t="s">
        <v>46</v>
      </c>
      <c r="B26" s="31" t="n">
        <f aca="false">+NNG!$D$24</f>
        <v>51850.18</v>
      </c>
      <c r="C26" s="28" t="n">
        <f aca="false">+B26/$G$4</f>
        <v>24927.9711538462</v>
      </c>
      <c r="D26" s="34" t="n">
        <f aca="false">+NNG!A24</f>
        <v>37285</v>
      </c>
      <c r="E26" s="29" t="s">
        <v>113</v>
      </c>
      <c r="F26" s="29" t="s">
        <v>47</v>
      </c>
      <c r="G26" s="29" t="s">
        <v>31</v>
      </c>
      <c r="H26" s="29"/>
      <c r="I26" s="9"/>
      <c r="J26" s="9"/>
      <c r="K26" s="9"/>
      <c r="L26" s="9"/>
      <c r="M26" s="9" t="s">
        <v>121</v>
      </c>
      <c r="N26" s="90" t="n">
        <v>21544</v>
      </c>
      <c r="O26" s="33" t="n">
        <v>61340.16</v>
      </c>
      <c r="P26" s="9" t="s">
        <v>123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3.5" hidden="false" customHeight="true" outlineLevel="0" collapsed="false">
      <c r="A27" s="9" t="s">
        <v>95</v>
      </c>
      <c r="B27" s="31" t="n">
        <f aca="false">+C27*$G$3</f>
        <v>45314.37</v>
      </c>
      <c r="C27" s="95" t="n">
        <f aca="false">+'Red C'!$F$45</f>
        <v>21891</v>
      </c>
      <c r="D27" s="34" t="n">
        <f aca="false">+'Red C'!A45</f>
        <v>37285</v>
      </c>
      <c r="E27" s="29" t="s">
        <v>117</v>
      </c>
      <c r="F27" s="9" t="s">
        <v>24</v>
      </c>
      <c r="G27" s="9" t="s">
        <v>38</v>
      </c>
      <c r="H27" s="9"/>
      <c r="I27" s="29"/>
      <c r="J27" s="29"/>
      <c r="K27" s="29"/>
      <c r="L27" s="29"/>
      <c r="M27" s="29" t="s">
        <v>124</v>
      </c>
      <c r="N27" s="96" t="n">
        <v>24268</v>
      </c>
      <c r="O27" s="97" t="n">
        <v>1481856.66</v>
      </c>
      <c r="P27" s="97" t="n">
        <f aca="false">+O27</f>
        <v>1481856.66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</row>
    <row r="28" customFormat="false" ht="13.5" hidden="false" customHeight="true" outlineLevel="0" collapsed="false">
      <c r="A28" s="9" t="s">
        <v>103</v>
      </c>
      <c r="B28" s="31" t="n">
        <f aca="false">+C28*$G$4</f>
        <v>36580.96</v>
      </c>
      <c r="C28" s="28" t="n">
        <f aca="false">+CIG!D42</f>
        <v>17587</v>
      </c>
      <c r="D28" s="39" t="n">
        <f aca="false">+CIG!A42</f>
        <v>37278</v>
      </c>
      <c r="E28" s="29" t="s">
        <v>117</v>
      </c>
      <c r="F28" s="9" t="s">
        <v>30</v>
      </c>
      <c r="G28" s="9" t="s">
        <v>42</v>
      </c>
      <c r="H28" s="9"/>
      <c r="I28" s="29"/>
      <c r="J28" s="29"/>
      <c r="K28" s="29"/>
      <c r="L28" s="29"/>
      <c r="M28" s="29"/>
      <c r="N28" s="96"/>
      <c r="O28" s="97"/>
      <c r="P28" s="97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</row>
    <row r="29" customFormat="false" ht="13.5" hidden="false" customHeight="true" outlineLevel="0" collapsed="false">
      <c r="A29" s="29" t="s">
        <v>76</v>
      </c>
      <c r="B29" s="31" t="n">
        <f aca="false">+Continental!F43</f>
        <v>29738</v>
      </c>
      <c r="C29" s="32" t="n">
        <f aca="false">+B29/$G$4</f>
        <v>14297.1153846154</v>
      </c>
      <c r="D29" s="34" t="n">
        <f aca="false">+Continental!A43</f>
        <v>37286</v>
      </c>
      <c r="E29" s="29" t="s">
        <v>113</v>
      </c>
      <c r="F29" s="29" t="s">
        <v>30</v>
      </c>
      <c r="G29" s="29" t="s">
        <v>38</v>
      </c>
      <c r="H29" s="29"/>
      <c r="I29" s="29"/>
      <c r="J29" s="29"/>
      <c r="K29" s="29"/>
      <c r="L29" s="29"/>
      <c r="M29" s="29" t="s">
        <v>125</v>
      </c>
      <c r="N29" s="96" t="n">
        <v>24361</v>
      </c>
      <c r="O29" s="97" t="n">
        <v>811179.69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</row>
    <row r="30" customFormat="false" ht="13.5" hidden="false" customHeight="true" outlineLevel="0" collapsed="false">
      <c r="A30" s="9" t="s">
        <v>126</v>
      </c>
      <c r="B30" s="31" t="n">
        <f aca="false">+Stratland!$D$41</f>
        <v>33990.34</v>
      </c>
      <c r="C30" s="28" t="n">
        <f aca="false">+B30/$G$4</f>
        <v>16341.5096153846</v>
      </c>
      <c r="D30" s="34" t="n">
        <f aca="false">+Stratland!A41</f>
        <v>37271</v>
      </c>
      <c r="E30" s="9" t="s">
        <v>113</v>
      </c>
      <c r="F30" s="9" t="s">
        <v>47</v>
      </c>
      <c r="G30" s="9" t="s">
        <v>60</v>
      </c>
      <c r="H30" s="9"/>
      <c r="I30" s="29"/>
      <c r="J30" s="29"/>
      <c r="K30" s="29"/>
      <c r="L30" s="29"/>
      <c r="M30" s="29"/>
      <c r="N30" s="96"/>
      <c r="O30" s="97"/>
      <c r="P30" s="97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</row>
    <row r="31" customFormat="false" ht="13.5" hidden="false" customHeight="true" outlineLevel="0" collapsed="false">
      <c r="A31" s="29" t="s">
        <v>37</v>
      </c>
      <c r="B31" s="63" t="n">
        <f aca="false">+transcol!$D$43</f>
        <v>29433.96</v>
      </c>
      <c r="C31" s="95" t="n">
        <f aca="false">+B31/$G$4</f>
        <v>14150.9423076923</v>
      </c>
      <c r="D31" s="34" t="n">
        <f aca="false">+transcol!A43</f>
        <v>37285</v>
      </c>
      <c r="E31" s="29" t="s">
        <v>113</v>
      </c>
      <c r="F31" s="29" t="s">
        <v>24</v>
      </c>
      <c r="G31" s="29" t="s">
        <v>38</v>
      </c>
      <c r="H31" s="9"/>
      <c r="I31" s="29"/>
      <c r="J31" s="9"/>
      <c r="K31" s="9"/>
      <c r="L31" s="9"/>
      <c r="M31" s="9" t="s">
        <v>121</v>
      </c>
      <c r="N31" s="90" t="n">
        <v>26357</v>
      </c>
      <c r="O31" s="33" t="n">
        <v>44144.84</v>
      </c>
      <c r="P31" s="9" t="s">
        <v>123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customFormat="false" ht="13.5" hidden="false" customHeight="true" outlineLevel="0" collapsed="false">
      <c r="A32" s="9" t="s">
        <v>70</v>
      </c>
      <c r="B32" s="31" t="n">
        <f aca="false">+'WTG inc'!N43</f>
        <v>29167.53</v>
      </c>
      <c r="C32" s="28" t="n">
        <f aca="false">+B32/$G$4</f>
        <v>14022.8509615385</v>
      </c>
      <c r="D32" s="39" t="n">
        <f aca="false">+'WTG inc'!A43</f>
        <v>37285</v>
      </c>
      <c r="E32" s="9" t="s">
        <v>113</v>
      </c>
      <c r="F32" s="9" t="s">
        <v>24</v>
      </c>
      <c r="G32" s="9" t="s">
        <v>38</v>
      </c>
      <c r="H32" s="29"/>
      <c r="I32" s="29"/>
      <c r="J32" s="29"/>
      <c r="K32" s="29"/>
      <c r="L32" s="29"/>
      <c r="M32" s="29"/>
      <c r="N32" s="96"/>
      <c r="O32" s="97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</row>
    <row r="33" customFormat="false" ht="15" hidden="false" customHeight="true" outlineLevel="0" collapsed="false">
      <c r="A33" s="29" t="s">
        <v>26</v>
      </c>
      <c r="B33" s="31" t="n">
        <f aca="false">+'Citizens-Griffith'!D41</f>
        <v>7181.24000000001</v>
      </c>
      <c r="C33" s="28" t="n">
        <f aca="false">+B33/$G$4</f>
        <v>3452.51923076923</v>
      </c>
      <c r="D33" s="34" t="n">
        <f aca="false">+'Citizens-Griffith'!A41</f>
        <v>37286</v>
      </c>
      <c r="E33" s="29" t="s">
        <v>113</v>
      </c>
      <c r="F33" s="29" t="s">
        <v>27</v>
      </c>
      <c r="G33" s="29" t="s">
        <v>25</v>
      </c>
      <c r="H33" s="29"/>
      <c r="I33" s="9"/>
      <c r="J33" s="9"/>
      <c r="K33" s="9"/>
      <c r="L33" s="9"/>
      <c r="M33" s="9"/>
      <c r="N33" s="90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29" t="s">
        <v>58</v>
      </c>
      <c r="B34" s="31" t="n">
        <f aca="false">+PGETX!$H$39</f>
        <v>10062.32</v>
      </c>
      <c r="C34" s="28" t="n">
        <f aca="false">+B34/$G$4</f>
        <v>4837.65384615385</v>
      </c>
      <c r="D34" s="34" t="n">
        <f aca="false">+PGETX!E39</f>
        <v>37286</v>
      </c>
      <c r="E34" s="29" t="s">
        <v>113</v>
      </c>
      <c r="F34" s="29" t="s">
        <v>30</v>
      </c>
      <c r="G34" s="29" t="s">
        <v>60</v>
      </c>
      <c r="H34" s="29"/>
      <c r="I34" s="29"/>
      <c r="J34" s="29"/>
      <c r="K34" s="29"/>
      <c r="L34" s="29"/>
      <c r="M34" s="29"/>
      <c r="N34" s="96"/>
      <c r="O34" s="97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  <c r="IW34" s="98"/>
    </row>
    <row r="35" customFormat="false" ht="13.5" hidden="false" customHeight="true" outlineLevel="0" collapsed="false">
      <c r="A35" s="9" t="s">
        <v>63</v>
      </c>
      <c r="B35" s="31" t="n">
        <f aca="false">+EOG!$J$41</f>
        <v>24200.53</v>
      </c>
      <c r="C35" s="28" t="n">
        <f aca="false">+B35/$G$4</f>
        <v>11634.8701923077</v>
      </c>
      <c r="D35" s="34" t="n">
        <f aca="false">+EOG!A41</f>
        <v>37285</v>
      </c>
      <c r="E35" s="9" t="s">
        <v>113</v>
      </c>
      <c r="F35" s="9" t="s">
        <v>47</v>
      </c>
      <c r="G35" s="9" t="s">
        <v>60</v>
      </c>
      <c r="H35" s="9"/>
      <c r="I35" s="29"/>
      <c r="J35" s="29"/>
      <c r="K35" s="29"/>
      <c r="L35" s="29"/>
      <c r="M35" s="29"/>
      <c r="N35" s="96"/>
      <c r="O35" s="97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</row>
    <row r="36" customFormat="false" ht="13.5" hidden="false" customHeight="true" outlineLevel="0" collapsed="false">
      <c r="A36" s="9" t="s">
        <v>65</v>
      </c>
      <c r="B36" s="31" t="n">
        <f aca="false">+SidR!D41</f>
        <v>4498.89</v>
      </c>
      <c r="C36" s="28" t="n">
        <f aca="false">+B36/$G$5</f>
        <v>2152.57894736842</v>
      </c>
      <c r="D36" s="39" t="n">
        <f aca="false">+SidR!A41</f>
        <v>37286</v>
      </c>
      <c r="E36" s="9" t="s">
        <v>113</v>
      </c>
      <c r="F36" s="9" t="s">
        <v>66</v>
      </c>
      <c r="G36" s="9" t="s">
        <v>60</v>
      </c>
      <c r="H36" s="9"/>
      <c r="I36" s="9"/>
      <c r="J36" s="9"/>
      <c r="K36" s="9"/>
      <c r="L36" s="9"/>
      <c r="M36" s="9"/>
      <c r="N36" s="90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3.5" hidden="false" customHeight="true" outlineLevel="0" collapsed="false">
      <c r="A37" s="29" t="s">
        <v>127</v>
      </c>
      <c r="B37" s="40" t="n">
        <f aca="false">+'El Paso'!C39*summary!G4+'El Paso'!E39*summary!G3</f>
        <v>6714.00000000003</v>
      </c>
      <c r="C37" s="52" t="n">
        <f aca="false">+'El Paso'!H39</f>
        <v>2933</v>
      </c>
      <c r="D37" s="34" t="n">
        <f aca="false">+'El Paso'!A39</f>
        <v>37285</v>
      </c>
      <c r="E37" s="29" t="s">
        <v>117</v>
      </c>
      <c r="F37" s="29" t="s">
        <v>30</v>
      </c>
      <c r="G37" s="29" t="s">
        <v>31</v>
      </c>
      <c r="H37" s="29"/>
      <c r="I37" s="29"/>
      <c r="J37" s="29"/>
      <c r="K37" s="29"/>
      <c r="L37" s="29"/>
      <c r="M37" s="29"/>
      <c r="N37" s="96"/>
      <c r="O37" s="97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</row>
    <row r="38" customFormat="false" ht="18" hidden="false" customHeight="true" outlineLevel="0" collapsed="false">
      <c r="A38" s="9" t="s">
        <v>128</v>
      </c>
      <c r="B38" s="27" t="n">
        <f aca="false">SUM(B8:B37)</f>
        <v>6896804.543</v>
      </c>
      <c r="C38" s="28" t="n">
        <f aca="false">SUM(C8:C37)</f>
        <v>3307316.36054012</v>
      </c>
      <c r="D38" s="35"/>
      <c r="E38" s="9"/>
      <c r="F38" s="9"/>
      <c r="G38" s="9"/>
      <c r="H38" s="9"/>
      <c r="I38" s="9"/>
      <c r="J38" s="9"/>
      <c r="K38" s="9"/>
      <c r="L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9"/>
      <c r="B39" s="27"/>
      <c r="C39" s="28"/>
      <c r="D39" s="35"/>
      <c r="E39" s="9"/>
      <c r="F39" s="99"/>
      <c r="G39" s="99"/>
      <c r="H39" s="9"/>
      <c r="I39" s="9"/>
      <c r="J39" s="9"/>
      <c r="K39" s="9"/>
      <c r="L39" s="9"/>
      <c r="M39" s="9"/>
      <c r="N39" s="90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85" t="s">
        <v>13</v>
      </c>
      <c r="B40" s="86" t="s">
        <v>110</v>
      </c>
      <c r="C40" s="87" t="s">
        <v>9</v>
      </c>
      <c r="D40" s="100" t="s">
        <v>18</v>
      </c>
      <c r="E40" s="85" t="s">
        <v>111</v>
      </c>
      <c r="F40" s="89" t="s">
        <v>20</v>
      </c>
      <c r="G40" s="89" t="s">
        <v>20</v>
      </c>
      <c r="H40" s="85" t="s">
        <v>21</v>
      </c>
      <c r="I40" s="9"/>
      <c r="J40" s="9"/>
      <c r="K40" s="9"/>
      <c r="L40" s="9"/>
      <c r="M40" s="9"/>
      <c r="N40" s="90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29" t="s">
        <v>55</v>
      </c>
      <c r="B41" s="63" t="n">
        <f aca="false">+DEFS!$C$40+DEFS!$E$40+DEFS!$F$44+DEFS!$F$45+DEFS!$F$46+DEFS!$F$47+DEFS!$F$48</f>
        <v>-2816109.41</v>
      </c>
      <c r="C41" s="95" t="n">
        <f aca="false">+B41/$G$5</f>
        <v>-1347420.77033493</v>
      </c>
      <c r="D41" s="34" t="n">
        <f aca="false">+DEFS!A40</f>
        <v>37285</v>
      </c>
      <c r="E41" s="29" t="s">
        <v>113</v>
      </c>
      <c r="F41" s="9" t="s">
        <v>24</v>
      </c>
      <c r="G41" s="9" t="s">
        <v>31</v>
      </c>
      <c r="H41" s="9" t="s">
        <v>114</v>
      </c>
      <c r="I41" s="9"/>
      <c r="J41" s="9"/>
      <c r="K41" s="9"/>
      <c r="L41" s="9"/>
      <c r="M41" s="9"/>
      <c r="N41" s="90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29" t="s">
        <v>33</v>
      </c>
      <c r="B42" s="31" t="n">
        <f aca="false">+Citizens!D18</f>
        <v>-549367.83</v>
      </c>
      <c r="C42" s="32" t="n">
        <f aca="false">+B42/$G$4</f>
        <v>-264119.149038462</v>
      </c>
      <c r="D42" s="34" t="n">
        <f aca="false">+Citizens!A18</f>
        <v>37282</v>
      </c>
      <c r="E42" s="29" t="s">
        <v>113</v>
      </c>
      <c r="F42" s="29" t="s">
        <v>27</v>
      </c>
      <c r="G42" s="29" t="s">
        <v>25</v>
      </c>
      <c r="H42" s="36"/>
      <c r="I42" s="9"/>
      <c r="J42" s="9"/>
      <c r="K42" s="9"/>
      <c r="L42" s="9"/>
      <c r="M42" s="9"/>
      <c r="N42" s="90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9" t="s">
        <v>29</v>
      </c>
      <c r="B43" s="31" t="n">
        <f aca="false">+'NS Steel'!D41</f>
        <v>-292882.92</v>
      </c>
      <c r="C43" s="32" t="n">
        <f aca="false">+B43/$G$4</f>
        <v>-140809.096153846</v>
      </c>
      <c r="D43" s="39" t="n">
        <f aca="false">+'NS Steel'!A41</f>
        <v>37284</v>
      </c>
      <c r="E43" s="9" t="s">
        <v>113</v>
      </c>
      <c r="F43" s="9" t="s">
        <v>30</v>
      </c>
      <c r="G43" s="9" t="s">
        <v>31</v>
      </c>
      <c r="H43" s="36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29" t="s">
        <v>67</v>
      </c>
      <c r="B44" s="31" t="n">
        <f aca="false">+MiVida_Rich!D41</f>
        <v>-203736.06</v>
      </c>
      <c r="C44" s="32" t="n">
        <f aca="false">+B44/$G$5</f>
        <v>-97481.3684210526</v>
      </c>
      <c r="D44" s="34" t="n">
        <f aca="false">+MiVida_Rich!A41</f>
        <v>37256</v>
      </c>
      <c r="E44" s="29" t="s">
        <v>113</v>
      </c>
      <c r="F44" s="29" t="s">
        <v>66</v>
      </c>
      <c r="G44" s="29" t="s">
        <v>60</v>
      </c>
      <c r="H44" s="36"/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9" t="s">
        <v>129</v>
      </c>
      <c r="B45" s="31" t="n">
        <f aca="false">+crosstex!F41</f>
        <v>-124051.88</v>
      </c>
      <c r="C45" s="32" t="n">
        <f aca="false">+B45/$G$4</f>
        <v>-59640.3269230769</v>
      </c>
      <c r="D45" s="39" t="n">
        <f aca="false">+crosstex!A41</f>
        <v>37284</v>
      </c>
      <c r="E45" s="9" t="s">
        <v>113</v>
      </c>
      <c r="F45" s="9" t="s">
        <v>66</v>
      </c>
      <c r="G45" s="9" t="s">
        <v>31</v>
      </c>
      <c r="H45" s="36"/>
      <c r="I45" s="9"/>
      <c r="J45" s="9"/>
      <c r="K45" s="9"/>
      <c r="L45" s="9"/>
      <c r="M45" s="9"/>
      <c r="N45" s="90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3.5" hidden="false" customHeight="true" outlineLevel="0" collapsed="false">
      <c r="A46" s="9" t="s">
        <v>64</v>
      </c>
      <c r="B46" s="31" t="n">
        <f aca="false">+Oasis!$D$40</f>
        <v>-41507.36</v>
      </c>
      <c r="C46" s="32" t="n">
        <f aca="false">+B46/$G$5</f>
        <v>-19859.980861244</v>
      </c>
      <c r="D46" s="39" t="n">
        <f aca="false">+Oasis!A40</f>
        <v>37285</v>
      </c>
      <c r="E46" s="9" t="s">
        <v>113</v>
      </c>
      <c r="F46" s="9" t="s">
        <v>30</v>
      </c>
      <c r="G46" s="9" t="s">
        <v>60</v>
      </c>
      <c r="H46" s="9"/>
      <c r="I46" s="101"/>
      <c r="J46" s="101"/>
      <c r="K46" s="101"/>
      <c r="L46" s="101"/>
      <c r="M46" s="9"/>
      <c r="N46" s="96"/>
      <c r="O46" s="97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  <c r="DD46" s="102"/>
      <c r="DE46" s="102"/>
      <c r="DF46" s="102"/>
      <c r="DG46" s="102"/>
      <c r="DH46" s="102"/>
      <c r="DI46" s="102"/>
      <c r="DJ46" s="102"/>
      <c r="DK46" s="102"/>
      <c r="DL46" s="102"/>
      <c r="DM46" s="102"/>
      <c r="DN46" s="102"/>
      <c r="DO46" s="102"/>
      <c r="DP46" s="102"/>
      <c r="DQ46" s="102"/>
      <c r="DR46" s="102"/>
      <c r="DS46" s="102"/>
      <c r="DT46" s="102"/>
      <c r="DU46" s="102"/>
      <c r="DV46" s="102"/>
      <c r="DW46" s="102"/>
      <c r="DX46" s="102"/>
      <c r="DY46" s="102"/>
      <c r="DZ46" s="102"/>
      <c r="EA46" s="102"/>
      <c r="EB46" s="102"/>
      <c r="EC46" s="102"/>
      <c r="ED46" s="102"/>
      <c r="EE46" s="102"/>
      <c r="EF46" s="102"/>
      <c r="EG46" s="102"/>
      <c r="EH46" s="102"/>
      <c r="EI46" s="102"/>
      <c r="EJ46" s="102"/>
      <c r="EK46" s="102"/>
      <c r="EL46" s="102"/>
      <c r="EM46" s="102"/>
      <c r="EN46" s="102"/>
      <c r="EO46" s="102"/>
      <c r="EP46" s="102"/>
      <c r="EQ46" s="102"/>
      <c r="ER46" s="102"/>
      <c r="ES46" s="102"/>
      <c r="ET46" s="102"/>
      <c r="EU46" s="102"/>
      <c r="EV46" s="102"/>
      <c r="EW46" s="102"/>
      <c r="EX46" s="102"/>
      <c r="EY46" s="102"/>
      <c r="EZ46" s="102"/>
      <c r="FA46" s="102"/>
      <c r="FB46" s="102"/>
      <c r="FC46" s="102"/>
      <c r="FD46" s="102"/>
      <c r="FE46" s="102"/>
      <c r="FF46" s="102"/>
      <c r="FG46" s="102"/>
      <c r="FH46" s="102"/>
      <c r="FI46" s="102"/>
      <c r="FJ46" s="102"/>
      <c r="FK46" s="102"/>
      <c r="FL46" s="102"/>
      <c r="FM46" s="102"/>
      <c r="FN46" s="102"/>
      <c r="FO46" s="102"/>
      <c r="FP46" s="102"/>
      <c r="FQ46" s="102"/>
      <c r="FR46" s="102"/>
      <c r="FS46" s="102"/>
      <c r="FT46" s="102"/>
      <c r="FU46" s="102"/>
      <c r="FV46" s="102"/>
      <c r="FW46" s="102"/>
      <c r="FX46" s="102"/>
      <c r="FY46" s="102"/>
      <c r="FZ46" s="102"/>
      <c r="GA46" s="102"/>
      <c r="GB46" s="102"/>
      <c r="GC46" s="102"/>
      <c r="GD46" s="102"/>
      <c r="GE46" s="102"/>
      <c r="GF46" s="102"/>
      <c r="GG46" s="102"/>
      <c r="GH46" s="102"/>
      <c r="GI46" s="102"/>
      <c r="GJ46" s="102"/>
      <c r="GK46" s="102"/>
      <c r="GL46" s="102"/>
      <c r="GM46" s="102"/>
      <c r="GN46" s="102"/>
      <c r="GO46" s="102"/>
      <c r="GP46" s="102"/>
      <c r="GQ46" s="102"/>
      <c r="GR46" s="102"/>
      <c r="GS46" s="102"/>
      <c r="GT46" s="102"/>
      <c r="GU46" s="102"/>
      <c r="GV46" s="102"/>
      <c r="GW46" s="102"/>
      <c r="GX46" s="102"/>
      <c r="GY46" s="102"/>
      <c r="GZ46" s="102"/>
      <c r="HA46" s="102"/>
      <c r="HB46" s="102"/>
      <c r="HC46" s="102"/>
      <c r="HD46" s="102"/>
      <c r="HE46" s="102"/>
      <c r="HF46" s="102"/>
      <c r="HG46" s="102"/>
      <c r="HH46" s="102"/>
      <c r="HI46" s="102"/>
      <c r="HJ46" s="102"/>
      <c r="HK46" s="102"/>
      <c r="HL46" s="102"/>
      <c r="HM46" s="102"/>
      <c r="HN46" s="102"/>
      <c r="HO46" s="102"/>
      <c r="HP46" s="102"/>
      <c r="HQ46" s="102"/>
      <c r="HR46" s="102"/>
      <c r="HS46" s="102"/>
      <c r="HT46" s="102"/>
      <c r="HU46" s="102"/>
      <c r="HV46" s="102"/>
      <c r="HW46" s="102"/>
      <c r="HX46" s="102"/>
      <c r="HY46" s="102"/>
      <c r="HZ46" s="102"/>
      <c r="IA46" s="102"/>
      <c r="IB46" s="102"/>
      <c r="IC46" s="102"/>
      <c r="ID46" s="102"/>
      <c r="IE46" s="102"/>
      <c r="IF46" s="102"/>
      <c r="IG46" s="102"/>
      <c r="IH46" s="102"/>
      <c r="II46" s="102"/>
      <c r="IJ46" s="102"/>
      <c r="IK46" s="102"/>
      <c r="IL46" s="102"/>
      <c r="IM46" s="102"/>
      <c r="IN46" s="102"/>
      <c r="IO46" s="102"/>
      <c r="IP46" s="102"/>
      <c r="IQ46" s="102"/>
      <c r="IR46" s="102"/>
      <c r="IS46" s="102"/>
      <c r="IT46" s="102"/>
      <c r="IU46" s="102"/>
      <c r="IV46" s="102"/>
      <c r="IW46" s="102"/>
    </row>
    <row r="47" customFormat="false" ht="13.5" hidden="false" customHeight="true" outlineLevel="0" collapsed="false">
      <c r="A47" s="29" t="s">
        <v>69</v>
      </c>
      <c r="B47" s="63" t="n">
        <f aca="false">+WTGmktg!J43</f>
        <v>-38263.05</v>
      </c>
      <c r="C47" s="32" t="n">
        <f aca="false">+B47/$G$4</f>
        <v>-18395.6971153846</v>
      </c>
      <c r="D47" s="34" t="n">
        <f aca="false">+WTGmktg!A43</f>
        <v>37285</v>
      </c>
      <c r="E47" s="9" t="s">
        <v>113</v>
      </c>
      <c r="F47" s="29" t="s">
        <v>24</v>
      </c>
      <c r="G47" s="29" t="s">
        <v>38</v>
      </c>
      <c r="H47" s="29"/>
      <c r="I47" s="9"/>
      <c r="J47" s="9"/>
      <c r="K47" s="9"/>
      <c r="L47" s="9"/>
      <c r="M47" s="9"/>
      <c r="N47" s="90"/>
      <c r="O47" s="3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customFormat="false" ht="13.5" hidden="false" customHeight="true" outlineLevel="0" collapsed="false">
      <c r="A48" s="9" t="s">
        <v>28</v>
      </c>
      <c r="B48" s="31" t="n">
        <f aca="false">+SWGasTrans!$D$41</f>
        <v>-20365.09</v>
      </c>
      <c r="C48" s="28" t="n">
        <f aca="false">+B48/$G$4</f>
        <v>-9790.90865384615</v>
      </c>
      <c r="D48" s="34" t="n">
        <f aca="false">+SWGasTrans!A41</f>
        <v>37285</v>
      </c>
      <c r="E48" s="9" t="s">
        <v>113</v>
      </c>
      <c r="F48" s="9" t="s">
        <v>24</v>
      </c>
      <c r="G48" s="9" t="s">
        <v>25</v>
      </c>
      <c r="H48" s="9"/>
      <c r="I48" s="9"/>
      <c r="J48" s="9"/>
      <c r="K48" s="9"/>
      <c r="L48" s="9"/>
      <c r="M48" s="9"/>
      <c r="N48" s="90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9" t="s">
        <v>98</v>
      </c>
      <c r="B49" s="31" t="n">
        <f aca="false">+C49*$G$3</f>
        <v>-17849.61</v>
      </c>
      <c r="C49" s="32" t="n">
        <f aca="false">+NW!$F$41</f>
        <v>-8623</v>
      </c>
      <c r="D49" s="34" t="n">
        <f aca="false">+NW!B41</f>
        <v>37284</v>
      </c>
      <c r="E49" s="9" t="s">
        <v>117</v>
      </c>
      <c r="F49" s="9" t="s">
        <v>24</v>
      </c>
      <c r="G49" s="9" t="s">
        <v>38</v>
      </c>
      <c r="H49" s="36"/>
      <c r="I49" s="9"/>
      <c r="J49" s="9"/>
      <c r="K49" s="9"/>
      <c r="L49" s="9"/>
      <c r="M49" s="9"/>
      <c r="N49" s="90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29" t="s">
        <v>41</v>
      </c>
      <c r="B50" s="31" t="n">
        <f aca="false">+burlington!D42</f>
        <v>-13308.6</v>
      </c>
      <c r="C50" s="28" t="n">
        <f aca="false">+B50/$G$3</f>
        <v>-6429.27536231884</v>
      </c>
      <c r="D50" s="34" t="n">
        <f aca="false">+burlington!A42</f>
        <v>37286</v>
      </c>
      <c r="E50" s="29" t="s">
        <v>113</v>
      </c>
      <c r="F50" s="9" t="s">
        <v>30</v>
      </c>
      <c r="G50" s="9" t="s">
        <v>42</v>
      </c>
      <c r="H50" s="9"/>
      <c r="I50" s="9"/>
      <c r="J50" s="9"/>
      <c r="K50" s="9"/>
      <c r="L50" s="9"/>
      <c r="M50" s="9"/>
      <c r="N50" s="90"/>
      <c r="O50" s="33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customFormat="false" ht="13.5" hidden="false" customHeight="true" outlineLevel="0" collapsed="false">
      <c r="A51" s="29" t="s">
        <v>23</v>
      </c>
      <c r="B51" s="31" t="n">
        <f aca="false">+Calpine!D41</f>
        <v>-7948.47</v>
      </c>
      <c r="C51" s="32" t="n">
        <f aca="false">+B51/$G$4</f>
        <v>-3821.37980769231</v>
      </c>
      <c r="D51" s="34" t="n">
        <f aca="false">+Calpine!A41</f>
        <v>37286</v>
      </c>
      <c r="E51" s="29" t="s">
        <v>113</v>
      </c>
      <c r="F51" s="29" t="s">
        <v>24</v>
      </c>
      <c r="G51" s="29" t="s">
        <v>25</v>
      </c>
      <c r="H51" s="29"/>
      <c r="I51" s="9"/>
      <c r="J51" s="9"/>
      <c r="K51" s="9"/>
      <c r="L51" s="9"/>
      <c r="M51" s="9"/>
      <c r="N51" s="90"/>
      <c r="O51" s="33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customFormat="false" ht="13.5" hidden="false" customHeight="true" outlineLevel="0" collapsed="false">
      <c r="A52" s="29" t="s">
        <v>130</v>
      </c>
      <c r="B52" s="31" t="n">
        <f aca="false">+C52*$G$3</f>
        <v>30006.72</v>
      </c>
      <c r="C52" s="28" t="n">
        <f aca="false">+williams!J40</f>
        <v>14496</v>
      </c>
      <c r="D52" s="34" t="n">
        <f aca="false">+williams!A40</f>
        <v>37286</v>
      </c>
      <c r="E52" s="29" t="s">
        <v>113</v>
      </c>
      <c r="F52" s="29" t="s">
        <v>30</v>
      </c>
      <c r="G52" s="29" t="s">
        <v>40</v>
      </c>
      <c r="H52" s="9"/>
      <c r="I52" s="29"/>
      <c r="J52" s="29"/>
      <c r="K52" s="29"/>
      <c r="L52" s="29"/>
      <c r="M52" s="29"/>
      <c r="N52" s="96"/>
      <c r="O52" s="97"/>
      <c r="P52" s="97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/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/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/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98"/>
      <c r="ID52" s="98"/>
      <c r="IE52" s="98"/>
      <c r="IF52" s="98"/>
      <c r="IG52" s="98"/>
      <c r="IH52" s="98"/>
      <c r="II52" s="98"/>
      <c r="IJ52" s="98"/>
      <c r="IK52" s="98"/>
      <c r="IL52" s="98"/>
      <c r="IM52" s="98"/>
      <c r="IN52" s="98"/>
      <c r="IO52" s="98"/>
      <c r="IP52" s="98"/>
      <c r="IQ52" s="98"/>
      <c r="IR52" s="98"/>
      <c r="IS52" s="98"/>
      <c r="IT52" s="98"/>
      <c r="IU52" s="98"/>
      <c r="IV52" s="98"/>
      <c r="IW52" s="98"/>
    </row>
    <row r="53" customFormat="false" ht="13.5" hidden="false" customHeight="true" outlineLevel="0" collapsed="false">
      <c r="A53" s="29" t="s">
        <v>101</v>
      </c>
      <c r="B53" s="63" t="n">
        <f aca="false">+C53*$G$4</f>
        <v>-6412.64</v>
      </c>
      <c r="C53" s="95" t="n">
        <f aca="false">+PEPL!D41</f>
        <v>-3083</v>
      </c>
      <c r="D53" s="34" t="n">
        <f aca="false">+PEPL!A41</f>
        <v>37285</v>
      </c>
      <c r="E53" s="29" t="s">
        <v>117</v>
      </c>
      <c r="F53" s="29" t="s">
        <v>27</v>
      </c>
      <c r="G53" s="29" t="s">
        <v>31</v>
      </c>
      <c r="H53" s="9"/>
      <c r="I53" s="9"/>
      <c r="J53" s="9"/>
      <c r="K53" s="9"/>
      <c r="L53" s="9"/>
      <c r="M53" s="9"/>
      <c r="N53" s="90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3.5" hidden="false" customHeight="true" outlineLevel="0" collapsed="false">
      <c r="A54" s="9" t="s">
        <v>96</v>
      </c>
      <c r="B54" s="40" t="n">
        <f aca="false">+C54*$G$3</f>
        <v>-9925.65</v>
      </c>
      <c r="C54" s="52" t="n">
        <f aca="false">+Amoco!D40</f>
        <v>-4795</v>
      </c>
      <c r="D54" s="39" t="n">
        <f aca="false">+Amoco!A40</f>
        <v>37286</v>
      </c>
      <c r="E54" s="9" t="s">
        <v>117</v>
      </c>
      <c r="F54" s="9" t="s">
        <v>24</v>
      </c>
      <c r="G54" s="9" t="s">
        <v>38</v>
      </c>
      <c r="H54" s="9"/>
      <c r="I54" s="9"/>
      <c r="J54" s="9"/>
      <c r="K54" s="9"/>
      <c r="L54" s="9"/>
      <c r="M54" s="9"/>
      <c r="N54" s="90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5" hidden="false" customHeight="true" outlineLevel="0" collapsed="false">
      <c r="A55" s="9" t="s">
        <v>131</v>
      </c>
      <c r="B55" s="31" t="n">
        <f aca="false">SUM(B41:B54)</f>
        <v>-4111721.85</v>
      </c>
      <c r="C55" s="32" t="n">
        <f aca="false">SUM(C41:C54)</f>
        <v>-1969772.95267185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132</v>
      </c>
      <c r="B57" s="103" t="n">
        <f aca="false">+B55+B38</f>
        <v>2785082.693</v>
      </c>
      <c r="C57" s="104" t="n">
        <f aca="false">+C55+C38</f>
        <v>1337543.40786827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133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A63" s="9"/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32"/>
      <c r="D65" s="35"/>
      <c r="E65" s="105"/>
      <c r="F65" s="9"/>
      <c r="G65" s="9"/>
      <c r="H65" s="9"/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A68" s="9"/>
      <c r="B68" s="27"/>
      <c r="C68" s="28"/>
      <c r="D68" s="35"/>
      <c r="E68" s="9"/>
      <c r="F68" s="9"/>
      <c r="G68" s="9"/>
      <c r="H68" s="9"/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19" t="s">
        <v>134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135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 t="s">
        <v>136</v>
      </c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106"/>
      <c r="C105" s="107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19" t="s">
        <v>137</v>
      </c>
      <c r="B106" s="108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138</v>
      </c>
      <c r="B107" s="108" t="n">
        <v>16841.21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139</v>
      </c>
      <c r="B108" s="108" t="n">
        <v>-8065.83</v>
      </c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140</v>
      </c>
      <c r="B109" s="109" t="n">
        <v>-725.46</v>
      </c>
      <c r="C109" s="28"/>
      <c r="D109" s="110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141</v>
      </c>
      <c r="B110" s="111" t="n">
        <v>107948.28</v>
      </c>
      <c r="C110" s="68"/>
      <c r="D110" s="112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142</v>
      </c>
      <c r="B111" s="109" t="n">
        <v>-1777.19</v>
      </c>
      <c r="C111" s="68"/>
      <c r="D111" s="113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143</v>
      </c>
      <c r="B112" s="109" t="n">
        <v>2429.75</v>
      </c>
      <c r="C112" s="68"/>
      <c r="D112" s="114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144</v>
      </c>
      <c r="B113" s="109" t="n">
        <v>6695.6</v>
      </c>
      <c r="C113" s="115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145</v>
      </c>
      <c r="B114" s="109" t="n">
        <v>48174.22</v>
      </c>
      <c r="C114" s="115"/>
      <c r="D114" s="110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146</v>
      </c>
      <c r="B115" s="111" t="n">
        <v>-2165.34</v>
      </c>
      <c r="C115" s="115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147</v>
      </c>
      <c r="B116" s="111" t="n">
        <v>-17015.8</v>
      </c>
      <c r="C116" s="115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148</v>
      </c>
      <c r="B117" s="111" t="n">
        <v>8356.05</v>
      </c>
      <c r="C117" s="116"/>
      <c r="D117" s="110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149</v>
      </c>
      <c r="B118" s="111" t="n">
        <f aca="false">775*2.25</f>
        <v>1743.75</v>
      </c>
      <c r="C118" s="116"/>
      <c r="D118" s="110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150</v>
      </c>
      <c r="B119" s="111" t="n">
        <v>0</v>
      </c>
      <c r="C119" s="116"/>
      <c r="D119" s="110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151</v>
      </c>
      <c r="B120" s="91" t="n">
        <f aca="false">44144.84-58339.66</f>
        <v>-14194.82</v>
      </c>
      <c r="C120" s="116" t="n">
        <v>26357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151</v>
      </c>
      <c r="B121" s="91" t="n">
        <v>-51695.87</v>
      </c>
      <c r="C121" s="116" t="n">
        <v>20379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151</v>
      </c>
      <c r="B122" s="91" t="n">
        <v>61340.16</v>
      </c>
      <c r="C122" s="116" t="n">
        <v>21544</v>
      </c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152</v>
      </c>
      <c r="B123" s="111" t="n">
        <v>-2475.85</v>
      </c>
      <c r="C123" s="116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153</v>
      </c>
      <c r="B124" s="111" t="n">
        <v>2493.64</v>
      </c>
      <c r="C124" s="116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154</v>
      </c>
      <c r="B125" s="117" t="n">
        <v>8282.6</v>
      </c>
      <c r="C125" s="116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155</v>
      </c>
      <c r="B126" s="117" t="n">
        <v>-7228.77</v>
      </c>
      <c r="C126" s="115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156</v>
      </c>
      <c r="B127" s="91" t="n">
        <v>249009.74</v>
      </c>
      <c r="C127" s="115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157</v>
      </c>
      <c r="B128" s="111" t="n">
        <f aca="false">1974.11-1974.11</f>
        <v>0</v>
      </c>
      <c r="C128" s="115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158</v>
      </c>
      <c r="B129" s="109" t="n">
        <v>-35893</v>
      </c>
      <c r="C129" s="115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159</v>
      </c>
      <c r="B130" s="108" t="n">
        <v>27281.87</v>
      </c>
      <c r="C130" s="115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160</v>
      </c>
      <c r="B131" s="108" t="n">
        <v>-2614.58</v>
      </c>
      <c r="C131" s="115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161</v>
      </c>
      <c r="B132" s="108" t="n">
        <v>-177733.88</v>
      </c>
      <c r="C132" s="115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162</v>
      </c>
      <c r="B133" s="91" t="n">
        <v>3338.45</v>
      </c>
      <c r="C133" s="115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163</v>
      </c>
      <c r="B134" s="91" t="n">
        <v>15325.21</v>
      </c>
      <c r="C134" s="115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164</v>
      </c>
      <c r="B135" s="91" t="n">
        <v>-33878.81</v>
      </c>
      <c r="C135" s="115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165</v>
      </c>
      <c r="B136" s="91" t="n">
        <v>-726.96</v>
      </c>
      <c r="C136" s="115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166</v>
      </c>
      <c r="B137" s="27" t="n">
        <v>-4405.48</v>
      </c>
      <c r="C137" s="115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167</v>
      </c>
      <c r="B138" s="118" t="n">
        <v>4000.5</v>
      </c>
      <c r="C138" s="115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 t="s">
        <v>168</v>
      </c>
      <c r="B139" s="118" t="n">
        <v>-725.46</v>
      </c>
      <c r="C139" s="115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69" t="n">
        <f aca="false">SUM(B107:B140)</f>
        <v>201937.93</v>
      </c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169</v>
      </c>
      <c r="B145" s="108" t="s">
        <v>170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171</v>
      </c>
      <c r="B146" s="108" t="s">
        <v>172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173</v>
      </c>
      <c r="B147" s="27" t="n">
        <v>-3863.86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 t="s">
        <v>174</v>
      </c>
      <c r="B148" s="117" t="n">
        <v>17432.3</v>
      </c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90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90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90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90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90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90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90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90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90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90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90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90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90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90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90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90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90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90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90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90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90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90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90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90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90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90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90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90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90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90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90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90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90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90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90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90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90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90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90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90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90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90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90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90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90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90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90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90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90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9"/>
      <c r="N367" s="90"/>
      <c r="O367" s="33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9"/>
      <c r="D4" s="28"/>
    </row>
    <row r="5" customFormat="false" ht="11.25" hidden="false" customHeight="false" outlineLevel="0" collapsed="false">
      <c r="B5" s="417" t="s">
        <v>180</v>
      </c>
      <c r="C5" s="417" t="s">
        <v>181</v>
      </c>
      <c r="D5" s="418" t="s">
        <v>183</v>
      </c>
    </row>
    <row r="6" customFormat="false" ht="11.25" hidden="false" customHeight="false" outlineLevel="0" collapsed="false">
      <c r="A6" s="9" t="n">
        <v>1635</v>
      </c>
      <c r="B6" s="61" t="n">
        <v>-289215</v>
      </c>
      <c r="C6" s="28"/>
      <c r="D6" s="28" t="n">
        <f aca="false">+C6-B6</f>
        <v>289215</v>
      </c>
    </row>
    <row r="7" customFormat="false" ht="11.25" hidden="false" customHeight="false" outlineLevel="0" collapsed="false">
      <c r="A7" s="9" t="n">
        <v>3531</v>
      </c>
      <c r="B7" s="419" t="n">
        <v>-955181</v>
      </c>
      <c r="C7" s="28" t="n">
        <v>-337957</v>
      </c>
      <c r="D7" s="28" t="n">
        <f aca="false">+C7-B7</f>
        <v>617224</v>
      </c>
    </row>
    <row r="8" customFormat="false" ht="11.25" hidden="false" customHeight="false" outlineLevel="0" collapsed="false">
      <c r="A8" s="9" t="n">
        <v>60667</v>
      </c>
      <c r="B8" s="419" t="n">
        <v>-208894</v>
      </c>
      <c r="C8" s="28" t="n">
        <v>-1132059</v>
      </c>
      <c r="D8" s="28" t="n">
        <f aca="false">+C8-B8</f>
        <v>-923165</v>
      </c>
    </row>
    <row r="9" customFormat="false" ht="11.25" hidden="false" customHeight="false" outlineLevel="0" collapsed="false">
      <c r="A9" s="9" t="n">
        <v>60749</v>
      </c>
      <c r="B9" s="419" t="n">
        <v>91003</v>
      </c>
      <c r="C9" s="28" t="n">
        <v>-216671</v>
      </c>
      <c r="D9" s="28" t="n">
        <f aca="false">+C9-B9</f>
        <v>-307674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9" t="n">
        <v>-327596</v>
      </c>
      <c r="C11" s="28"/>
      <c r="D11" s="28" t="n">
        <f aca="false">+C11-B11</f>
        <v>327596</v>
      </c>
    </row>
    <row r="12" customFormat="false" ht="11.25" hidden="false" customHeight="false" outlineLevel="0" collapsed="false">
      <c r="A12" s="9" t="n">
        <v>62960</v>
      </c>
      <c r="B12" s="419"/>
      <c r="C12" s="28"/>
      <c r="D12" s="28" t="n">
        <f aca="false">+C12-B12</f>
        <v>0</v>
      </c>
    </row>
    <row r="13" customFormat="false" ht="11.25" hidden="false" customHeight="false" outlineLevel="0" collapsed="false">
      <c r="A13" s="420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3196</v>
      </c>
    </row>
    <row r="19" customFormat="false" ht="11.25" hidden="false" customHeight="false" outlineLevel="0" collapsed="false">
      <c r="A19" s="9" t="s">
        <v>233</v>
      </c>
      <c r="B19" s="28"/>
      <c r="C19" s="28"/>
      <c r="D19" s="349" t="n">
        <f aca="false">+summary!G4</f>
        <v>2.08</v>
      </c>
    </row>
    <row r="20" customFormat="false" ht="11.25" hidden="false" customHeight="false" outlineLevel="0" collapsed="false">
      <c r="B20" s="28"/>
      <c r="C20" s="28"/>
      <c r="D20" s="108" t="n">
        <f aca="false">+D19*D18</f>
        <v>6647.68</v>
      </c>
    </row>
    <row r="21" customFormat="false" ht="11.25" hidden="false" customHeight="false" outlineLevel="0" collapsed="false">
      <c r="B21" s="28"/>
      <c r="C21" s="28"/>
      <c r="D21" s="108"/>
      <c r="E21" s="101"/>
    </row>
    <row r="22" customFormat="false" ht="11.25" hidden="false" customHeight="false" outlineLevel="0" collapsed="false">
      <c r="A22" s="150" t="n">
        <v>37256</v>
      </c>
      <c r="B22" s="28"/>
      <c r="C22" s="28"/>
      <c r="D22" s="421" t="n">
        <v>45202.5</v>
      </c>
      <c r="E22" s="101"/>
    </row>
    <row r="23" customFormat="false" ht="11.25" hidden="false" customHeight="false" outlineLevel="0" collapsed="false">
      <c r="B23" s="28"/>
      <c r="C23" s="28"/>
      <c r="D23" s="108"/>
      <c r="E23" s="101"/>
    </row>
    <row r="24" customFormat="false" ht="12" hidden="false" customHeight="false" outlineLevel="0" collapsed="false">
      <c r="A24" s="150" t="n">
        <v>37285</v>
      </c>
      <c r="B24" s="28"/>
      <c r="C24" s="28"/>
      <c r="D24" s="422" t="n">
        <f aca="false">+D22+D20</f>
        <v>51850.18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192</v>
      </c>
    </row>
    <row r="32" customFormat="false" ht="11.25" hidden="false" customHeight="false" outlineLevel="0" collapsed="false">
      <c r="A32" s="150" t="n">
        <v>37256</v>
      </c>
      <c r="D32" s="388" t="n">
        <v>20090</v>
      </c>
    </row>
    <row r="33" customFormat="false" ht="11.25" hidden="false" customHeight="false" outlineLevel="0" collapsed="false">
      <c r="A33" s="150" t="n">
        <f aca="false">+A24</f>
        <v>37285</v>
      </c>
      <c r="D33" s="41" t="n">
        <f aca="false">+D18</f>
        <v>3196</v>
      </c>
    </row>
    <row r="34" customFormat="false" ht="11.25" hidden="false" customHeight="false" outlineLevel="0" collapsed="false">
      <c r="D34" s="32" t="n">
        <f aca="false">+D33+D32</f>
        <v>23286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2" t="s">
        <v>265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9236</v>
      </c>
      <c r="B5" s="330" t="n">
        <v>-108258</v>
      </c>
      <c r="C5" s="330" t="n">
        <v>-77140</v>
      </c>
      <c r="D5" s="330" t="n">
        <f aca="false">+C5-B5</f>
        <v>31118</v>
      </c>
      <c r="E5" s="28"/>
      <c r="F5" s="141"/>
    </row>
    <row r="6" customFormat="false" ht="12.75" hidden="false" customHeight="false" outlineLevel="0" collapsed="false">
      <c r="A6" s="332" t="n">
        <v>9238</v>
      </c>
      <c r="B6" s="330" t="n">
        <v>-14493</v>
      </c>
      <c r="C6" s="330" t="n">
        <v>-30000</v>
      </c>
      <c r="D6" s="330" t="n">
        <f aca="false">+C6-B6</f>
        <v>-15507</v>
      </c>
      <c r="E6" s="28"/>
      <c r="F6" s="141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56422</v>
      </c>
      <c r="B7" s="330" t="n">
        <v>-2879781</v>
      </c>
      <c r="C7" s="330" t="n">
        <v>-2926567</v>
      </c>
      <c r="D7" s="330" t="n">
        <f aca="false">+C7-B7</f>
        <v>-46786</v>
      </c>
      <c r="E7" s="28"/>
      <c r="F7" s="141"/>
    </row>
    <row r="8" customFormat="false" ht="12.75" hidden="false" customHeight="false" outlineLevel="0" collapsed="false">
      <c r="A8" s="332" t="n">
        <v>58710</v>
      </c>
      <c r="B8" s="330" t="n">
        <v>-190943</v>
      </c>
      <c r="C8" s="330" t="n">
        <v>-197084</v>
      </c>
      <c r="D8" s="330" t="n">
        <f aca="false">+C8-B8</f>
        <v>-6141</v>
      </c>
      <c r="E8" s="28"/>
      <c r="F8" s="141"/>
    </row>
    <row r="9" customFormat="false" ht="12.75" hidden="false" customHeight="false" outlineLevel="0" collapsed="false">
      <c r="A9" s="332" t="n">
        <v>60921</v>
      </c>
      <c r="B9" s="330" t="n">
        <v>-1328045</v>
      </c>
      <c r="C9" s="330" t="n">
        <v>-1260629</v>
      </c>
      <c r="D9" s="330" t="n">
        <f aca="false">+C9-B9</f>
        <v>67416</v>
      </c>
      <c r="E9" s="28"/>
      <c r="F9" s="141"/>
    </row>
    <row r="10" customFormat="false" ht="12.75" hidden="false" customHeight="false" outlineLevel="0" collapsed="false">
      <c r="A10" s="332" t="n">
        <v>78026</v>
      </c>
      <c r="B10" s="330"/>
      <c r="C10" s="330"/>
      <c r="D10" s="330" t="n">
        <f aca="false">+C10-B10</f>
        <v>0</v>
      </c>
      <c r="E10" s="28"/>
      <c r="F10" s="141"/>
    </row>
    <row r="11" customFormat="false" ht="12.75" hidden="false" customHeight="false" outlineLevel="0" collapsed="false">
      <c r="A11" s="332" t="n">
        <v>500084</v>
      </c>
      <c r="B11" s="330" t="n">
        <v>-71420</v>
      </c>
      <c r="C11" s="330" t="n">
        <v>-90000</v>
      </c>
      <c r="D11" s="330" t="n">
        <f aca="false">+C11-B11</f>
        <v>-18580</v>
      </c>
      <c r="E11" s="338"/>
      <c r="F11" s="141"/>
    </row>
    <row r="12" customFormat="false" ht="12.75" hidden="false" customHeight="false" outlineLevel="0" collapsed="false">
      <c r="A12" s="423" t="n">
        <v>500085</v>
      </c>
      <c r="B12" s="330" t="n">
        <v>-12987</v>
      </c>
      <c r="C12" s="330"/>
      <c r="D12" s="330" t="n">
        <f aca="false">+C12-B12</f>
        <v>12987</v>
      </c>
      <c r="E12" s="28"/>
      <c r="F12" s="141"/>
    </row>
    <row r="13" customFormat="false" ht="12.75" hidden="false" customHeight="false" outlineLevel="0" collapsed="false">
      <c r="A13" s="332" t="n">
        <v>500097</v>
      </c>
      <c r="B13" s="330" t="n">
        <v>-105000</v>
      </c>
      <c r="C13" s="330" t="n">
        <v>-120000</v>
      </c>
      <c r="D13" s="330" t="n">
        <f aca="false">+C13-B13</f>
        <v>-15000</v>
      </c>
      <c r="E13" s="28"/>
      <c r="F13" s="141"/>
    </row>
    <row r="14" customFormat="false" ht="12.75" hidden="false" customHeight="false" outlineLevel="0" collapsed="false">
      <c r="A14" s="332"/>
      <c r="B14" s="330"/>
      <c r="C14" s="330"/>
      <c r="D14" s="330"/>
      <c r="E14" s="28"/>
      <c r="F14" s="141"/>
    </row>
    <row r="15" customFormat="false" ht="12.75" hidden="false" customHeight="false" outlineLevel="0" collapsed="false">
      <c r="A15" s="332"/>
      <c r="B15" s="330"/>
      <c r="C15" s="330"/>
      <c r="D15" s="330"/>
      <c r="E15" s="28"/>
      <c r="F15" s="141"/>
    </row>
    <row r="16" customFormat="false" ht="12.75" hidden="false" customHeight="false" outlineLevel="0" collapsed="false">
      <c r="A16" s="332"/>
      <c r="B16" s="330"/>
      <c r="C16" s="330"/>
      <c r="D16" s="339"/>
      <c r="E16" s="28"/>
      <c r="F16" s="141"/>
    </row>
    <row r="17" customFormat="false" ht="12.75" hidden="false" customHeight="false" outlineLevel="0" collapsed="false">
      <c r="A17" s="332"/>
      <c r="B17" s="330"/>
      <c r="C17" s="330"/>
      <c r="D17" s="330" t="n">
        <f aca="false">SUM(D5:D16)</f>
        <v>9507</v>
      </c>
      <c r="E17" s="28"/>
      <c r="F17" s="141"/>
    </row>
    <row r="18" customFormat="false" ht="12.75" hidden="false" customHeight="false" outlineLevel="0" collapsed="false">
      <c r="A18" s="332" t="s">
        <v>233</v>
      </c>
      <c r="B18" s="330"/>
      <c r="C18" s="330"/>
      <c r="D18" s="340" t="n">
        <f aca="false">+summary!G4</f>
        <v>2.08</v>
      </c>
      <c r="E18" s="341"/>
      <c r="F18" s="141"/>
    </row>
    <row r="19" customFormat="false" ht="12.75" hidden="false" customHeight="false" outlineLevel="0" collapsed="false">
      <c r="A19" s="332"/>
      <c r="B19" s="330"/>
      <c r="C19" s="330"/>
      <c r="D19" s="342" t="n">
        <f aca="false">+D18*D17</f>
        <v>19774.56</v>
      </c>
      <c r="E19" s="108"/>
      <c r="F19" s="141"/>
    </row>
    <row r="20" customFormat="false" ht="12.75" hidden="false" customHeight="false" outlineLevel="0" collapsed="false">
      <c r="A20" s="332"/>
      <c r="B20" s="330"/>
      <c r="C20" s="330"/>
      <c r="D20" s="342"/>
      <c r="E20" s="108"/>
      <c r="F20" s="141"/>
    </row>
    <row r="21" customFormat="false" ht="12.75" hidden="false" customHeight="false" outlineLevel="0" collapsed="false">
      <c r="A21" s="344" t="n">
        <v>37256</v>
      </c>
      <c r="B21" s="330"/>
      <c r="C21" s="330"/>
      <c r="D21" s="345" t="n">
        <v>766914.32</v>
      </c>
      <c r="E21" s="108"/>
    </row>
    <row r="22" customFormat="false" ht="12.75" hidden="false" customHeight="false" outlineLevel="0" collapsed="false">
      <c r="A22" s="332"/>
      <c r="B22" s="330"/>
      <c r="C22" s="330"/>
      <c r="D22" s="342"/>
      <c r="E22" s="108"/>
    </row>
    <row r="23" customFormat="false" ht="13.5" hidden="false" customHeight="false" outlineLevel="0" collapsed="false">
      <c r="A23" s="344" t="n">
        <v>37286</v>
      </c>
      <c r="B23" s="330"/>
      <c r="C23" s="330"/>
      <c r="D23" s="347" t="n">
        <f aca="false">+D21+D19</f>
        <v>786688.88</v>
      </c>
      <c r="E23" s="108"/>
    </row>
    <row r="24" customFormat="false" ht="13.5" hidden="false" customHeight="false" outlineLevel="0" collapsed="false">
      <c r="E24" s="348"/>
    </row>
    <row r="25" customFormat="false" ht="12.75" hidden="false" customHeight="false" outlineLevel="0" collapsed="false">
      <c r="E25" s="424"/>
    </row>
    <row r="27" customFormat="false" ht="12.75" hidden="false" customHeight="false" outlineLevel="0" collapsed="false">
      <c r="A27" s="9" t="s">
        <v>192</v>
      </c>
      <c r="B27" s="9"/>
      <c r="C27" s="9"/>
      <c r="D27" s="9"/>
    </row>
    <row r="28" customFormat="false" ht="12.75" hidden="false" customHeight="false" outlineLevel="0" collapsed="false">
      <c r="A28" s="150" t="n">
        <f aca="false">+A21</f>
        <v>37256</v>
      </c>
      <c r="B28" s="9"/>
      <c r="C28" s="9"/>
      <c r="D28" s="328" t="n">
        <v>307322</v>
      </c>
    </row>
    <row r="29" customFormat="false" ht="12.75" hidden="false" customHeight="false" outlineLevel="0" collapsed="false">
      <c r="A29" s="150" t="n">
        <f aca="false">+A23</f>
        <v>37286</v>
      </c>
      <c r="B29" s="9"/>
      <c r="C29" s="9"/>
      <c r="D29" s="41" t="n">
        <f aca="false">+D17</f>
        <v>9507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316829</v>
      </c>
      <c r="E30" s="67"/>
    </row>
    <row r="31" customFormat="false" ht="12.75" hidden="false" customHeight="false" outlineLevel="0" collapsed="false">
      <c r="A31" s="154"/>
      <c r="B31" s="155"/>
      <c r="C31" s="156"/>
      <c r="D31" s="425"/>
    </row>
    <row r="32" customFormat="false" ht="12.75" hidden="false" customHeight="false" outlineLevel="0" collapsed="false">
      <c r="B32" s="28"/>
      <c r="C32" s="28"/>
      <c r="D32" s="141"/>
      <c r="E32" s="33"/>
      <c r="F32" s="141"/>
      <c r="G32" s="9"/>
    </row>
    <row r="33" customFormat="false" ht="12.75" hidden="false" customHeight="false" outlineLevel="0" collapsed="false">
      <c r="B33" s="28"/>
      <c r="C33" s="28"/>
      <c r="D33" s="141"/>
      <c r="E33" s="28"/>
      <c r="F33" s="141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1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1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1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1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1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1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1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1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1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1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1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1"/>
      <c r="G46" s="29"/>
    </row>
    <row r="47" customFormat="false" ht="12.75" hidden="false" customHeight="false" outlineLevel="0" collapsed="false">
      <c r="A47" s="9"/>
      <c r="B47" s="28"/>
      <c r="C47" s="28"/>
      <c r="D47" s="341"/>
      <c r="E47" s="341"/>
      <c r="F47" s="14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1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8"/>
    </row>
    <row r="56" customFormat="false" ht="12.75" hidden="false" customHeight="false" outlineLevel="0" collapsed="false">
      <c r="E56" s="348"/>
    </row>
    <row r="57" customFormat="false" ht="12.75" hidden="false" customHeight="false" outlineLevel="0" collapsed="false">
      <c r="E57" s="348"/>
    </row>
    <row r="82" customFormat="false" ht="12.75" hidden="false" customHeight="false" outlineLevel="0" collapsed="false">
      <c r="B82" s="28"/>
      <c r="C82" s="28"/>
      <c r="D82" s="28"/>
      <c r="E82" s="33"/>
      <c r="F82" s="141"/>
    </row>
    <row r="83" customFormat="false" ht="12.75" hidden="false" customHeight="false" outlineLevel="0" collapsed="false">
      <c r="B83" s="28"/>
      <c r="C83" s="28"/>
      <c r="D83" s="28"/>
      <c r="E83" s="28"/>
      <c r="F83" s="141"/>
    </row>
    <row r="84" customFormat="false" ht="12.75" hidden="false" customHeight="false" outlineLevel="0" collapsed="false">
      <c r="B84" s="28"/>
      <c r="C84" s="28"/>
      <c r="D84" s="28"/>
      <c r="E84" s="28"/>
      <c r="F84" s="141"/>
    </row>
    <row r="85" customFormat="false" ht="12.75" hidden="false" customHeight="false" outlineLevel="0" collapsed="false">
      <c r="B85" s="28"/>
      <c r="C85" s="28"/>
      <c r="D85" s="28"/>
      <c r="E85" s="28"/>
      <c r="F85" s="141"/>
    </row>
    <row r="86" customFormat="false" ht="12.75" hidden="false" customHeight="false" outlineLevel="0" collapsed="false">
      <c r="B86" s="28"/>
      <c r="C86" s="28"/>
      <c r="D86" s="28"/>
      <c r="E86" s="28"/>
      <c r="F86" s="141"/>
    </row>
    <row r="87" customFormat="false" ht="12.75" hidden="false" customHeight="false" outlineLevel="0" collapsed="false">
      <c r="B87" s="28"/>
      <c r="C87" s="28"/>
      <c r="D87" s="28"/>
      <c r="E87" s="28"/>
      <c r="F87" s="141"/>
    </row>
    <row r="88" customFormat="false" ht="12.75" hidden="false" customHeight="false" outlineLevel="0" collapsed="false">
      <c r="B88" s="28"/>
      <c r="C88" s="28"/>
      <c r="D88" s="28"/>
      <c r="E88" s="28"/>
      <c r="F88" s="141"/>
    </row>
    <row r="89" customFormat="false" ht="12.75" hidden="false" customHeight="false" outlineLevel="0" collapsed="false">
      <c r="B89" s="28"/>
      <c r="C89" s="28"/>
      <c r="D89" s="28"/>
      <c r="E89" s="28"/>
      <c r="F89" s="141"/>
    </row>
    <row r="90" customFormat="false" ht="12.75" hidden="false" customHeight="false" outlineLevel="0" collapsed="false">
      <c r="B90" s="28"/>
      <c r="C90" s="28"/>
      <c r="D90" s="28"/>
      <c r="E90" s="28"/>
      <c r="F90" s="141"/>
    </row>
    <row r="91" customFormat="false" ht="12.75" hidden="false" customHeight="false" outlineLevel="0" collapsed="false">
      <c r="B91" s="28"/>
      <c r="C91" s="28"/>
      <c r="D91" s="28"/>
      <c r="E91" s="28"/>
      <c r="F91" s="141"/>
    </row>
    <row r="92" customFormat="false" ht="12.75" hidden="false" customHeight="false" outlineLevel="0" collapsed="false">
      <c r="B92" s="28"/>
      <c r="C92" s="28"/>
      <c r="D92" s="28"/>
      <c r="E92" s="28"/>
      <c r="F92" s="141"/>
    </row>
    <row r="93" customFormat="false" ht="12.75" hidden="false" customHeight="false" outlineLevel="0" collapsed="false">
      <c r="B93" s="28"/>
      <c r="C93" s="28"/>
      <c r="D93" s="28"/>
      <c r="E93" s="28"/>
      <c r="F93" s="141"/>
    </row>
    <row r="94" customFormat="false" ht="12.75" hidden="false" customHeight="false" outlineLevel="0" collapsed="false">
      <c r="B94" s="28"/>
      <c r="C94" s="28"/>
      <c r="D94" s="28"/>
      <c r="E94" s="28"/>
      <c r="F94" s="141"/>
    </row>
    <row r="95" customFormat="false" ht="12.75" hidden="false" customHeight="false" outlineLevel="0" collapsed="false">
      <c r="B95" s="28"/>
      <c r="C95" s="28"/>
      <c r="D95" s="52"/>
      <c r="E95" s="52"/>
      <c r="F95" s="426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1"/>
    </row>
    <row r="97" customFormat="false" ht="12.75" hidden="false" customHeight="false" outlineLevel="0" collapsed="false">
      <c r="A97" s="9"/>
      <c r="B97" s="28"/>
      <c r="C97" s="28"/>
      <c r="D97" s="349"/>
      <c r="E97" s="349"/>
      <c r="F97" s="141"/>
    </row>
    <row r="98" customFormat="false" ht="12.75" hidden="false" customHeight="false" outlineLevel="0" collapsed="false">
      <c r="B98" s="28"/>
      <c r="C98" s="28"/>
      <c r="D98" s="28"/>
      <c r="E98" s="28"/>
      <c r="F98" s="141"/>
    </row>
    <row r="99" customFormat="false" ht="12.75" hidden="false" customHeight="false" outlineLevel="0" collapsed="false">
      <c r="B99" s="28"/>
      <c r="C99" s="28"/>
      <c r="D99" s="28"/>
      <c r="E99" s="28"/>
      <c r="F99" s="141"/>
    </row>
    <row r="100" customFormat="false" ht="12.75" hidden="false" customHeight="false" outlineLevel="0" collapsed="false">
      <c r="A100" s="9"/>
      <c r="D100" s="350"/>
      <c r="E100" s="350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1"/>
      <c r="E102" s="35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1"/>
    </row>
    <row r="109" customFormat="false" ht="12.75" hidden="false" customHeight="false" outlineLevel="0" collapsed="false">
      <c r="B109" s="28"/>
      <c r="C109" s="28"/>
      <c r="D109" s="28"/>
      <c r="E109" s="28"/>
      <c r="F109" s="141"/>
    </row>
    <row r="110" customFormat="false" ht="12.75" hidden="false" customHeight="false" outlineLevel="0" collapsed="false">
      <c r="B110" s="28"/>
      <c r="C110" s="28"/>
      <c r="D110" s="28"/>
      <c r="E110" s="28"/>
      <c r="F110" s="141"/>
    </row>
    <row r="111" customFormat="false" ht="12.75" hidden="false" customHeight="false" outlineLevel="0" collapsed="false">
      <c r="B111" s="28"/>
      <c r="C111" s="28"/>
      <c r="D111" s="28"/>
      <c r="E111" s="28"/>
      <c r="F111" s="141"/>
    </row>
    <row r="112" customFormat="false" ht="12.75" hidden="false" customHeight="false" outlineLevel="0" collapsed="false">
      <c r="B112" s="28"/>
      <c r="C112" s="28"/>
      <c r="D112" s="28"/>
      <c r="E112" s="28"/>
      <c r="F112" s="141"/>
    </row>
    <row r="113" customFormat="false" ht="12.75" hidden="false" customHeight="false" outlineLevel="0" collapsed="false">
      <c r="B113" s="28"/>
      <c r="C113" s="28"/>
      <c r="D113" s="28"/>
      <c r="E113" s="28"/>
      <c r="F113" s="141"/>
    </row>
    <row r="114" customFormat="false" ht="12.75" hidden="false" customHeight="false" outlineLevel="0" collapsed="false">
      <c r="B114" s="28"/>
      <c r="C114" s="28"/>
      <c r="D114" s="28"/>
      <c r="E114" s="28"/>
      <c r="F114" s="141"/>
    </row>
    <row r="115" customFormat="false" ht="12.75" hidden="false" customHeight="false" outlineLevel="0" collapsed="false">
      <c r="B115" s="28"/>
      <c r="C115" s="28"/>
      <c r="D115" s="28"/>
      <c r="E115" s="28"/>
      <c r="F115" s="141"/>
    </row>
    <row r="116" customFormat="false" ht="12.75" hidden="false" customHeight="false" outlineLevel="0" collapsed="false">
      <c r="B116" s="28"/>
      <c r="C116" s="28"/>
      <c r="D116" s="28"/>
      <c r="E116" s="28"/>
      <c r="F116" s="141"/>
    </row>
    <row r="117" customFormat="false" ht="12.75" hidden="false" customHeight="false" outlineLevel="0" collapsed="false">
      <c r="B117" s="28"/>
      <c r="C117" s="28"/>
      <c r="D117" s="28"/>
      <c r="E117" s="28"/>
      <c r="F117" s="141"/>
    </row>
    <row r="118" customFormat="false" ht="12.75" hidden="false" customHeight="false" outlineLevel="0" collapsed="false">
      <c r="B118" s="28"/>
      <c r="C118" s="28"/>
      <c r="D118" s="28"/>
      <c r="E118" s="28"/>
      <c r="F118" s="141"/>
    </row>
    <row r="119" customFormat="false" ht="12.75" hidden="false" customHeight="false" outlineLevel="0" collapsed="false">
      <c r="B119" s="28"/>
      <c r="C119" s="28"/>
      <c r="D119" s="28"/>
      <c r="E119" s="28"/>
      <c r="F119" s="141"/>
    </row>
    <row r="120" customFormat="false" ht="12.75" hidden="false" customHeight="false" outlineLevel="0" collapsed="false">
      <c r="B120" s="28"/>
      <c r="C120" s="28"/>
      <c r="D120" s="28"/>
      <c r="E120" s="28"/>
      <c r="F120" s="141"/>
    </row>
    <row r="121" customFormat="false" ht="12.75" hidden="false" customHeight="false" outlineLevel="0" collapsed="false">
      <c r="B121" s="28"/>
      <c r="C121" s="28"/>
      <c r="D121" s="52"/>
      <c r="E121" s="52"/>
      <c r="F121" s="426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1"/>
    </row>
    <row r="123" customFormat="false" ht="12.75" hidden="false" customHeight="false" outlineLevel="0" collapsed="false">
      <c r="A123" s="9"/>
      <c r="B123" s="28"/>
      <c r="C123" s="28"/>
      <c r="D123" s="349"/>
      <c r="E123" s="349"/>
      <c r="F123" s="141"/>
    </row>
    <row r="124" customFormat="false" ht="12.75" hidden="false" customHeight="false" outlineLevel="0" collapsed="false">
      <c r="B124" s="28"/>
      <c r="C124" s="28"/>
      <c r="D124" s="108"/>
      <c r="E124" s="108"/>
      <c r="F124" s="141"/>
    </row>
    <row r="125" customFormat="false" ht="12.75" hidden="false" customHeight="false" outlineLevel="0" collapsed="false">
      <c r="B125" s="28"/>
      <c r="C125" s="28"/>
      <c r="D125" s="108"/>
      <c r="E125" s="108"/>
      <c r="F125" s="141"/>
    </row>
    <row r="126" customFormat="false" ht="12.75" hidden="false" customHeight="false" outlineLevel="0" collapsed="false">
      <c r="A126" s="9"/>
      <c r="D126" s="188"/>
      <c r="E126" s="188"/>
    </row>
    <row r="127" customFormat="false" ht="12.75" hidden="false" customHeight="false" outlineLevel="0" collapsed="false">
      <c r="A127" s="9"/>
      <c r="D127" s="108"/>
      <c r="E127" s="108"/>
    </row>
    <row r="128" customFormat="false" ht="13.5" hidden="false" customHeight="false" outlineLevel="0" collapsed="false">
      <c r="A128" s="9"/>
      <c r="D128" s="352"/>
      <c r="E128" s="35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1"/>
    </row>
    <row r="134" customFormat="false" ht="12.75" hidden="false" customHeight="false" outlineLevel="0" collapsed="false">
      <c r="B134" s="28"/>
      <c r="C134" s="28"/>
      <c r="D134" s="28"/>
      <c r="E134" s="28"/>
      <c r="F134" s="141"/>
    </row>
    <row r="135" customFormat="false" ht="12.75" hidden="false" customHeight="false" outlineLevel="0" collapsed="false">
      <c r="B135" s="28"/>
      <c r="C135" s="28"/>
      <c r="D135" s="28"/>
      <c r="E135" s="28"/>
      <c r="F135" s="141"/>
    </row>
    <row r="136" customFormat="false" ht="12.75" hidden="false" customHeight="false" outlineLevel="0" collapsed="false">
      <c r="B136" s="28"/>
      <c r="C136" s="28"/>
      <c r="D136" s="28"/>
      <c r="E136" s="28"/>
      <c r="F136" s="141"/>
    </row>
    <row r="137" customFormat="false" ht="12.75" hidden="false" customHeight="false" outlineLevel="0" collapsed="false">
      <c r="B137" s="28"/>
      <c r="C137" s="28"/>
      <c r="D137" s="28"/>
      <c r="E137" s="28"/>
      <c r="F137" s="141"/>
    </row>
    <row r="138" customFormat="false" ht="12.75" hidden="false" customHeight="false" outlineLevel="0" collapsed="false">
      <c r="B138" s="28"/>
      <c r="C138" s="28"/>
      <c r="D138" s="28"/>
      <c r="E138" s="28"/>
      <c r="F138" s="141"/>
    </row>
    <row r="139" customFormat="false" ht="12.75" hidden="false" customHeight="false" outlineLevel="0" collapsed="false">
      <c r="B139" s="28"/>
      <c r="C139" s="28"/>
      <c r="D139" s="28"/>
      <c r="E139" s="28"/>
      <c r="F139" s="141"/>
    </row>
    <row r="140" customFormat="false" ht="12.75" hidden="false" customHeight="false" outlineLevel="0" collapsed="false">
      <c r="B140" s="28"/>
      <c r="C140" s="28"/>
      <c r="D140" s="28"/>
      <c r="E140" s="28"/>
      <c r="F140" s="141"/>
    </row>
    <row r="141" customFormat="false" ht="12.75" hidden="false" customHeight="false" outlineLevel="0" collapsed="false">
      <c r="B141" s="28"/>
      <c r="C141" s="28"/>
      <c r="D141" s="28"/>
      <c r="E141" s="28"/>
      <c r="F141" s="141"/>
    </row>
    <row r="142" customFormat="false" ht="12.75" hidden="false" customHeight="false" outlineLevel="0" collapsed="false">
      <c r="B142" s="28"/>
      <c r="C142" s="28"/>
      <c r="D142" s="28"/>
      <c r="E142" s="28"/>
      <c r="F142" s="141"/>
    </row>
    <row r="143" customFormat="false" ht="12.75" hidden="false" customHeight="false" outlineLevel="0" collapsed="false">
      <c r="B143" s="28"/>
      <c r="C143" s="28"/>
      <c r="D143" s="28"/>
      <c r="E143" s="28"/>
      <c r="F143" s="141"/>
    </row>
    <row r="144" customFormat="false" ht="12.75" hidden="false" customHeight="false" outlineLevel="0" collapsed="false">
      <c r="B144" s="28"/>
      <c r="C144" s="28"/>
      <c r="D144" s="28"/>
      <c r="E144" s="28"/>
      <c r="F144" s="141"/>
    </row>
    <row r="145" customFormat="false" ht="12.75" hidden="false" customHeight="false" outlineLevel="0" collapsed="false">
      <c r="B145" s="28"/>
      <c r="C145" s="28"/>
      <c r="D145" s="28"/>
      <c r="E145" s="28"/>
      <c r="F145" s="141"/>
    </row>
    <row r="146" customFormat="false" ht="12.75" hidden="false" customHeight="false" outlineLevel="0" collapsed="false">
      <c r="B146" s="28"/>
      <c r="C146" s="28"/>
      <c r="D146" s="52"/>
      <c r="E146" s="52"/>
      <c r="F146" s="426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1"/>
    </row>
    <row r="148" customFormat="false" ht="12.75" hidden="false" customHeight="false" outlineLevel="0" collapsed="false">
      <c r="A148" s="9"/>
      <c r="B148" s="28"/>
      <c r="C148" s="28"/>
      <c r="D148" s="349"/>
      <c r="E148" s="349"/>
      <c r="F148" s="141"/>
    </row>
    <row r="149" customFormat="false" ht="12.75" hidden="false" customHeight="false" outlineLevel="0" collapsed="false">
      <c r="B149" s="28"/>
      <c r="C149" s="28"/>
      <c r="D149" s="108"/>
      <c r="E149" s="108"/>
      <c r="F149" s="141"/>
    </row>
    <row r="150" customFormat="false" ht="12.75" hidden="false" customHeight="false" outlineLevel="0" collapsed="false">
      <c r="B150" s="28"/>
      <c r="C150" s="28"/>
      <c r="D150" s="108"/>
      <c r="E150" s="108"/>
      <c r="F150" s="141"/>
    </row>
    <row r="151" customFormat="false" ht="12.75" hidden="false" customHeight="false" outlineLevel="0" collapsed="false">
      <c r="A151" s="9"/>
      <c r="D151" s="188"/>
      <c r="E151" s="188"/>
    </row>
    <row r="152" customFormat="false" ht="12.75" hidden="false" customHeight="false" outlineLevel="0" collapsed="false">
      <c r="A152" s="9"/>
      <c r="D152" s="108"/>
      <c r="E152" s="108"/>
    </row>
    <row r="153" customFormat="false" ht="13.5" hidden="false" customHeight="false" outlineLevel="0" collapsed="false">
      <c r="A153" s="9"/>
      <c r="D153" s="352"/>
      <c r="E153" s="35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1"/>
    </row>
    <row r="159" customFormat="false" ht="12.75" hidden="false" customHeight="false" outlineLevel="0" collapsed="false">
      <c r="B159" s="353"/>
      <c r="C159" s="28"/>
      <c r="D159" s="28"/>
      <c r="E159" s="28"/>
      <c r="F159" s="141"/>
    </row>
    <row r="160" customFormat="false" ht="12.75" hidden="false" customHeight="false" outlineLevel="0" collapsed="false">
      <c r="B160" s="28"/>
      <c r="C160" s="28"/>
      <c r="D160" s="28"/>
      <c r="E160" s="28"/>
      <c r="F160" s="141"/>
    </row>
    <row r="161" customFormat="false" ht="12.75" hidden="false" customHeight="false" outlineLevel="0" collapsed="false">
      <c r="B161" s="353"/>
      <c r="C161" s="28"/>
      <c r="D161" s="28"/>
      <c r="E161" s="28"/>
      <c r="F161" s="141"/>
    </row>
    <row r="162" customFormat="false" ht="12.75" hidden="false" customHeight="false" outlineLevel="0" collapsed="false">
      <c r="B162" s="28"/>
      <c r="C162" s="28"/>
      <c r="D162" s="28"/>
      <c r="E162" s="28"/>
      <c r="F162" s="141"/>
    </row>
    <row r="163" customFormat="false" ht="12.75" hidden="false" customHeight="false" outlineLevel="0" collapsed="false">
      <c r="B163" s="28"/>
      <c r="C163" s="28"/>
      <c r="D163" s="28"/>
      <c r="E163" s="28"/>
      <c r="F163" s="141"/>
    </row>
    <row r="164" customFormat="false" ht="12.75" hidden="false" customHeight="false" outlineLevel="0" collapsed="false">
      <c r="B164" s="353"/>
      <c r="C164" s="28"/>
      <c r="D164" s="28"/>
      <c r="E164" s="28"/>
      <c r="F164" s="141"/>
    </row>
    <row r="165" customFormat="false" ht="12.75" hidden="false" customHeight="false" outlineLevel="0" collapsed="false">
      <c r="B165" s="28"/>
      <c r="C165" s="28"/>
      <c r="D165" s="28"/>
      <c r="E165" s="28"/>
      <c r="F165" s="141"/>
    </row>
    <row r="166" customFormat="false" ht="12.75" hidden="false" customHeight="false" outlineLevel="0" collapsed="false">
      <c r="B166" s="28"/>
      <c r="C166" s="28"/>
      <c r="D166" s="28"/>
      <c r="E166" s="28"/>
      <c r="F166" s="141"/>
    </row>
    <row r="167" customFormat="false" ht="12.75" hidden="false" customHeight="false" outlineLevel="0" collapsed="false">
      <c r="B167" s="28"/>
      <c r="C167" s="28"/>
      <c r="D167" s="28"/>
      <c r="E167" s="28"/>
      <c r="F167" s="141"/>
    </row>
    <row r="168" customFormat="false" ht="12.75" hidden="false" customHeight="false" outlineLevel="0" collapsed="false">
      <c r="B168" s="28"/>
      <c r="C168" s="28"/>
      <c r="D168" s="28"/>
      <c r="E168" s="28"/>
      <c r="F168" s="141"/>
    </row>
    <row r="169" customFormat="false" ht="12.75" hidden="false" customHeight="false" outlineLevel="0" collapsed="false">
      <c r="B169" s="353"/>
      <c r="C169" s="28"/>
      <c r="D169" s="28"/>
      <c r="E169" s="28"/>
      <c r="F169" s="141"/>
    </row>
    <row r="170" customFormat="false" ht="12.75" hidden="false" customHeight="false" outlineLevel="0" collapsed="false">
      <c r="B170" s="353"/>
      <c r="C170" s="28"/>
      <c r="D170" s="28"/>
      <c r="E170" s="28"/>
      <c r="F170" s="141"/>
    </row>
    <row r="171" customFormat="false" ht="12.75" hidden="false" customHeight="false" outlineLevel="0" collapsed="false">
      <c r="B171" s="353"/>
      <c r="C171" s="28"/>
      <c r="D171" s="52"/>
      <c r="E171" s="52"/>
      <c r="F171" s="426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1"/>
    </row>
    <row r="173" customFormat="false" ht="12.75" hidden="false" customHeight="false" outlineLevel="0" collapsed="false">
      <c r="A173" s="9"/>
      <c r="B173" s="28"/>
      <c r="C173" s="28"/>
      <c r="D173" s="349"/>
      <c r="E173" s="349"/>
      <c r="F173" s="141"/>
    </row>
    <row r="174" customFormat="false" ht="12.75" hidden="false" customHeight="false" outlineLevel="0" collapsed="false">
      <c r="B174" s="28"/>
      <c r="C174" s="28"/>
      <c r="D174" s="108"/>
      <c r="E174" s="108"/>
      <c r="F174" s="141"/>
    </row>
    <row r="175" customFormat="false" ht="12.75" hidden="false" customHeight="false" outlineLevel="0" collapsed="false">
      <c r="B175" s="28"/>
      <c r="C175" s="28"/>
      <c r="D175" s="108"/>
      <c r="E175" s="108"/>
      <c r="F175" s="141"/>
    </row>
    <row r="176" customFormat="false" ht="12.75" hidden="false" customHeight="false" outlineLevel="0" collapsed="false">
      <c r="A176" s="9"/>
      <c r="D176" s="188"/>
      <c r="E176" s="188"/>
    </row>
    <row r="177" customFormat="false" ht="12.75" hidden="false" customHeight="false" outlineLevel="0" collapsed="false">
      <c r="A177" s="9"/>
      <c r="D177" s="108"/>
      <c r="E177" s="108"/>
    </row>
    <row r="178" customFormat="false" ht="13.5" hidden="false" customHeight="false" outlineLevel="0" collapsed="false">
      <c r="A178" s="9"/>
      <c r="D178" s="352"/>
      <c r="E178" s="35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1"/>
    </row>
    <row r="183" customFormat="false" ht="12.75" hidden="false" customHeight="false" outlineLevel="0" collapsed="false">
      <c r="B183" s="353"/>
      <c r="C183" s="28"/>
      <c r="D183" s="28"/>
      <c r="E183" s="28"/>
      <c r="F183" s="141"/>
    </row>
    <row r="184" customFormat="false" ht="12.75" hidden="false" customHeight="false" outlineLevel="0" collapsed="false">
      <c r="B184" s="28"/>
      <c r="C184" s="28"/>
      <c r="D184" s="28"/>
      <c r="E184" s="28"/>
      <c r="F184" s="141"/>
    </row>
    <row r="185" customFormat="false" ht="12.75" hidden="false" customHeight="false" outlineLevel="0" collapsed="false">
      <c r="B185" s="353"/>
      <c r="C185" s="28"/>
      <c r="D185" s="28"/>
      <c r="E185" s="28"/>
      <c r="F185" s="141"/>
    </row>
    <row r="186" customFormat="false" ht="12.75" hidden="false" customHeight="false" outlineLevel="0" collapsed="false">
      <c r="B186" s="28"/>
      <c r="C186" s="28"/>
      <c r="D186" s="28"/>
      <c r="E186" s="28"/>
      <c r="F186" s="141"/>
    </row>
    <row r="187" customFormat="false" ht="12.75" hidden="false" customHeight="false" outlineLevel="0" collapsed="false">
      <c r="B187" s="28"/>
      <c r="C187" s="28"/>
      <c r="D187" s="28"/>
      <c r="E187" s="28"/>
      <c r="F187" s="141"/>
    </row>
    <row r="188" customFormat="false" ht="12.75" hidden="false" customHeight="false" outlineLevel="0" collapsed="false">
      <c r="B188" s="353"/>
      <c r="C188" s="28"/>
      <c r="D188" s="28"/>
      <c r="E188" s="28"/>
      <c r="F188" s="141"/>
    </row>
    <row r="189" customFormat="false" ht="12.75" hidden="false" customHeight="false" outlineLevel="0" collapsed="false">
      <c r="B189" s="28"/>
      <c r="C189" s="28"/>
      <c r="D189" s="28"/>
      <c r="E189" s="28"/>
      <c r="F189" s="141"/>
    </row>
    <row r="190" customFormat="false" ht="12.75" hidden="false" customHeight="false" outlineLevel="0" collapsed="false">
      <c r="A190" s="354"/>
      <c r="B190" s="355"/>
      <c r="C190" s="355"/>
      <c r="D190" s="355"/>
      <c r="E190" s="355"/>
      <c r="F190" s="141"/>
    </row>
    <row r="191" customFormat="false" ht="12.75" hidden="false" customHeight="false" outlineLevel="0" collapsed="false">
      <c r="B191" s="28"/>
      <c r="C191" s="28"/>
      <c r="D191" s="28"/>
      <c r="E191" s="28"/>
      <c r="F191" s="141"/>
    </row>
    <row r="192" customFormat="false" ht="12.75" hidden="false" customHeight="false" outlineLevel="0" collapsed="false">
      <c r="B192" s="28"/>
      <c r="C192" s="28"/>
      <c r="D192" s="28"/>
      <c r="E192" s="28"/>
      <c r="F192" s="141"/>
    </row>
    <row r="193" customFormat="false" ht="12.75" hidden="false" customHeight="false" outlineLevel="0" collapsed="false">
      <c r="B193" s="353"/>
      <c r="C193" s="28"/>
      <c r="D193" s="28"/>
      <c r="E193" s="28"/>
      <c r="F193" s="141"/>
    </row>
    <row r="194" customFormat="false" ht="12.75" hidden="false" customHeight="false" outlineLevel="0" collapsed="false">
      <c r="B194" s="353"/>
      <c r="C194" s="28"/>
      <c r="D194" s="28"/>
      <c r="E194" s="28"/>
      <c r="F194" s="141"/>
    </row>
    <row r="195" customFormat="false" ht="12.75" hidden="false" customHeight="false" outlineLevel="0" collapsed="false">
      <c r="B195" s="353"/>
      <c r="C195" s="28"/>
      <c r="D195" s="52"/>
      <c r="E195" s="52"/>
      <c r="F195" s="426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1"/>
    </row>
    <row r="197" customFormat="false" ht="12.75" hidden="false" customHeight="false" outlineLevel="0" collapsed="false">
      <c r="A197" s="9"/>
      <c r="B197" s="28"/>
      <c r="C197" s="28"/>
      <c r="D197" s="349"/>
      <c r="E197" s="349"/>
      <c r="F197" s="141"/>
    </row>
    <row r="198" customFormat="false" ht="12.75" hidden="false" customHeight="false" outlineLevel="0" collapsed="false">
      <c r="B198" s="28"/>
      <c r="C198" s="28"/>
      <c r="D198" s="108"/>
      <c r="E198" s="108"/>
      <c r="F198" s="141"/>
    </row>
    <row r="199" customFormat="false" ht="12.75" hidden="false" customHeight="false" outlineLevel="0" collapsed="false">
      <c r="B199" s="28"/>
      <c r="C199" s="28"/>
      <c r="D199" s="108"/>
      <c r="E199" s="108"/>
      <c r="F199" s="141"/>
    </row>
    <row r="200" customFormat="false" ht="12.75" hidden="false" customHeight="false" outlineLevel="0" collapsed="false">
      <c r="A200" s="9"/>
      <c r="D200" s="188"/>
      <c r="E200" s="188"/>
    </row>
    <row r="201" customFormat="false" ht="12.75" hidden="false" customHeight="false" outlineLevel="0" collapsed="false">
      <c r="A201" s="9"/>
      <c r="D201" s="108"/>
      <c r="E201" s="108"/>
    </row>
    <row r="202" customFormat="false" ht="13.5" hidden="false" customHeight="false" outlineLevel="0" collapsed="false">
      <c r="A202" s="9"/>
      <c r="D202" s="356"/>
      <c r="E202" s="352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3"/>
      <c r="C209" s="28"/>
      <c r="D209" s="28"/>
      <c r="E209" s="28"/>
      <c r="F209" s="141"/>
    </row>
    <row r="210" customFormat="false" ht="12.75" hidden="false" customHeight="false" outlineLevel="0" collapsed="false">
      <c r="B210" s="28"/>
      <c r="C210" s="28"/>
      <c r="D210" s="28"/>
      <c r="E210" s="28"/>
      <c r="F210" s="141"/>
    </row>
    <row r="211" customFormat="false" ht="12.75" hidden="false" customHeight="false" outlineLevel="0" collapsed="false">
      <c r="B211" s="353"/>
      <c r="C211" s="28"/>
      <c r="D211" s="28"/>
      <c r="E211" s="28"/>
      <c r="F211" s="141"/>
    </row>
    <row r="212" customFormat="false" ht="12.75" hidden="false" customHeight="false" outlineLevel="0" collapsed="false">
      <c r="B212" s="28"/>
      <c r="C212" s="28"/>
      <c r="D212" s="28"/>
      <c r="E212" s="28"/>
      <c r="F212" s="141"/>
    </row>
    <row r="213" customFormat="false" ht="12.75" hidden="false" customHeight="false" outlineLevel="0" collapsed="false">
      <c r="B213" s="28"/>
      <c r="C213" s="28"/>
      <c r="D213" s="28"/>
      <c r="E213" s="28"/>
      <c r="F213" s="141"/>
    </row>
    <row r="214" customFormat="false" ht="12.75" hidden="false" customHeight="false" outlineLevel="0" collapsed="false">
      <c r="B214" s="353"/>
      <c r="C214" s="28"/>
      <c r="D214" s="28"/>
      <c r="E214" s="28"/>
      <c r="F214" s="141"/>
    </row>
    <row r="215" customFormat="false" ht="12.75" hidden="false" customHeight="false" outlineLevel="0" collapsed="false">
      <c r="B215" s="28"/>
      <c r="C215" s="28"/>
      <c r="D215" s="28"/>
      <c r="E215" s="28"/>
      <c r="F215" s="141"/>
    </row>
    <row r="216" customFormat="false" ht="12.75" hidden="false" customHeight="false" outlineLevel="0" collapsed="false">
      <c r="A216" s="354"/>
      <c r="B216" s="355"/>
      <c r="C216" s="355"/>
      <c r="D216" s="355"/>
      <c r="E216" s="355"/>
      <c r="F216" s="141"/>
    </row>
    <row r="217" customFormat="false" ht="12.75" hidden="false" customHeight="false" outlineLevel="0" collapsed="false">
      <c r="B217" s="28"/>
      <c r="C217" s="28"/>
      <c r="D217" s="28"/>
      <c r="E217" s="28"/>
      <c r="F217" s="141"/>
    </row>
    <row r="218" customFormat="false" ht="12.75" hidden="false" customHeight="false" outlineLevel="0" collapsed="false">
      <c r="B218" s="28"/>
      <c r="C218" s="28"/>
      <c r="D218" s="28"/>
      <c r="E218" s="28"/>
      <c r="F218" s="141"/>
    </row>
    <row r="219" customFormat="false" ht="12.75" hidden="false" customHeight="false" outlineLevel="0" collapsed="false">
      <c r="B219" s="353"/>
      <c r="C219" s="28"/>
      <c r="D219" s="28"/>
      <c r="E219" s="28"/>
      <c r="F219" s="141"/>
    </row>
    <row r="220" customFormat="false" ht="12.75" hidden="false" customHeight="false" outlineLevel="0" collapsed="false">
      <c r="B220" s="353"/>
      <c r="C220" s="28"/>
      <c r="D220" s="28"/>
      <c r="E220" s="28"/>
      <c r="F220" s="141"/>
    </row>
    <row r="221" customFormat="false" ht="12.75" hidden="false" customHeight="false" outlineLevel="0" collapsed="false">
      <c r="B221" s="353"/>
      <c r="C221" s="28"/>
      <c r="D221" s="52"/>
      <c r="E221" s="52"/>
      <c r="F221" s="426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1"/>
    </row>
    <row r="223" customFormat="false" ht="12.75" hidden="false" customHeight="false" outlineLevel="0" collapsed="false">
      <c r="A223" s="9"/>
      <c r="B223" s="28"/>
      <c r="C223" s="28"/>
      <c r="D223" s="349"/>
      <c r="E223" s="349"/>
      <c r="F223" s="141"/>
    </row>
    <row r="224" customFormat="false" ht="12.75" hidden="false" customHeight="false" outlineLevel="0" collapsed="false">
      <c r="B224" s="28"/>
      <c r="C224" s="28"/>
      <c r="D224" s="108"/>
      <c r="E224" s="108"/>
      <c r="F224" s="141"/>
    </row>
    <row r="225" customFormat="false" ht="12.75" hidden="false" customHeight="false" outlineLevel="0" collapsed="false">
      <c r="B225" s="28"/>
      <c r="C225" s="28"/>
      <c r="D225" s="108"/>
      <c r="E225" s="108"/>
      <c r="F225" s="141"/>
    </row>
    <row r="226" customFormat="false" ht="12.75" hidden="false" customHeight="false" outlineLevel="0" collapsed="false">
      <c r="A226" s="9"/>
      <c r="D226" s="188"/>
      <c r="E226" s="188"/>
    </row>
    <row r="227" customFormat="false" ht="12.75" hidden="false" customHeight="false" outlineLevel="0" collapsed="false">
      <c r="A227" s="9"/>
      <c r="D227" s="108"/>
      <c r="E227" s="108"/>
    </row>
    <row r="228" customFormat="false" ht="13.5" hidden="false" customHeight="false" outlineLevel="0" collapsed="false">
      <c r="A228" s="9"/>
      <c r="D228" s="356"/>
      <c r="E228" s="352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3"/>
      <c r="C233" s="28"/>
      <c r="D233" s="28"/>
      <c r="E233" s="28"/>
      <c r="F233" s="141"/>
    </row>
    <row r="234" customFormat="false" ht="12.75" hidden="false" customHeight="false" outlineLevel="0" collapsed="false">
      <c r="B234" s="28"/>
      <c r="C234" s="28"/>
      <c r="D234" s="28"/>
      <c r="E234" s="28"/>
      <c r="F234" s="141"/>
    </row>
    <row r="235" customFormat="false" ht="12.75" hidden="false" customHeight="false" outlineLevel="0" collapsed="false">
      <c r="B235" s="353"/>
      <c r="C235" s="28"/>
      <c r="D235" s="28"/>
      <c r="E235" s="28"/>
      <c r="F235" s="141"/>
    </row>
    <row r="236" customFormat="false" ht="12.75" hidden="false" customHeight="false" outlineLevel="0" collapsed="false">
      <c r="B236" s="28"/>
      <c r="C236" s="28"/>
      <c r="D236" s="28"/>
      <c r="E236" s="28"/>
      <c r="F236" s="141"/>
    </row>
    <row r="237" customFormat="false" ht="12.75" hidden="false" customHeight="false" outlineLevel="0" collapsed="false">
      <c r="B237" s="28"/>
      <c r="C237" s="28"/>
      <c r="D237" s="28"/>
      <c r="E237" s="28"/>
      <c r="F237" s="141"/>
    </row>
    <row r="238" customFormat="false" ht="12.75" hidden="false" customHeight="false" outlineLevel="0" collapsed="false">
      <c r="B238" s="353"/>
      <c r="C238" s="28"/>
      <c r="D238" s="28"/>
      <c r="E238" s="28"/>
      <c r="F238" s="141"/>
    </row>
    <row r="239" customFormat="false" ht="12.75" hidden="false" customHeight="false" outlineLevel="0" collapsed="false">
      <c r="B239" s="28"/>
      <c r="C239" s="28"/>
      <c r="D239" s="28"/>
      <c r="E239" s="28"/>
      <c r="F239" s="141"/>
    </row>
    <row r="240" customFormat="false" ht="12.75" hidden="false" customHeight="false" outlineLevel="0" collapsed="false">
      <c r="A240" s="357"/>
      <c r="B240" s="338"/>
      <c r="C240" s="338"/>
      <c r="D240" s="338"/>
      <c r="E240" s="338"/>
      <c r="F240" s="141"/>
    </row>
    <row r="241" customFormat="false" ht="12.75" hidden="false" customHeight="false" outlineLevel="0" collapsed="false">
      <c r="B241" s="28"/>
      <c r="C241" s="28"/>
      <c r="D241" s="28"/>
      <c r="E241" s="28"/>
      <c r="F241" s="141"/>
    </row>
    <row r="242" customFormat="false" ht="12.75" hidden="false" customHeight="false" outlineLevel="0" collapsed="false">
      <c r="B242" s="28"/>
      <c r="C242" s="28"/>
      <c r="D242" s="28"/>
      <c r="E242" s="28"/>
      <c r="F242" s="141"/>
    </row>
    <row r="243" customFormat="false" ht="12.75" hidden="false" customHeight="false" outlineLevel="0" collapsed="false">
      <c r="B243" s="353"/>
      <c r="C243" s="28"/>
      <c r="D243" s="28"/>
      <c r="E243" s="28"/>
      <c r="F243" s="141"/>
    </row>
    <row r="244" customFormat="false" ht="12.75" hidden="false" customHeight="false" outlineLevel="0" collapsed="false">
      <c r="B244" s="353"/>
      <c r="C244" s="28"/>
      <c r="D244" s="28"/>
      <c r="E244" s="28"/>
      <c r="F244" s="141"/>
    </row>
    <row r="245" customFormat="false" ht="12.75" hidden="false" customHeight="false" outlineLevel="0" collapsed="false">
      <c r="B245" s="353"/>
      <c r="C245" s="28"/>
      <c r="D245" s="52"/>
      <c r="E245" s="52"/>
      <c r="F245" s="426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1"/>
    </row>
    <row r="247" customFormat="false" ht="12.75" hidden="false" customHeight="false" outlineLevel="0" collapsed="false">
      <c r="A247" s="9"/>
      <c r="B247" s="28"/>
      <c r="C247" s="28"/>
      <c r="D247" s="349"/>
      <c r="E247" s="349"/>
      <c r="F247" s="141"/>
    </row>
    <row r="248" customFormat="false" ht="12.75" hidden="false" customHeight="false" outlineLevel="0" collapsed="false">
      <c r="B248" s="28"/>
      <c r="C248" s="28"/>
      <c r="D248" s="108"/>
      <c r="E248" s="108"/>
      <c r="F248" s="141"/>
    </row>
    <row r="249" customFormat="false" ht="12.75" hidden="false" customHeight="false" outlineLevel="0" collapsed="false">
      <c r="B249" s="28"/>
      <c r="C249" s="28"/>
      <c r="D249" s="108"/>
      <c r="E249" s="108"/>
      <c r="F249" s="141"/>
    </row>
    <row r="250" customFormat="false" ht="12.75" hidden="false" customHeight="false" outlineLevel="0" collapsed="false">
      <c r="A250" s="9"/>
      <c r="D250" s="188"/>
      <c r="E250" s="188"/>
    </row>
    <row r="251" customFormat="false" ht="12.75" hidden="false" customHeight="false" outlineLevel="0" collapsed="false">
      <c r="A251" s="9"/>
      <c r="D251" s="108"/>
      <c r="E251" s="108"/>
    </row>
    <row r="252" customFormat="false" ht="13.5" hidden="false" customHeight="false" outlineLevel="0" collapsed="false">
      <c r="A252" s="9"/>
      <c r="D252" s="358"/>
      <c r="E252" s="352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2"/>
      <c r="B255" s="330"/>
      <c r="C255" s="330"/>
      <c r="D255" s="330"/>
    </row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141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141"/>
    </row>
    <row r="259" customFormat="false" ht="12.75" hidden="false" customHeight="false" outlineLevel="0" collapsed="false">
      <c r="A259" s="332"/>
      <c r="B259" s="359"/>
      <c r="C259" s="330"/>
      <c r="D259" s="330"/>
      <c r="E259" s="28"/>
      <c r="F259" s="141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141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141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141"/>
    </row>
    <row r="263" customFormat="false" ht="12.75" hidden="false" customHeight="false" outlineLevel="0" collapsed="false">
      <c r="A263" s="332"/>
      <c r="B263" s="330"/>
      <c r="C263" s="330"/>
      <c r="D263" s="330"/>
      <c r="E263" s="28"/>
      <c r="F263" s="141"/>
    </row>
    <row r="264" customFormat="false" ht="12.75" hidden="false" customHeight="false" outlineLevel="0" collapsed="false">
      <c r="A264" s="337"/>
      <c r="B264" s="360"/>
      <c r="C264" s="360"/>
      <c r="D264" s="360"/>
      <c r="E264" s="338"/>
      <c r="F264" s="141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141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141"/>
    </row>
    <row r="267" customFormat="false" ht="12.75" hidden="false" customHeight="false" outlineLevel="0" collapsed="false">
      <c r="A267" s="332"/>
      <c r="B267" s="359"/>
      <c r="C267" s="330"/>
      <c r="D267" s="330"/>
      <c r="E267" s="28"/>
      <c r="F267" s="141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141"/>
    </row>
    <row r="269" customFormat="false" ht="12.75" hidden="false" customHeight="false" outlineLevel="0" collapsed="false">
      <c r="A269" s="332"/>
      <c r="B269" s="359"/>
      <c r="C269" s="330"/>
      <c r="D269" s="339"/>
      <c r="E269" s="52"/>
      <c r="F269" s="426"/>
    </row>
    <row r="270" customFormat="false" ht="12.75" hidden="false" customHeight="false" outlineLevel="0" collapsed="false">
      <c r="A270" s="332"/>
      <c r="B270" s="330"/>
      <c r="C270" s="330"/>
      <c r="D270" s="330"/>
      <c r="E270" s="28"/>
      <c r="F270" s="141"/>
    </row>
    <row r="271" customFormat="false" ht="12.75" hidden="false" customHeight="false" outlineLevel="0" collapsed="false">
      <c r="A271" s="332"/>
      <c r="B271" s="330"/>
      <c r="C271" s="330"/>
      <c r="D271" s="340"/>
      <c r="E271" s="349"/>
      <c r="F271" s="141"/>
    </row>
    <row r="272" customFormat="false" ht="12.75" hidden="false" customHeight="false" outlineLevel="0" collapsed="false">
      <c r="A272" s="332"/>
      <c r="B272" s="330"/>
      <c r="C272" s="330"/>
      <c r="D272" s="342"/>
      <c r="E272" s="108"/>
      <c r="F272" s="141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141"/>
    </row>
    <row r="274" customFormat="false" ht="12.75" hidden="false" customHeight="false" outlineLevel="0" collapsed="false">
      <c r="A274" s="332"/>
      <c r="B274" s="330"/>
      <c r="C274" s="330"/>
      <c r="D274" s="361"/>
      <c r="E274" s="188"/>
    </row>
    <row r="275" customFormat="false" ht="12.75" hidden="false" customHeight="false" outlineLevel="0" collapsed="false">
      <c r="A275" s="332"/>
      <c r="B275" s="330"/>
      <c r="C275" s="330"/>
      <c r="D275" s="342"/>
      <c r="E275" s="108"/>
    </row>
    <row r="276" customFormat="false" ht="13.5" hidden="false" customHeight="false" outlineLevel="0" collapsed="false">
      <c r="A276" s="332"/>
      <c r="B276" s="330"/>
      <c r="C276" s="330"/>
      <c r="D276" s="362"/>
      <c r="E276" s="352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2"/>
      <c r="B280" s="330"/>
      <c r="C280" s="330"/>
      <c r="D280" s="330"/>
    </row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141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141"/>
    </row>
    <row r="284" customFormat="false" ht="12.75" hidden="false" customHeight="false" outlineLevel="0" collapsed="false">
      <c r="A284" s="332"/>
      <c r="B284" s="359"/>
      <c r="C284" s="330"/>
      <c r="D284" s="330"/>
      <c r="E284" s="28"/>
      <c r="F284" s="141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141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141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141"/>
    </row>
    <row r="288" customFormat="false" ht="12.75" hidden="false" customHeight="false" outlineLevel="0" collapsed="false">
      <c r="A288" s="332"/>
      <c r="B288" s="330"/>
      <c r="C288" s="330"/>
      <c r="D288" s="330"/>
      <c r="E288" s="28"/>
      <c r="F288" s="141"/>
    </row>
    <row r="289" customFormat="false" ht="12.75" hidden="false" customHeight="false" outlineLevel="0" collapsed="false">
      <c r="A289" s="337"/>
      <c r="B289" s="360"/>
      <c r="C289" s="360"/>
      <c r="D289" s="360"/>
      <c r="E289" s="338"/>
      <c r="F289" s="141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141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141"/>
    </row>
    <row r="292" customFormat="false" ht="12.75" hidden="false" customHeight="false" outlineLevel="0" collapsed="false">
      <c r="A292" s="332"/>
      <c r="B292" s="359"/>
      <c r="C292" s="330"/>
      <c r="D292" s="330"/>
      <c r="E292" s="28"/>
      <c r="F292" s="141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141"/>
    </row>
    <row r="294" customFormat="false" ht="12.75" hidden="false" customHeight="false" outlineLevel="0" collapsed="false">
      <c r="A294" s="332"/>
      <c r="B294" s="359"/>
      <c r="C294" s="330"/>
      <c r="D294" s="339"/>
      <c r="E294" s="52"/>
      <c r="F294" s="426"/>
    </row>
    <row r="295" customFormat="false" ht="12.75" hidden="false" customHeight="false" outlineLevel="0" collapsed="false">
      <c r="A295" s="332"/>
      <c r="B295" s="330"/>
      <c r="C295" s="330"/>
      <c r="D295" s="330"/>
      <c r="E295" s="28"/>
      <c r="F295" s="141"/>
    </row>
    <row r="296" customFormat="false" ht="12.75" hidden="false" customHeight="false" outlineLevel="0" collapsed="false">
      <c r="A296" s="332"/>
      <c r="B296" s="330"/>
      <c r="C296" s="330"/>
      <c r="D296" s="340"/>
      <c r="E296" s="349"/>
      <c r="F296" s="141"/>
    </row>
    <row r="297" customFormat="false" ht="12.75" hidden="false" customHeight="false" outlineLevel="0" collapsed="false">
      <c r="A297" s="332"/>
      <c r="B297" s="330"/>
      <c r="C297" s="330"/>
      <c r="D297" s="342"/>
      <c r="E297" s="108"/>
      <c r="F297" s="141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141"/>
    </row>
    <row r="299" customFormat="false" ht="12.75" hidden="false" customHeight="false" outlineLevel="0" collapsed="false">
      <c r="A299" s="344"/>
      <c r="B299" s="330"/>
      <c r="C299" s="330"/>
      <c r="D299" s="361"/>
      <c r="E299" s="188"/>
    </row>
    <row r="300" customFormat="false" ht="12.75" hidden="false" customHeight="false" outlineLevel="0" collapsed="false">
      <c r="A300" s="332"/>
      <c r="B300" s="330"/>
      <c r="C300" s="330"/>
      <c r="D300" s="342"/>
      <c r="E300" s="108"/>
    </row>
    <row r="301" customFormat="false" ht="13.5" hidden="false" customHeight="false" outlineLevel="0" collapsed="false">
      <c r="A301" s="332"/>
      <c r="B301" s="330"/>
      <c r="C301" s="330"/>
      <c r="D301" s="362"/>
      <c r="E301" s="352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2"/>
      <c r="B307" s="330"/>
      <c r="C307" s="330"/>
      <c r="D307" s="330"/>
    </row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141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141"/>
    </row>
    <row r="311" customFormat="false" ht="12.75" hidden="false" customHeight="false" outlineLevel="0" collapsed="false">
      <c r="A311" s="332"/>
      <c r="B311" s="359"/>
      <c r="C311" s="330"/>
      <c r="D311" s="330"/>
      <c r="E311" s="28"/>
      <c r="F311" s="141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141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141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141"/>
    </row>
    <row r="315" customFormat="false" ht="12.75" hidden="false" customHeight="false" outlineLevel="0" collapsed="false">
      <c r="A315" s="332"/>
      <c r="B315" s="330"/>
      <c r="C315" s="330"/>
      <c r="D315" s="330"/>
      <c r="E315" s="28"/>
      <c r="F315" s="141"/>
    </row>
    <row r="316" customFormat="false" ht="12.75" hidden="false" customHeight="false" outlineLevel="0" collapsed="false">
      <c r="A316" s="337"/>
      <c r="B316" s="360"/>
      <c r="C316" s="360"/>
      <c r="D316" s="360"/>
      <c r="E316" s="338"/>
      <c r="F316" s="141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141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141"/>
    </row>
    <row r="319" customFormat="false" ht="12.75" hidden="false" customHeight="false" outlineLevel="0" collapsed="false">
      <c r="A319" s="332"/>
      <c r="B319" s="359"/>
      <c r="C319" s="330"/>
      <c r="D319" s="330"/>
      <c r="E319" s="28"/>
      <c r="F319" s="141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141"/>
    </row>
    <row r="321" customFormat="false" ht="12.75" hidden="false" customHeight="false" outlineLevel="0" collapsed="false">
      <c r="A321" s="332"/>
      <c r="B321" s="359"/>
      <c r="C321" s="330"/>
      <c r="D321" s="339"/>
      <c r="E321" s="52"/>
      <c r="F321" s="426"/>
    </row>
    <row r="322" customFormat="false" ht="12.75" hidden="false" customHeight="false" outlineLevel="0" collapsed="false">
      <c r="A322" s="332"/>
      <c r="B322" s="330"/>
      <c r="C322" s="330"/>
      <c r="D322" s="330"/>
      <c r="E322" s="28"/>
      <c r="F322" s="141"/>
    </row>
    <row r="323" customFormat="false" ht="12.75" hidden="false" customHeight="false" outlineLevel="0" collapsed="false">
      <c r="A323" s="332"/>
      <c r="B323" s="330"/>
      <c r="C323" s="330"/>
      <c r="D323" s="340"/>
      <c r="E323" s="349"/>
      <c r="F323" s="141"/>
    </row>
    <row r="324" customFormat="false" ht="12.75" hidden="false" customHeight="false" outlineLevel="0" collapsed="false">
      <c r="A324" s="332"/>
      <c r="B324" s="330"/>
      <c r="C324" s="330"/>
      <c r="D324" s="342"/>
      <c r="E324" s="108"/>
      <c r="F324" s="141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141"/>
    </row>
    <row r="326" customFormat="false" ht="12.75" hidden="false" customHeight="false" outlineLevel="0" collapsed="false">
      <c r="A326" s="344"/>
      <c r="B326" s="330"/>
      <c r="C326" s="330"/>
      <c r="D326" s="361"/>
      <c r="E326" s="188"/>
    </row>
    <row r="327" customFormat="false" ht="12.75" hidden="false" customHeight="false" outlineLevel="0" collapsed="false">
      <c r="A327" s="332"/>
      <c r="B327" s="330"/>
      <c r="C327" s="330"/>
      <c r="D327" s="342"/>
      <c r="E327" s="108"/>
    </row>
    <row r="328" customFormat="false" ht="13.5" hidden="false" customHeight="false" outlineLevel="0" collapsed="false">
      <c r="A328" s="332"/>
      <c r="B328" s="330"/>
      <c r="C328" s="330"/>
      <c r="D328" s="362"/>
      <c r="E328" s="35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3" t="s">
        <v>180</v>
      </c>
      <c r="C2" s="333" t="s">
        <v>181</v>
      </c>
      <c r="D2" s="333" t="s">
        <v>180</v>
      </c>
      <c r="E2" s="333" t="s">
        <v>181</v>
      </c>
      <c r="F2" s="334" t="s">
        <v>183</v>
      </c>
    </row>
    <row r="3" customFormat="false" ht="12.75" hidden="false" customHeight="false" outlineLevel="0" collapsed="false">
      <c r="A3" s="0" t="n">
        <v>1</v>
      </c>
      <c r="B3" s="330" t="n">
        <v>43413</v>
      </c>
      <c r="C3" s="330" t="n">
        <v>45338</v>
      </c>
      <c r="D3" s="330"/>
      <c r="E3" s="330"/>
      <c r="F3" s="330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30" t="n">
        <v>45284</v>
      </c>
      <c r="C4" s="330" t="n">
        <v>45338</v>
      </c>
      <c r="D4" s="330"/>
      <c r="E4" s="330"/>
      <c r="F4" s="330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30" t="n">
        <v>34397</v>
      </c>
      <c r="C5" s="330" t="n">
        <v>34338</v>
      </c>
      <c r="D5" s="330"/>
      <c r="E5" s="330"/>
      <c r="F5" s="330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30" t="n">
        <v>64090</v>
      </c>
      <c r="C6" s="330" t="n">
        <v>66519</v>
      </c>
      <c r="D6" s="330"/>
      <c r="E6" s="330"/>
      <c r="F6" s="330" t="n">
        <f aca="false">+E6-D6+C6-B6</f>
        <v>2429</v>
      </c>
      <c r="I6" s="0" t="s">
        <v>266</v>
      </c>
      <c r="P6" s="0" t="s">
        <v>267</v>
      </c>
    </row>
    <row r="7" customFormat="false" ht="12.75" hidden="false" customHeight="false" outlineLevel="0" collapsed="false">
      <c r="A7" s="0" t="n">
        <v>5</v>
      </c>
      <c r="B7" s="330" t="n">
        <v>66505</v>
      </c>
      <c r="C7" s="330" t="n">
        <v>66519</v>
      </c>
      <c r="D7" s="330" t="n">
        <v>-21381</v>
      </c>
      <c r="E7" s="330" t="n">
        <v>-20000</v>
      </c>
      <c r="F7" s="330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30" t="n">
        <v>62713</v>
      </c>
      <c r="C8" s="330" t="n">
        <v>66519</v>
      </c>
      <c r="D8" s="330" t="n">
        <v>-21994</v>
      </c>
      <c r="E8" s="330" t="n">
        <v>-20000</v>
      </c>
      <c r="F8" s="330" t="n">
        <f aca="false">+E8-D8+C8-B8</f>
        <v>5800</v>
      </c>
      <c r="I8" s="332" t="s">
        <v>182</v>
      </c>
      <c r="J8" s="332" t="s">
        <v>180</v>
      </c>
      <c r="K8" s="332" t="s">
        <v>181</v>
      </c>
      <c r="L8" s="332" t="s">
        <v>183</v>
      </c>
      <c r="M8" s="332" t="s">
        <v>184</v>
      </c>
      <c r="N8" s="332" t="s">
        <v>185</v>
      </c>
      <c r="O8" s="332"/>
      <c r="P8" s="332" t="s">
        <v>182</v>
      </c>
      <c r="Q8" s="332" t="s">
        <v>180</v>
      </c>
      <c r="R8" s="332" t="s">
        <v>181</v>
      </c>
      <c r="S8" s="332" t="s">
        <v>183</v>
      </c>
      <c r="T8" s="332" t="s">
        <v>184</v>
      </c>
      <c r="U8" s="332" t="s">
        <v>185</v>
      </c>
    </row>
    <row r="9" customFormat="false" ht="15.75" hidden="false" customHeight="true" outlineLevel="0" collapsed="false">
      <c r="A9" s="0" t="n">
        <v>7</v>
      </c>
      <c r="B9" s="330" t="n">
        <v>67373</v>
      </c>
      <c r="C9" s="330" t="n">
        <v>66519</v>
      </c>
      <c r="D9" s="330" t="n">
        <v>-20031</v>
      </c>
      <c r="E9" s="330" t="n">
        <v>-20000</v>
      </c>
      <c r="F9" s="330" t="n">
        <f aca="false">+E9-D9+C9-B9</f>
        <v>-823</v>
      </c>
      <c r="I9" s="427"/>
      <c r="J9" s="384"/>
      <c r="K9" s="384"/>
      <c r="L9" s="384"/>
      <c r="M9" s="378"/>
      <c r="N9" s="378"/>
      <c r="O9" s="378"/>
      <c r="P9" s="427"/>
      <c r="Q9" s="384"/>
      <c r="R9" s="384"/>
      <c r="S9" s="384"/>
      <c r="T9" s="378"/>
      <c r="U9" s="378"/>
    </row>
    <row r="10" customFormat="false" ht="12.75" hidden="false" customHeight="false" outlineLevel="0" collapsed="false">
      <c r="A10" s="0" t="n">
        <v>8</v>
      </c>
      <c r="B10" s="330" t="n">
        <v>60189</v>
      </c>
      <c r="C10" s="330" t="n">
        <v>63115</v>
      </c>
      <c r="D10" s="330" t="n">
        <v>-1852</v>
      </c>
      <c r="E10" s="330"/>
      <c r="F10" s="330" t="n">
        <f aca="false">+E10-D10+C10-B10</f>
        <v>4778</v>
      </c>
      <c r="I10" s="427" t="n">
        <v>37012</v>
      </c>
      <c r="J10" s="384" t="n">
        <v>1103057</v>
      </c>
      <c r="K10" s="384" t="n">
        <v>1120793</v>
      </c>
      <c r="L10" s="384" t="n">
        <f aca="false">+K10-J10</f>
        <v>17736</v>
      </c>
      <c r="M10" s="378" t="n">
        <v>4.01</v>
      </c>
      <c r="N10" s="378" t="n">
        <f aca="false">+L10*M10</f>
        <v>71121.36</v>
      </c>
      <c r="O10" s="378"/>
      <c r="P10" s="427" t="n">
        <v>37012</v>
      </c>
      <c r="Q10" s="384" t="n">
        <v>-202726</v>
      </c>
      <c r="R10" s="384" t="n">
        <v>-185000</v>
      </c>
      <c r="S10" s="384" t="n">
        <f aca="false">+R10-Q10</f>
        <v>17726</v>
      </c>
      <c r="T10" s="378" t="n">
        <v>4.01</v>
      </c>
      <c r="U10" s="378" t="n">
        <f aca="false">+S10*T10</f>
        <v>71081.26</v>
      </c>
      <c r="W10" s="428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0" t="n">
        <v>62594</v>
      </c>
      <c r="C11" s="330" t="n">
        <v>62519</v>
      </c>
      <c r="D11" s="330"/>
      <c r="E11" s="330"/>
      <c r="F11" s="330" t="n">
        <f aca="false">+E11-D11+C11-B11</f>
        <v>-75</v>
      </c>
      <c r="I11" s="427" t="n">
        <v>37043</v>
      </c>
      <c r="J11" s="384" t="n">
        <f aca="false">1647210-1647210+1654290</f>
        <v>1654290</v>
      </c>
      <c r="K11" s="384" t="n">
        <v>1681871</v>
      </c>
      <c r="L11" s="384" t="n">
        <f aca="false">+K11-J11</f>
        <v>27581</v>
      </c>
      <c r="M11" s="378" t="n">
        <v>3.51</v>
      </c>
      <c r="N11" s="378" t="n">
        <f aca="false">+L11*M11</f>
        <v>96809.31</v>
      </c>
      <c r="O11" s="378"/>
      <c r="P11" s="427" t="n">
        <v>37043</v>
      </c>
      <c r="Q11" s="384" t="n">
        <v>-153623</v>
      </c>
      <c r="R11" s="384" t="n">
        <v>-88473</v>
      </c>
      <c r="S11" s="384" t="n">
        <f aca="false">+R11-Q11</f>
        <v>65150</v>
      </c>
      <c r="T11" s="378" t="n">
        <v>3.51</v>
      </c>
      <c r="U11" s="378" t="n">
        <f aca="false">+S11*T11</f>
        <v>228676.5</v>
      </c>
      <c r="W11" s="428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0" t="n">
        <v>62214</v>
      </c>
      <c r="C12" s="330" t="n">
        <v>62218</v>
      </c>
      <c r="D12" s="330"/>
      <c r="E12" s="330"/>
      <c r="F12" s="330" t="n">
        <f aca="false">+E12-D12+C12-B12</f>
        <v>4</v>
      </c>
      <c r="I12" s="427" t="n">
        <v>37073</v>
      </c>
      <c r="J12" s="384" t="n">
        <f aca="false">1305497-1305497+1309597</f>
        <v>1309597</v>
      </c>
      <c r="K12" s="384" t="n">
        <v>1270571</v>
      </c>
      <c r="L12" s="384" t="n">
        <f aca="false">+K12-J12</f>
        <v>-39026</v>
      </c>
      <c r="M12" s="378" t="n">
        <v>2.94</v>
      </c>
      <c r="N12" s="378" t="n">
        <f aca="false">+L12*M12</f>
        <v>-114736.44</v>
      </c>
      <c r="O12" s="378"/>
      <c r="P12" s="427" t="n">
        <v>37104</v>
      </c>
      <c r="Q12" s="384" t="n">
        <v>-34269</v>
      </c>
      <c r="R12" s="384" t="n">
        <v>-27046</v>
      </c>
      <c r="S12" s="384" t="n">
        <f aca="false">+R12-Q12</f>
        <v>7223</v>
      </c>
      <c r="T12" s="378" t="n">
        <v>2.85</v>
      </c>
      <c r="U12" s="378" t="n">
        <f aca="false">+S12*T12</f>
        <v>20585.55</v>
      </c>
      <c r="W12" s="428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0" t="n">
        <v>30610</v>
      </c>
      <c r="C13" s="330" t="n">
        <v>30338</v>
      </c>
      <c r="D13" s="330"/>
      <c r="E13" s="330"/>
      <c r="F13" s="330" t="n">
        <f aca="false">+E13-D13+C13-B13</f>
        <v>-272</v>
      </c>
      <c r="I13" s="427" t="n">
        <v>37104</v>
      </c>
      <c r="J13" s="384" t="n">
        <f aca="false">1436775-1436775+1438269</f>
        <v>1438269</v>
      </c>
      <c r="K13" s="384" t="n">
        <v>1418897</v>
      </c>
      <c r="L13" s="384" t="n">
        <f aca="false">+K13-J13</f>
        <v>-19372</v>
      </c>
      <c r="M13" s="378" t="n">
        <v>2.85</v>
      </c>
      <c r="N13" s="378" t="n">
        <f aca="false">+L13*M13</f>
        <v>-55210.2</v>
      </c>
      <c r="O13" s="378"/>
      <c r="P13" s="427" t="n">
        <v>37135</v>
      </c>
      <c r="Q13" s="384" t="n">
        <v>-1191628</v>
      </c>
      <c r="R13" s="384" t="n">
        <v>-1210937</v>
      </c>
      <c r="S13" s="384" t="n">
        <f aca="false">+R13-Q13</f>
        <v>-19309</v>
      </c>
      <c r="T13" s="378" t="n">
        <v>1.96</v>
      </c>
      <c r="U13" s="378" t="n">
        <f aca="false">+S13*T13</f>
        <v>-37845.64</v>
      </c>
      <c r="W13" s="428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0" t="n">
        <v>30325</v>
      </c>
      <c r="C14" s="330" t="n">
        <v>30338</v>
      </c>
      <c r="D14" s="330" t="n">
        <v>-31967</v>
      </c>
      <c r="E14" s="330" t="n">
        <v>-31700</v>
      </c>
      <c r="F14" s="330" t="n">
        <f aca="false">+E14-D14+C14-B14</f>
        <v>280</v>
      </c>
      <c r="I14" s="427" t="n">
        <v>37135</v>
      </c>
      <c r="J14" s="384" t="n">
        <v>1109912</v>
      </c>
      <c r="K14" s="384" t="n">
        <v>1111335</v>
      </c>
      <c r="L14" s="384" t="n">
        <f aca="false">+K14-J14</f>
        <v>1423</v>
      </c>
      <c r="M14" s="378" t="n">
        <v>1.96</v>
      </c>
      <c r="N14" s="380" t="n">
        <f aca="false">+L14*M14</f>
        <v>2789.08</v>
      </c>
      <c r="O14" s="378"/>
      <c r="P14" s="427"/>
      <c r="Q14" s="384"/>
      <c r="R14" s="384"/>
      <c r="S14" s="384" t="n">
        <f aca="false">+R14-Q14</f>
        <v>0</v>
      </c>
      <c r="T14" s="378"/>
      <c r="U14" s="378"/>
      <c r="W14" s="428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0" t="n">
        <v>30332</v>
      </c>
      <c r="C15" s="330" t="n">
        <v>30338</v>
      </c>
      <c r="D15" s="330" t="n">
        <v>-32619</v>
      </c>
      <c r="E15" s="330" t="n">
        <v>-31700</v>
      </c>
      <c r="F15" s="330" t="n">
        <f aca="false">+E15-D15+C15-B15</f>
        <v>925</v>
      </c>
      <c r="I15" s="427"/>
      <c r="J15" s="384"/>
      <c r="K15" s="384"/>
      <c r="L15" s="384"/>
      <c r="M15" s="378"/>
      <c r="N15" s="378"/>
      <c r="O15" s="378"/>
      <c r="P15" s="427"/>
      <c r="Q15" s="384"/>
      <c r="R15" s="384"/>
      <c r="S15" s="384" t="n">
        <f aca="false">+R15-Q15</f>
        <v>0</v>
      </c>
      <c r="T15" s="378"/>
      <c r="U15" s="378"/>
    </row>
    <row r="16" customFormat="false" ht="12.75" hidden="false" customHeight="false" outlineLevel="0" collapsed="false">
      <c r="A16" s="0" t="n">
        <v>14</v>
      </c>
      <c r="B16" s="330" t="n">
        <v>30283</v>
      </c>
      <c r="C16" s="330" t="n">
        <v>30338</v>
      </c>
      <c r="D16" s="330" t="n">
        <v>-33085</v>
      </c>
      <c r="E16" s="330" t="n">
        <v>-31700</v>
      </c>
      <c r="F16" s="330" t="n">
        <f aca="false">+E16-D16+C16-B16</f>
        <v>1440</v>
      </c>
      <c r="I16" s="427" t="s">
        <v>268</v>
      </c>
      <c r="J16" s="384"/>
      <c r="K16" s="384"/>
      <c r="L16" s="384" t="n">
        <f aca="false">SUM(L10:L15)</f>
        <v>-11658</v>
      </c>
      <c r="M16" s="378"/>
      <c r="N16" s="378" t="n">
        <f aca="false">SUM(N9:N15)</f>
        <v>773.109999999992</v>
      </c>
      <c r="O16" s="378"/>
      <c r="P16" s="427" t="s">
        <v>268</v>
      </c>
      <c r="Q16" s="384"/>
      <c r="R16" s="384"/>
      <c r="S16" s="384" t="n">
        <f aca="false">SUM(S9:S15)</f>
        <v>70790</v>
      </c>
      <c r="T16" s="378"/>
      <c r="U16" s="378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0" t="n">
        <v>29984</v>
      </c>
      <c r="C17" s="330" t="n">
        <v>30338</v>
      </c>
      <c r="D17" s="384" t="n">
        <v>-647</v>
      </c>
      <c r="E17" s="384"/>
      <c r="F17" s="330" t="n">
        <f aca="false">+E17-D17+C17-B17</f>
        <v>1001</v>
      </c>
    </row>
    <row r="18" customFormat="false" ht="12.75" hidden="false" customHeight="false" outlineLevel="0" collapsed="false">
      <c r="A18" s="0" t="n">
        <v>16</v>
      </c>
      <c r="B18" s="330" t="n">
        <v>48253</v>
      </c>
      <c r="C18" s="330" t="n">
        <v>48338</v>
      </c>
      <c r="D18" s="384"/>
      <c r="E18" s="384"/>
      <c r="F18" s="330" t="n">
        <f aca="false">+E18-D18+C18-B18</f>
        <v>85</v>
      </c>
      <c r="I18" s="427" t="s">
        <v>269</v>
      </c>
      <c r="J18" s="384"/>
      <c r="K18" s="384"/>
      <c r="L18" s="384" t="n">
        <v>19880</v>
      </c>
      <c r="M18" s="378"/>
      <c r="N18" s="378"/>
      <c r="O18" s="378"/>
      <c r="P18" s="427" t="s">
        <v>269</v>
      </c>
      <c r="Q18" s="384"/>
      <c r="R18" s="384"/>
      <c r="S18" s="384" t="n">
        <v>37185</v>
      </c>
      <c r="T18" s="378"/>
      <c r="U18" s="378"/>
    </row>
    <row r="19" customFormat="false" ht="12.75" hidden="false" customHeight="false" outlineLevel="0" collapsed="false">
      <c r="A19" s="0" t="n">
        <v>17</v>
      </c>
      <c r="B19" s="330" t="n">
        <v>30456</v>
      </c>
      <c r="C19" s="330" t="n">
        <v>30338</v>
      </c>
      <c r="D19" s="384"/>
      <c r="E19" s="384"/>
      <c r="F19" s="330" t="n">
        <f aca="false">+E19-D19+C19-B19</f>
        <v>-118</v>
      </c>
      <c r="I19" s="427"/>
      <c r="J19" s="384"/>
      <c r="K19" s="384"/>
      <c r="L19" s="384"/>
      <c r="M19" s="378"/>
      <c r="N19" s="378"/>
      <c r="O19" s="378"/>
      <c r="P19" s="427"/>
      <c r="Q19" s="384"/>
      <c r="R19" s="384"/>
      <c r="S19" s="384"/>
      <c r="T19" s="378"/>
      <c r="U19" s="378"/>
    </row>
    <row r="20" customFormat="false" ht="12.75" hidden="false" customHeight="false" outlineLevel="0" collapsed="false">
      <c r="A20" s="0" t="n">
        <v>18</v>
      </c>
      <c r="B20" s="384" t="n">
        <v>43183</v>
      </c>
      <c r="C20" s="384" t="n">
        <v>43338</v>
      </c>
      <c r="D20" s="384" t="n">
        <v>-14965</v>
      </c>
      <c r="E20" s="384" t="n">
        <v>-14800</v>
      </c>
      <c r="F20" s="330" t="n">
        <f aca="false">+E20-D20+C20-B20</f>
        <v>320</v>
      </c>
      <c r="I20" s="427"/>
      <c r="J20" s="384"/>
      <c r="K20" s="384"/>
      <c r="L20" s="384"/>
      <c r="M20" s="378"/>
      <c r="N20" s="378"/>
      <c r="O20" s="378"/>
      <c r="P20" s="427"/>
      <c r="Q20" s="384"/>
      <c r="R20" s="384"/>
      <c r="S20" s="384"/>
      <c r="T20" s="378"/>
      <c r="U20" s="378"/>
    </row>
    <row r="21" customFormat="false" ht="12.75" hidden="false" customHeight="false" outlineLevel="0" collapsed="false">
      <c r="A21" s="0" t="n">
        <v>19</v>
      </c>
      <c r="B21" s="384" t="n">
        <v>53211</v>
      </c>
      <c r="C21" s="384" t="n">
        <v>53338</v>
      </c>
      <c r="D21" s="384" t="n">
        <v>-5264</v>
      </c>
      <c r="E21" s="384" t="n">
        <v>-5000</v>
      </c>
      <c r="F21" s="330" t="n">
        <f aca="false">+E21-D21+C21-B21</f>
        <v>391</v>
      </c>
      <c r="I21" s="427"/>
      <c r="J21" s="384"/>
      <c r="K21" s="384"/>
      <c r="L21" s="384"/>
      <c r="M21" s="378"/>
      <c r="N21" s="378"/>
      <c r="O21" s="378"/>
      <c r="P21" s="427"/>
      <c r="Q21" s="384"/>
      <c r="R21" s="384"/>
      <c r="S21" s="384"/>
      <c r="T21" s="378"/>
      <c r="U21" s="378"/>
    </row>
    <row r="22" customFormat="false" ht="12.75" hidden="false" customHeight="false" outlineLevel="0" collapsed="false">
      <c r="A22" s="0" t="n">
        <v>20</v>
      </c>
      <c r="B22" s="384" t="n">
        <v>53307</v>
      </c>
      <c r="C22" s="384" t="n">
        <v>53338</v>
      </c>
      <c r="D22" s="384" t="n">
        <v>-5074</v>
      </c>
      <c r="E22" s="384" t="n">
        <v>-5000</v>
      </c>
      <c r="F22" s="330" t="n">
        <f aca="false">+E22-D22+C22-B22</f>
        <v>105</v>
      </c>
      <c r="I22" s="427"/>
      <c r="J22" s="384"/>
      <c r="K22" s="384"/>
      <c r="L22" s="384"/>
      <c r="M22" s="378"/>
      <c r="N22" s="378"/>
      <c r="O22" s="378"/>
      <c r="P22" s="427"/>
      <c r="Q22" s="384"/>
      <c r="R22" s="384"/>
      <c r="S22" s="384"/>
      <c r="T22" s="378"/>
      <c r="U22" s="378"/>
    </row>
    <row r="23" customFormat="false" ht="12.75" hidden="false" customHeight="false" outlineLevel="0" collapsed="false">
      <c r="A23" s="0" t="n">
        <v>21</v>
      </c>
      <c r="B23" s="384" t="n">
        <v>53312</v>
      </c>
      <c r="C23" s="384" t="n">
        <v>53338</v>
      </c>
      <c r="D23" s="384" t="n">
        <v>-5324</v>
      </c>
      <c r="E23" s="384" t="n">
        <v>-5000</v>
      </c>
      <c r="F23" s="330" t="n">
        <f aca="false">+E23-D23+C23-B23</f>
        <v>350</v>
      </c>
      <c r="I23" s="427"/>
      <c r="J23" s="384"/>
      <c r="K23" s="384"/>
      <c r="L23" s="384"/>
      <c r="M23" s="378"/>
      <c r="N23" s="378"/>
      <c r="O23" s="378"/>
      <c r="P23" s="427"/>
      <c r="Q23" s="384"/>
      <c r="R23" s="384"/>
      <c r="S23" s="384"/>
      <c r="T23" s="378"/>
      <c r="U23" s="378"/>
    </row>
    <row r="24" customFormat="false" ht="12.75" hidden="false" customHeight="false" outlineLevel="0" collapsed="false">
      <c r="A24" s="0" t="n">
        <v>22</v>
      </c>
      <c r="B24" s="384" t="n">
        <v>53299</v>
      </c>
      <c r="C24" s="384" t="n">
        <v>53338</v>
      </c>
      <c r="D24" s="384" t="n">
        <v>-5221</v>
      </c>
      <c r="E24" s="384" t="n">
        <v>-5000</v>
      </c>
      <c r="F24" s="330" t="n">
        <f aca="false">+E24-D24+C24-B24</f>
        <v>260</v>
      </c>
      <c r="I24" s="332"/>
      <c r="J24" s="332"/>
      <c r="K24" s="332"/>
      <c r="L24" s="332"/>
      <c r="M24" s="378"/>
      <c r="N24" s="378"/>
      <c r="O24" s="378"/>
      <c r="P24" s="332"/>
      <c r="Q24" s="332"/>
      <c r="R24" s="332"/>
      <c r="S24" s="384"/>
      <c r="T24" s="378"/>
      <c r="U24" s="378"/>
    </row>
    <row r="25" customFormat="false" ht="12.75" hidden="false" customHeight="false" outlineLevel="0" collapsed="false">
      <c r="A25" s="0" t="n">
        <v>23</v>
      </c>
      <c r="B25" s="384" t="n">
        <v>32502</v>
      </c>
      <c r="C25" s="384" t="n">
        <v>32338</v>
      </c>
      <c r="D25" s="384"/>
      <c r="E25" s="384"/>
      <c r="F25" s="330" t="n">
        <f aca="false">+E25-D25+C25-B25</f>
        <v>-164</v>
      </c>
      <c r="I25" s="332"/>
      <c r="J25" s="332"/>
      <c r="K25" s="332"/>
      <c r="L25" s="332"/>
      <c r="M25" s="378"/>
      <c r="N25" s="378"/>
      <c r="O25" s="378"/>
      <c r="P25" s="332"/>
      <c r="Q25" s="332"/>
      <c r="R25" s="332"/>
      <c r="S25" s="384"/>
      <c r="T25" s="378"/>
      <c r="U25" s="378"/>
    </row>
    <row r="26" customFormat="false" ht="12.75" hidden="false" customHeight="false" outlineLevel="0" collapsed="false">
      <c r="A26" s="0" t="n">
        <v>24</v>
      </c>
      <c r="B26" s="384" t="n">
        <v>32275</v>
      </c>
      <c r="C26" s="384" t="n">
        <v>32338</v>
      </c>
      <c r="D26" s="384"/>
      <c r="E26" s="384"/>
      <c r="F26" s="330" t="n">
        <f aca="false">+E26-D26+C26-B26</f>
        <v>63</v>
      </c>
      <c r="I26" s="332"/>
      <c r="J26" s="332"/>
      <c r="K26" s="332"/>
      <c r="L26" s="332"/>
      <c r="M26" s="378"/>
      <c r="N26" s="378"/>
      <c r="O26" s="378"/>
      <c r="P26" s="332"/>
      <c r="Q26" s="332"/>
      <c r="R26" s="332"/>
      <c r="S26" s="384"/>
      <c r="T26" s="378"/>
      <c r="U26" s="378"/>
    </row>
    <row r="27" customFormat="false" ht="12.75" hidden="false" customHeight="false" outlineLevel="0" collapsed="false">
      <c r="A27" s="0" t="n">
        <v>25</v>
      </c>
      <c r="B27" s="384" t="n">
        <v>30341</v>
      </c>
      <c r="C27" s="384" t="n">
        <v>30338</v>
      </c>
      <c r="D27" s="384" t="n">
        <v>-1</v>
      </c>
      <c r="E27" s="384"/>
      <c r="F27" s="330" t="n">
        <f aca="false">+E27-D27+C27-B27</f>
        <v>-2</v>
      </c>
      <c r="I27" s="332"/>
      <c r="J27" s="332"/>
      <c r="K27" s="332"/>
      <c r="L27" s="332"/>
      <c r="M27" s="378"/>
      <c r="N27" s="378"/>
      <c r="O27" s="378"/>
      <c r="P27" s="332"/>
      <c r="Q27" s="332"/>
      <c r="R27" s="332"/>
      <c r="S27" s="384"/>
      <c r="T27" s="378"/>
      <c r="U27" s="378"/>
    </row>
    <row r="28" customFormat="false" ht="12.75" hidden="false" customHeight="false" outlineLevel="0" collapsed="false">
      <c r="A28" s="0" t="n">
        <v>26</v>
      </c>
      <c r="B28" s="384" t="n">
        <v>39356</v>
      </c>
      <c r="C28" s="384" t="n">
        <v>39493</v>
      </c>
      <c r="D28" s="32"/>
      <c r="E28" s="32"/>
      <c r="F28" s="330" t="n">
        <f aca="false">+E28-D28+C28-B28</f>
        <v>137</v>
      </c>
      <c r="I28" s="332"/>
      <c r="J28" s="332"/>
      <c r="K28" s="332"/>
      <c r="L28" s="332"/>
      <c r="M28" s="378"/>
      <c r="N28" s="378"/>
      <c r="O28" s="378"/>
      <c r="P28" s="332"/>
      <c r="Q28" s="332"/>
      <c r="R28" s="332"/>
      <c r="S28" s="332"/>
      <c r="T28" s="378"/>
      <c r="U28" s="378"/>
    </row>
    <row r="29" customFormat="false" ht="12.75" hidden="false" customHeight="false" outlineLevel="0" collapsed="false">
      <c r="A29" s="0" t="n">
        <v>27</v>
      </c>
      <c r="B29" s="384" t="n">
        <v>39450</v>
      </c>
      <c r="C29" s="384" t="n">
        <v>39493</v>
      </c>
      <c r="D29" s="32"/>
      <c r="E29" s="32"/>
      <c r="F29" s="330" t="n">
        <f aca="false">+E29-D29+C29-B29</f>
        <v>43</v>
      </c>
      <c r="I29" s="332"/>
      <c r="J29" s="332"/>
      <c r="K29" s="332"/>
      <c r="L29" s="332"/>
      <c r="M29" s="378"/>
      <c r="N29" s="378"/>
      <c r="O29" s="378"/>
      <c r="P29" s="332"/>
      <c r="Q29" s="332"/>
      <c r="R29" s="332"/>
      <c r="S29" s="332"/>
      <c r="T29" s="378"/>
      <c r="U29" s="378"/>
    </row>
    <row r="30" customFormat="false" ht="12.75" hidden="false" customHeight="false" outlineLevel="0" collapsed="false">
      <c r="A30" s="0" t="n">
        <v>28</v>
      </c>
      <c r="B30" s="384" t="n">
        <v>39492</v>
      </c>
      <c r="C30" s="384" t="n">
        <v>39493</v>
      </c>
      <c r="D30" s="32"/>
      <c r="E30" s="32"/>
      <c r="F30" s="330" t="n">
        <f aca="false">+E30-D30+C30-B30</f>
        <v>1</v>
      </c>
      <c r="I30" s="332"/>
      <c r="J30" s="332"/>
      <c r="K30" s="332"/>
      <c r="L30" s="332"/>
      <c r="M30" s="378"/>
      <c r="N30" s="378"/>
      <c r="O30" s="378"/>
      <c r="P30" s="332"/>
      <c r="Q30" s="332"/>
      <c r="R30" s="332"/>
      <c r="S30" s="332"/>
      <c r="T30" s="378"/>
      <c r="U30" s="378"/>
    </row>
    <row r="31" customFormat="false" ht="12.75" hidden="false" customHeight="false" outlineLevel="0" collapsed="false">
      <c r="A31" s="0" t="n">
        <v>29</v>
      </c>
      <c r="B31" s="384" t="n">
        <v>39448</v>
      </c>
      <c r="C31" s="384" t="n">
        <v>39545</v>
      </c>
      <c r="D31" s="32"/>
      <c r="E31" s="32"/>
      <c r="F31" s="330" t="n">
        <f aca="false">+E31-D31+C31-B31</f>
        <v>97</v>
      </c>
      <c r="I31" s="332"/>
      <c r="J31" s="332"/>
      <c r="K31" s="332"/>
      <c r="L31" s="332"/>
      <c r="M31" s="378"/>
      <c r="N31" s="378"/>
      <c r="O31" s="378"/>
      <c r="P31" s="332"/>
      <c r="Q31" s="332"/>
      <c r="R31" s="332"/>
      <c r="S31" s="332"/>
      <c r="T31" s="378"/>
      <c r="U31" s="378"/>
    </row>
    <row r="32" customFormat="false" ht="12.75" hidden="false" customHeight="false" outlineLevel="0" collapsed="false">
      <c r="A32" s="0" t="n">
        <v>30</v>
      </c>
      <c r="B32" s="384"/>
      <c r="C32" s="384"/>
      <c r="D32" s="32"/>
      <c r="E32" s="32"/>
      <c r="F32" s="330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4"/>
      <c r="C33" s="384"/>
      <c r="D33" s="32"/>
      <c r="E33" s="32"/>
      <c r="F33" s="330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29" t="n">
        <f aca="false">SUM(B3:B33)</f>
        <v>1308191</v>
      </c>
      <c r="C34" s="429" t="n">
        <f aca="false">SUM(C3:C33)</f>
        <v>1319036</v>
      </c>
      <c r="D34" s="32" t="n">
        <f aca="false">SUM(D3:D33)</f>
        <v>-199425</v>
      </c>
      <c r="E34" s="32" t="n">
        <f aca="false">SUM(E3:E33)</f>
        <v>-189900</v>
      </c>
      <c r="F34" s="32" t="n">
        <f aca="false">SUM(F3:F33)</f>
        <v>20370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5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30" t="n">
        <v>37256</v>
      </c>
      <c r="B37" s="32"/>
      <c r="C37" s="32"/>
      <c r="D37" s="32"/>
      <c r="E37" s="32"/>
      <c r="F37" s="184" t="n">
        <f aca="false">8222+107019</f>
        <v>115241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30" t="n">
        <v>37285</v>
      </c>
      <c r="B38" s="32"/>
      <c r="C38" s="32"/>
      <c r="D38" s="32"/>
      <c r="E38" s="32"/>
      <c r="F38" s="130" t="n">
        <f aca="false">+F37+F34</f>
        <v>135611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187</v>
      </c>
      <c r="B42" s="9"/>
      <c r="C42" s="9"/>
      <c r="D42" s="27"/>
      <c r="F42" s="199"/>
      <c r="I42" s="67"/>
      <c r="M42" s="44"/>
      <c r="N42" s="44"/>
      <c r="O42" s="44"/>
    </row>
    <row r="43" customFormat="false" ht="12.75" hidden="false" customHeight="false" outlineLevel="0" collapsed="false">
      <c r="A43" s="150" t="n">
        <f aca="false">+A37</f>
        <v>37256</v>
      </c>
      <c r="B43" s="9"/>
      <c r="C43" s="9"/>
      <c r="D43" s="431" t="n">
        <v>296376</v>
      </c>
      <c r="F43" s="65"/>
      <c r="G43" s="131"/>
      <c r="I43" s="67"/>
      <c r="M43" s="44"/>
      <c r="N43" s="44"/>
      <c r="O43" s="44"/>
    </row>
    <row r="44" customFormat="false" ht="12.75" hidden="false" customHeight="false" outlineLevel="0" collapsed="false">
      <c r="A44" s="150" t="n">
        <f aca="false">+A38</f>
        <v>37285</v>
      </c>
      <c r="B44" s="9"/>
      <c r="C44" s="9"/>
      <c r="D44" s="152" t="n">
        <f aca="false">+F34*'by type_area'!G4</f>
        <v>42369.6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338745.6</v>
      </c>
      <c r="F45" s="65"/>
      <c r="I45" s="432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9" t="n">
        <v>56696</v>
      </c>
      <c r="B1" s="190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</row>
    <row r="4" customFormat="false" ht="12.75" hidden="false" customHeight="false" outlineLevel="0" collapsed="false">
      <c r="A4" s="129" t="n">
        <v>1</v>
      </c>
      <c r="B4" s="130" t="n">
        <v>-945</v>
      </c>
      <c r="C4" s="130" t="n">
        <v>-900</v>
      </c>
      <c r="D4" s="146" t="n">
        <f aca="false">+C4-B4</f>
        <v>45</v>
      </c>
    </row>
    <row r="5" customFormat="false" ht="12.75" hidden="false" customHeight="false" outlineLevel="0" collapsed="false">
      <c r="A5" s="129" t="n">
        <v>2</v>
      </c>
      <c r="B5" s="130" t="n">
        <v>-20011</v>
      </c>
      <c r="C5" s="130" t="n">
        <v>-20000</v>
      </c>
      <c r="D5" s="146" t="n">
        <f aca="false">+C5-B5</f>
        <v>11</v>
      </c>
    </row>
    <row r="6" customFormat="false" ht="12.75" hidden="false" customHeight="false" outlineLevel="0" collapsed="false">
      <c r="A6" s="129" t="n">
        <v>3</v>
      </c>
      <c r="B6" s="130" t="n">
        <v>-19998</v>
      </c>
      <c r="C6" s="130" t="n">
        <v>-20000</v>
      </c>
      <c r="D6" s="146" t="n">
        <f aca="false">+C6-B6</f>
        <v>-2</v>
      </c>
    </row>
    <row r="7" customFormat="false" ht="12.75" hidden="false" customHeight="false" outlineLevel="0" collapsed="false">
      <c r="A7" s="129" t="n">
        <v>4</v>
      </c>
      <c r="B7" s="130" t="n">
        <v>-20411</v>
      </c>
      <c r="C7" s="130" t="n">
        <v>-20000</v>
      </c>
      <c r="D7" s="146" t="n">
        <f aca="false">+C7-B7</f>
        <v>411</v>
      </c>
    </row>
    <row r="8" customFormat="false" ht="12.75" hidden="false" customHeight="false" outlineLevel="0" collapsed="false">
      <c r="A8" s="129" t="n">
        <v>5</v>
      </c>
      <c r="B8" s="130" t="n">
        <v>-12817</v>
      </c>
      <c r="C8" s="130" t="n">
        <v>-9366</v>
      </c>
      <c r="D8" s="146" t="n">
        <f aca="false">+C8-B8</f>
        <v>3451</v>
      </c>
    </row>
    <row r="9" customFormat="false" ht="12.75" hidden="false" customHeight="false" outlineLevel="0" collapsed="false">
      <c r="A9" s="129" t="n">
        <v>6</v>
      </c>
      <c r="B9" s="130" t="n">
        <v>-19992</v>
      </c>
      <c r="C9" s="130" t="n">
        <v>-19648</v>
      </c>
      <c r="D9" s="146" t="n">
        <f aca="false">+C9-B9</f>
        <v>344</v>
      </c>
    </row>
    <row r="10" customFormat="false" ht="12.75" hidden="false" customHeight="false" outlineLevel="0" collapsed="false">
      <c r="A10" s="129" t="n">
        <v>7</v>
      </c>
      <c r="B10" s="130" t="n">
        <v>-20005</v>
      </c>
      <c r="C10" s="130" t="n">
        <v>-19794</v>
      </c>
      <c r="D10" s="146" t="n">
        <f aca="false">+C10-B10</f>
        <v>211</v>
      </c>
    </row>
    <row r="11" customFormat="false" ht="12.75" hidden="false" customHeight="false" outlineLevel="0" collapsed="false">
      <c r="A11" s="129" t="n">
        <v>8</v>
      </c>
      <c r="B11" s="130" t="n">
        <v>-20572</v>
      </c>
      <c r="C11" s="130" t="n">
        <v>-20000</v>
      </c>
      <c r="D11" s="146" t="n">
        <f aca="false">+C11-B11</f>
        <v>572</v>
      </c>
    </row>
    <row r="12" customFormat="false" ht="12.75" hidden="false" customHeight="false" outlineLevel="0" collapsed="false">
      <c r="A12" s="129" t="n">
        <v>9</v>
      </c>
      <c r="B12" s="130" t="n">
        <v>-20237</v>
      </c>
      <c r="C12" s="130" t="n">
        <v>-20000</v>
      </c>
      <c r="D12" s="146" t="n">
        <f aca="false">+C12-B12</f>
        <v>237</v>
      </c>
    </row>
    <row r="13" customFormat="false" ht="12.75" hidden="false" customHeight="false" outlineLevel="0" collapsed="false">
      <c r="A13" s="129" t="n">
        <v>10</v>
      </c>
      <c r="B13" s="130" t="n">
        <v>-20998</v>
      </c>
      <c r="C13" s="130" t="n">
        <v>-20000</v>
      </c>
      <c r="D13" s="146" t="n">
        <f aca="false">+C13-B13</f>
        <v>998</v>
      </c>
    </row>
    <row r="14" customFormat="false" ht="12.75" hidden="false" customHeight="false" outlineLevel="0" collapsed="false">
      <c r="A14" s="129" t="n">
        <v>11</v>
      </c>
      <c r="B14" s="130" t="n">
        <v>-20735</v>
      </c>
      <c r="C14" s="130" t="n">
        <v>-20000</v>
      </c>
      <c r="D14" s="146" t="n">
        <f aca="false">+C14-B14</f>
        <v>735</v>
      </c>
    </row>
    <row r="15" customFormat="false" ht="12.75" hidden="false" customHeight="false" outlineLevel="0" collapsed="false">
      <c r="A15" s="129" t="n">
        <v>12</v>
      </c>
      <c r="B15" s="130" t="n">
        <v>-21003</v>
      </c>
      <c r="C15" s="130" t="n">
        <v>-20000</v>
      </c>
      <c r="D15" s="146" t="n">
        <f aca="false">+C15-B15</f>
        <v>1003</v>
      </c>
    </row>
    <row r="16" customFormat="false" ht="12.75" hidden="false" customHeight="false" outlineLevel="0" collapsed="false">
      <c r="A16" s="129" t="n">
        <v>13</v>
      </c>
      <c r="B16" s="130" t="n">
        <v>-20001</v>
      </c>
      <c r="C16" s="130" t="n">
        <v>-20000</v>
      </c>
      <c r="D16" s="146" t="n">
        <f aca="false">+C16-B16</f>
        <v>1</v>
      </c>
    </row>
    <row r="17" customFormat="false" ht="12.75" hidden="false" customHeight="false" outlineLevel="0" collapsed="false">
      <c r="A17" s="129" t="n">
        <v>14</v>
      </c>
      <c r="B17" s="130" t="n">
        <v>-19998</v>
      </c>
      <c r="C17" s="130" t="n">
        <v>-20000</v>
      </c>
      <c r="D17" s="146" t="n">
        <f aca="false">+C17-B17</f>
        <v>-2</v>
      </c>
    </row>
    <row r="18" customFormat="false" ht="12.75" hidden="false" customHeight="false" outlineLevel="0" collapsed="false">
      <c r="A18" s="129" t="n">
        <v>15</v>
      </c>
      <c r="B18" s="130" t="n">
        <v>-20002</v>
      </c>
      <c r="C18" s="130" t="n">
        <v>-19718</v>
      </c>
      <c r="D18" s="146" t="n">
        <f aca="false">+C18-B18</f>
        <v>284</v>
      </c>
    </row>
    <row r="19" customFormat="false" ht="12.75" hidden="false" customHeight="false" outlineLevel="0" collapsed="false">
      <c r="A19" s="129" t="n">
        <v>16</v>
      </c>
      <c r="B19" s="130" t="n">
        <v>-19993</v>
      </c>
      <c r="C19" s="130" t="n">
        <v>-19779</v>
      </c>
      <c r="D19" s="146" t="n">
        <f aca="false">+C19-B19</f>
        <v>214</v>
      </c>
    </row>
    <row r="20" customFormat="false" ht="12.75" hidden="false" customHeight="false" outlineLevel="0" collapsed="false">
      <c r="A20" s="129" t="n">
        <v>17</v>
      </c>
      <c r="B20" s="130" t="n">
        <v>-20493</v>
      </c>
      <c r="C20" s="130" t="n">
        <v>-20000</v>
      </c>
      <c r="D20" s="146" t="n">
        <f aca="false">+C20-B20</f>
        <v>493</v>
      </c>
    </row>
    <row r="21" customFormat="false" ht="12.75" hidden="false" customHeight="false" outlineLevel="0" collapsed="false">
      <c r="A21" s="129" t="n">
        <v>18</v>
      </c>
      <c r="B21" s="130" t="n">
        <v>-20182</v>
      </c>
      <c r="C21" s="130" t="n">
        <v>-20000</v>
      </c>
      <c r="D21" s="146" t="n">
        <f aca="false">+C21-B21</f>
        <v>182</v>
      </c>
    </row>
    <row r="22" customFormat="false" ht="12.75" hidden="false" customHeight="false" outlineLevel="0" collapsed="false">
      <c r="A22" s="129" t="n">
        <v>19</v>
      </c>
      <c r="B22" s="130" t="n">
        <v>-19793</v>
      </c>
      <c r="C22" s="130" t="n">
        <v>-19655</v>
      </c>
      <c r="D22" s="146" t="n">
        <f aca="false">+C22-B22</f>
        <v>138</v>
      </c>
    </row>
    <row r="23" customFormat="false" ht="12.75" hidden="false" customHeight="false" outlineLevel="0" collapsed="false">
      <c r="A23" s="129" t="n">
        <v>20</v>
      </c>
      <c r="B23" s="130" t="n">
        <v>-19798</v>
      </c>
      <c r="C23" s="130" t="n">
        <v>-19652</v>
      </c>
      <c r="D23" s="146" t="n">
        <f aca="false">+C23-B23</f>
        <v>146</v>
      </c>
      <c r="F23" s="146"/>
      <c r="H23" s="5"/>
    </row>
    <row r="24" customFormat="false" ht="12.75" hidden="false" customHeight="false" outlineLevel="0" collapsed="false">
      <c r="A24" s="129" t="n">
        <v>21</v>
      </c>
      <c r="B24" s="130" t="n">
        <v>-19806</v>
      </c>
      <c r="C24" s="130" t="n">
        <v>-19652</v>
      </c>
      <c r="D24" s="146" t="n">
        <f aca="false">+C24-B24</f>
        <v>154</v>
      </c>
      <c r="F24" s="146"/>
    </row>
    <row r="25" customFormat="false" ht="12.75" hidden="false" customHeight="false" outlineLevel="0" collapsed="false">
      <c r="A25" s="129" t="n">
        <v>22</v>
      </c>
      <c r="B25" s="130" t="n">
        <v>-19910</v>
      </c>
      <c r="C25" s="130" t="n">
        <v>-19652</v>
      </c>
      <c r="D25" s="146" t="n">
        <f aca="false">+C25-B25</f>
        <v>258</v>
      </c>
      <c r="F25" s="146"/>
    </row>
    <row r="26" customFormat="false" ht="12.75" hidden="false" customHeight="false" outlineLevel="0" collapsed="false">
      <c r="A26" s="129" t="n">
        <v>23</v>
      </c>
      <c r="B26" s="130" t="n">
        <v>-19862</v>
      </c>
      <c r="C26" s="130" t="n">
        <v>-20000</v>
      </c>
      <c r="D26" s="146" t="n">
        <f aca="false">+C26-B26</f>
        <v>-138</v>
      </c>
      <c r="F26" s="146"/>
    </row>
    <row r="27" customFormat="false" ht="12.75" hidden="false" customHeight="false" outlineLevel="0" collapsed="false">
      <c r="A27" s="129" t="n">
        <v>24</v>
      </c>
      <c r="B27" s="130" t="n">
        <v>-19794</v>
      </c>
      <c r="C27" s="130" t="n">
        <v>-19952</v>
      </c>
      <c r="D27" s="146" t="n">
        <f aca="false">+C27-B27</f>
        <v>-158</v>
      </c>
    </row>
    <row r="28" customFormat="false" ht="12.75" hidden="false" customHeight="false" outlineLevel="0" collapsed="false">
      <c r="A28" s="129" t="n">
        <v>25</v>
      </c>
      <c r="B28" s="130" t="n">
        <v>-2538</v>
      </c>
      <c r="C28" s="130" t="n">
        <v>-19779</v>
      </c>
      <c r="D28" s="146" t="n">
        <f aca="false">+C28-B28</f>
        <v>-17241</v>
      </c>
    </row>
    <row r="29" customFormat="false" ht="12.75" hidden="false" customHeight="false" outlineLevel="0" collapsed="false">
      <c r="A29" s="129" t="n">
        <v>26</v>
      </c>
      <c r="B29" s="130" t="n">
        <v>-20129</v>
      </c>
      <c r="C29" s="130" t="n">
        <v>-19939</v>
      </c>
      <c r="D29" s="146" t="n">
        <f aca="false">+C29-B29</f>
        <v>190</v>
      </c>
    </row>
    <row r="30" customFormat="false" ht="12.75" hidden="false" customHeight="false" outlineLevel="0" collapsed="false">
      <c r="A30" s="129" t="n">
        <v>27</v>
      </c>
      <c r="B30" s="130" t="n">
        <v>-20003</v>
      </c>
      <c r="C30" s="130" t="n">
        <v>-19741</v>
      </c>
      <c r="D30" s="146" t="n">
        <f aca="false">+C30-B30</f>
        <v>262</v>
      </c>
    </row>
    <row r="31" customFormat="false" ht="12.75" hidden="false" customHeight="false" outlineLevel="0" collapsed="false">
      <c r="A31" s="129" t="n">
        <v>28</v>
      </c>
      <c r="B31" s="130" t="n">
        <v>-19991</v>
      </c>
      <c r="C31" s="130" t="n">
        <v>-20000</v>
      </c>
      <c r="D31" s="146" t="n">
        <f aca="false">+C31-B31</f>
        <v>-9</v>
      </c>
    </row>
    <row r="32" customFormat="false" ht="12.75" hidden="false" customHeight="false" outlineLevel="0" collapsed="false">
      <c r="A32" s="129" t="n">
        <v>29</v>
      </c>
      <c r="B32" s="130" t="n">
        <v>-19903</v>
      </c>
      <c r="C32" s="130" t="n">
        <v>-20000</v>
      </c>
      <c r="D32" s="146" t="n">
        <f aca="false">+C32-B32</f>
        <v>-97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-539920</v>
      </c>
      <c r="C35" s="130" t="n">
        <f aca="false">SUM(C4:C34)</f>
        <v>-547227</v>
      </c>
      <c r="D35" s="130" t="n">
        <f aca="false">SUM(D4:D34)</f>
        <v>-7307</v>
      </c>
    </row>
    <row r="36" customFormat="false" ht="12.75" hidden="false" customHeight="false" outlineLevel="0" collapsed="false">
      <c r="A36" s="160"/>
      <c r="B36" s="130"/>
      <c r="C36" s="146"/>
      <c r="D36" s="19"/>
    </row>
    <row r="37" customFormat="false" ht="12.75" hidden="false" customHeight="false" outlineLevel="0" collapsed="false">
      <c r="D37" s="130"/>
    </row>
    <row r="38" customFormat="false" ht="12.75" hidden="false" customHeight="false" outlineLevel="0" collapsed="false">
      <c r="A38" s="181" t="n">
        <v>37256</v>
      </c>
      <c r="D38" s="184" t="n">
        <v>186823</v>
      </c>
    </row>
    <row r="39" customFormat="false" ht="12.75" hidden="false" customHeight="false" outlineLevel="0" collapsed="false">
      <c r="A39" s="19"/>
      <c r="D39" s="130"/>
    </row>
    <row r="40" customFormat="false" ht="12.75" hidden="false" customHeight="false" outlineLevel="0" collapsed="false">
      <c r="A40" s="181" t="n">
        <v>37285</v>
      </c>
      <c r="D40" s="130" t="n">
        <f aca="false">+D38+D35</f>
        <v>179516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322" t="n">
        <v>199813</v>
      </c>
    </row>
    <row r="46" customFormat="false" ht="12.75" hidden="false" customHeight="false" outlineLevel="0" collapsed="false">
      <c r="A46" s="150" t="n">
        <f aca="false">+A40</f>
        <v>37285</v>
      </c>
      <c r="B46" s="9"/>
      <c r="C46" s="9"/>
      <c r="D46" s="152" t="n">
        <f aca="false">+D35*'by type_area'!G4</f>
        <v>-15198.56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184614.44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0" t="n">
        <v>500249</v>
      </c>
      <c r="D1" s="120" t="n">
        <v>500260</v>
      </c>
      <c r="F1" s="120" t="n">
        <v>500646</v>
      </c>
      <c r="H1" s="120" t="n">
        <v>500598</v>
      </c>
    </row>
    <row r="2" customFormat="false" ht="12.75" hidden="false" customHeight="false" outlineLevel="0" collapsed="false">
      <c r="B2" s="121" t="s">
        <v>270</v>
      </c>
      <c r="C2" s="122"/>
      <c r="D2" s="169" t="s">
        <v>271</v>
      </c>
      <c r="E2" s="122"/>
      <c r="F2" s="169" t="s">
        <v>272</v>
      </c>
      <c r="G2" s="122"/>
      <c r="H2" s="169" t="s">
        <v>273</v>
      </c>
      <c r="I2" s="122"/>
      <c r="J2" s="122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H3" s="123" t="s">
        <v>180</v>
      </c>
      <c r="I3" s="123" t="s">
        <v>181</v>
      </c>
      <c r="J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10708</v>
      </c>
      <c r="C4" s="130" t="n">
        <v>11500</v>
      </c>
      <c r="D4" s="130" t="n">
        <v>8161</v>
      </c>
      <c r="E4" s="130" t="n">
        <v>8800</v>
      </c>
      <c r="F4" s="130"/>
      <c r="G4" s="130" t="n">
        <v>7800</v>
      </c>
      <c r="H4" s="130"/>
      <c r="I4" s="130"/>
      <c r="J4" s="130" t="n">
        <f aca="false">+C4+E4+G4+I4-H4-F4-D4-B4</f>
        <v>9231</v>
      </c>
      <c r="N4" s="127"/>
      <c r="O4" s="127"/>
      <c r="P4" s="127"/>
      <c r="Q4" s="127"/>
      <c r="R4" s="127"/>
      <c r="S4" s="18"/>
      <c r="T4" s="12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10744</v>
      </c>
      <c r="C5" s="130" t="n">
        <v>11500</v>
      </c>
      <c r="D5" s="130" t="n">
        <v>7789</v>
      </c>
      <c r="E5" s="130" t="n">
        <v>8800</v>
      </c>
      <c r="F5" s="130" t="n">
        <v>70</v>
      </c>
      <c r="G5" s="130" t="n">
        <v>7800</v>
      </c>
      <c r="H5" s="130"/>
      <c r="I5" s="130"/>
      <c r="J5" s="130" t="n">
        <f aca="false">+C5+E5+G5+I5-H5-F5-D5-B5</f>
        <v>9497</v>
      </c>
      <c r="R5" s="32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10863</v>
      </c>
      <c r="C6" s="130" t="n">
        <v>11500</v>
      </c>
      <c r="D6" s="130" t="n">
        <v>7744</v>
      </c>
      <c r="E6" s="130" t="n">
        <v>8800</v>
      </c>
      <c r="F6" s="130" t="n">
        <v>3645</v>
      </c>
      <c r="G6" s="130" t="n">
        <v>7800</v>
      </c>
      <c r="H6" s="130"/>
      <c r="I6" s="130"/>
      <c r="J6" s="130" t="n">
        <f aca="false">+C6+E6+G6+I6-H6-F6-D6-B6</f>
        <v>5848</v>
      </c>
      <c r="N6" s="136"/>
      <c r="O6" s="136"/>
      <c r="P6" s="136"/>
      <c r="Q6" s="136"/>
      <c r="R6" s="136"/>
      <c r="S6" s="137"/>
      <c r="T6" s="138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10242</v>
      </c>
      <c r="C7" s="130" t="n">
        <v>11500</v>
      </c>
      <c r="D7" s="130" t="n">
        <v>8002</v>
      </c>
      <c r="E7" s="130" t="n">
        <v>8800</v>
      </c>
      <c r="F7" s="130" t="n">
        <v>5612</v>
      </c>
      <c r="G7" s="130" t="n">
        <v>7800</v>
      </c>
      <c r="H7" s="130"/>
      <c r="I7" s="130"/>
      <c r="J7" s="130" t="n">
        <f aca="false">+C7+E7+G7+I7-H7-F7-D7-B7</f>
        <v>4244</v>
      </c>
      <c r="N7" s="136"/>
      <c r="Q7" s="240"/>
      <c r="R7" s="136"/>
      <c r="S7" s="139"/>
      <c r="T7" s="138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10778</v>
      </c>
      <c r="C8" s="130" t="n">
        <v>10500</v>
      </c>
      <c r="D8" s="130" t="n">
        <v>8365</v>
      </c>
      <c r="E8" s="130" t="n">
        <v>7800</v>
      </c>
      <c r="F8" s="130" t="n">
        <v>7669</v>
      </c>
      <c r="G8" s="130" t="n">
        <v>7800</v>
      </c>
      <c r="H8" s="130"/>
      <c r="I8" s="130"/>
      <c r="J8" s="130" t="n">
        <f aca="false">+C8+E8+G8+I8-H8-F8-D8-B8</f>
        <v>-712</v>
      </c>
      <c r="N8" s="136"/>
      <c r="Q8" s="240"/>
      <c r="R8" s="136"/>
      <c r="S8" s="139"/>
      <c r="T8" s="138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10431</v>
      </c>
      <c r="C9" s="130" t="n">
        <v>10500</v>
      </c>
      <c r="D9" s="130" t="n">
        <v>8128</v>
      </c>
      <c r="E9" s="130" t="n">
        <v>7800</v>
      </c>
      <c r="F9" s="130" t="n">
        <v>7973</v>
      </c>
      <c r="G9" s="130" t="n">
        <v>7800</v>
      </c>
      <c r="H9" s="130"/>
      <c r="I9" s="130"/>
      <c r="J9" s="130" t="n">
        <f aca="false">+C9+E9+G9+I9-H9-F9-D9-B9</f>
        <v>-432</v>
      </c>
      <c r="N9" s="136"/>
      <c r="Q9" s="240"/>
      <c r="R9" s="136"/>
      <c r="S9" s="139"/>
      <c r="T9" s="138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10424</v>
      </c>
      <c r="C10" s="130" t="n">
        <v>10500</v>
      </c>
      <c r="D10" s="130" t="n">
        <v>8598</v>
      </c>
      <c r="E10" s="130" t="n">
        <v>7800</v>
      </c>
      <c r="F10" s="130" t="n">
        <v>7892</v>
      </c>
      <c r="G10" s="130" t="n">
        <v>7800</v>
      </c>
      <c r="H10" s="130"/>
      <c r="I10" s="130"/>
      <c r="J10" s="130" t="n">
        <f aca="false">+C10+E10+G10+I10-H10-F10-D10-B10</f>
        <v>-814</v>
      </c>
      <c r="N10" s="136"/>
      <c r="Q10" s="240"/>
      <c r="R10" s="136"/>
      <c r="S10" s="139"/>
      <c r="T10" s="138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10274</v>
      </c>
      <c r="C11" s="130" t="n">
        <v>10500</v>
      </c>
      <c r="D11" s="130" t="n">
        <v>7816</v>
      </c>
      <c r="E11" s="130" t="n">
        <v>7800</v>
      </c>
      <c r="F11" s="130" t="n">
        <v>7851</v>
      </c>
      <c r="G11" s="130" t="n">
        <v>7800</v>
      </c>
      <c r="H11" s="130"/>
      <c r="I11" s="130"/>
      <c r="J11" s="130" t="n">
        <f aca="false">+C11+E11+G11+I11-H11-F11-D11-B11</f>
        <v>159</v>
      </c>
      <c r="N11" s="136"/>
      <c r="Q11" s="241"/>
      <c r="R11" s="136"/>
      <c r="S11" s="139"/>
      <c r="T11" s="138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10910</v>
      </c>
      <c r="C12" s="130" t="n">
        <v>10500</v>
      </c>
      <c r="D12" s="130" t="n">
        <v>8098</v>
      </c>
      <c r="E12" s="130" t="n">
        <v>7800</v>
      </c>
      <c r="F12" s="130" t="n">
        <v>7846</v>
      </c>
      <c r="G12" s="130" t="n">
        <v>7800</v>
      </c>
      <c r="H12" s="130"/>
      <c r="I12" s="130"/>
      <c r="J12" s="130" t="n">
        <f aca="false">+C12+E12+G12+I12-H12-F12-D12-B12</f>
        <v>-754</v>
      </c>
      <c r="N12" s="136"/>
      <c r="Q12" s="241"/>
      <c r="R12" s="136"/>
      <c r="S12" s="139"/>
      <c r="T12" s="138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10835</v>
      </c>
      <c r="C13" s="130" t="n">
        <v>10414</v>
      </c>
      <c r="D13" s="130" t="n">
        <v>8179</v>
      </c>
      <c r="E13" s="130" t="n">
        <v>7737</v>
      </c>
      <c r="F13" s="130" t="n">
        <v>7955</v>
      </c>
      <c r="G13" s="130" t="n">
        <v>7800</v>
      </c>
      <c r="H13" s="130"/>
      <c r="I13" s="130"/>
      <c r="J13" s="130" t="n">
        <f aca="false">+C13+E13+G13+I13-H13-F13-D13-B13</f>
        <v>-1018</v>
      </c>
      <c r="N13" s="136"/>
      <c r="Q13" s="241"/>
      <c r="R13" s="136"/>
      <c r="S13" s="139"/>
      <c r="T13" s="138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10923</v>
      </c>
      <c r="C14" s="130" t="n">
        <v>10500</v>
      </c>
      <c r="D14" s="130" t="n">
        <v>8046</v>
      </c>
      <c r="E14" s="130" t="n">
        <v>7800</v>
      </c>
      <c r="F14" s="130" t="n">
        <v>7285</v>
      </c>
      <c r="G14" s="130" t="n">
        <v>7800</v>
      </c>
      <c r="H14" s="130"/>
      <c r="I14" s="130"/>
      <c r="J14" s="130" t="n">
        <f aca="false">+C14+E14+G14+I14-H14-F14-D14-B14</f>
        <v>-154</v>
      </c>
      <c r="N14" s="136"/>
      <c r="Q14" s="241"/>
      <c r="R14" s="136"/>
      <c r="S14" s="139"/>
      <c r="T14" s="138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10260</v>
      </c>
      <c r="C15" s="130" t="n">
        <v>10500</v>
      </c>
      <c r="D15" s="130" t="n">
        <v>8250</v>
      </c>
      <c r="E15" s="130" t="n">
        <v>7800</v>
      </c>
      <c r="F15" s="130" t="n">
        <v>7013</v>
      </c>
      <c r="G15" s="130" t="n">
        <v>7800</v>
      </c>
      <c r="H15" s="130"/>
      <c r="I15" s="130"/>
      <c r="J15" s="130" t="n">
        <f aca="false">+C15+E15+G15+I15-H15-F15-D15-B15</f>
        <v>577</v>
      </c>
      <c r="N15" s="136"/>
      <c r="Q15" s="241"/>
      <c r="R15" s="136"/>
      <c r="S15" s="139"/>
      <c r="T15" s="138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10150</v>
      </c>
      <c r="C16" s="130" t="n">
        <v>10500</v>
      </c>
      <c r="D16" s="130" t="n">
        <v>8185</v>
      </c>
      <c r="E16" s="130" t="n">
        <v>7800</v>
      </c>
      <c r="F16" s="130" t="n">
        <v>6965</v>
      </c>
      <c r="G16" s="130" t="n">
        <v>7800</v>
      </c>
      <c r="H16" s="130"/>
      <c r="I16" s="130"/>
      <c r="J16" s="130" t="n">
        <f aca="false">+C16+E16+G16+I16-H16-F16-D16-B16</f>
        <v>800</v>
      </c>
      <c r="N16" s="136"/>
      <c r="Q16" s="241"/>
      <c r="R16" s="136"/>
      <c r="S16" s="139"/>
      <c r="T16" s="138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9670</v>
      </c>
      <c r="C17" s="130" t="n">
        <v>10500</v>
      </c>
      <c r="D17" s="130" t="n">
        <v>7899</v>
      </c>
      <c r="E17" s="130" t="n">
        <v>7800</v>
      </c>
      <c r="F17" s="130" t="n">
        <v>7876</v>
      </c>
      <c r="G17" s="130" t="n">
        <v>7800</v>
      </c>
      <c r="H17" s="130"/>
      <c r="I17" s="130"/>
      <c r="J17" s="130" t="n">
        <f aca="false">+C17+E17+G17+I17-H17-F17-D17-B17</f>
        <v>655</v>
      </c>
      <c r="N17" s="136"/>
      <c r="R17" s="136"/>
      <c r="S17" s="137"/>
      <c r="T17" s="138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9743</v>
      </c>
      <c r="C18" s="130" t="n">
        <v>10500</v>
      </c>
      <c r="D18" s="130" t="n">
        <v>8341</v>
      </c>
      <c r="E18" s="130" t="n">
        <v>7800</v>
      </c>
      <c r="F18" s="130" t="n">
        <v>4873</v>
      </c>
      <c r="G18" s="130" t="n">
        <v>7800</v>
      </c>
      <c r="H18" s="130"/>
      <c r="I18" s="130"/>
      <c r="J18" s="130" t="n">
        <f aca="false">+C18+E18+G18+I18-H18-F18-D18-B18</f>
        <v>3143</v>
      </c>
      <c r="N18" s="136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9410</v>
      </c>
      <c r="C19" s="130" t="n">
        <v>9350</v>
      </c>
      <c r="D19" s="130" t="n">
        <v>8114</v>
      </c>
      <c r="E19" s="130" t="n">
        <v>7517</v>
      </c>
      <c r="F19" s="130" t="n">
        <v>7114</v>
      </c>
      <c r="G19" s="130" t="n">
        <v>6967</v>
      </c>
      <c r="H19" s="130"/>
      <c r="I19" s="130"/>
      <c r="J19" s="130" t="n">
        <f aca="false">+C19+E19+G19+I19-H19-F19-D19-B19</f>
        <v>-804</v>
      </c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10064</v>
      </c>
      <c r="C20" s="130" t="n">
        <v>9700</v>
      </c>
      <c r="D20" s="130" t="n">
        <v>7780</v>
      </c>
      <c r="E20" s="130" t="n">
        <v>7900</v>
      </c>
      <c r="F20" s="130" t="n">
        <v>8219</v>
      </c>
      <c r="G20" s="130" t="n">
        <v>7400</v>
      </c>
      <c r="H20" s="130"/>
      <c r="I20" s="130"/>
      <c r="J20" s="130" t="n">
        <f aca="false">+C20+E20+G20+I20-H20-F20-D20-B20</f>
        <v>-1063</v>
      </c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9644</v>
      </c>
      <c r="C21" s="130" t="n">
        <v>9700</v>
      </c>
      <c r="D21" s="130" t="n">
        <v>7586</v>
      </c>
      <c r="E21" s="130" t="n">
        <v>7900</v>
      </c>
      <c r="F21" s="130" t="n">
        <v>8311</v>
      </c>
      <c r="G21" s="130" t="n">
        <v>6400</v>
      </c>
      <c r="H21" s="130"/>
      <c r="I21" s="130"/>
      <c r="J21" s="130" t="n">
        <f aca="false">+C21+E21+G21+I21-H21-F21-D21-B21</f>
        <v>-1541</v>
      </c>
      <c r="N21" s="136"/>
      <c r="O21" s="136"/>
      <c r="P21" s="136"/>
      <c r="Q21" s="136"/>
      <c r="R21" s="136"/>
      <c r="S21" s="139"/>
      <c r="T21" s="138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9194</v>
      </c>
      <c r="C22" s="130" t="n">
        <v>9000</v>
      </c>
      <c r="D22" s="130" t="n">
        <v>8104</v>
      </c>
      <c r="E22" s="130" t="n">
        <v>8000</v>
      </c>
      <c r="F22" s="130" t="n">
        <v>7883</v>
      </c>
      <c r="G22" s="130" t="n">
        <v>7000</v>
      </c>
      <c r="H22" s="130"/>
      <c r="I22" s="130"/>
      <c r="J22" s="130" t="n">
        <f aca="false">+C22+E22+G22+I22-H22-F22-D22-B22</f>
        <v>-1181</v>
      </c>
      <c r="N22" s="136"/>
      <c r="O22" s="136"/>
      <c r="P22" s="136"/>
      <c r="Q22" s="136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9281</v>
      </c>
      <c r="C23" s="130" t="n">
        <v>9000</v>
      </c>
      <c r="D23" s="130" t="n">
        <v>8051</v>
      </c>
      <c r="E23" s="130" t="n">
        <v>8000</v>
      </c>
      <c r="F23" s="130" t="n">
        <v>12314</v>
      </c>
      <c r="G23" s="130" t="n">
        <v>7000</v>
      </c>
      <c r="H23" s="130"/>
      <c r="I23" s="130"/>
      <c r="J23" s="130" t="n">
        <f aca="false">+C23+E23+G23+I23-H23-F23-D23-B23</f>
        <v>-5646</v>
      </c>
      <c r="N23" s="136"/>
      <c r="O23" s="136"/>
      <c r="P23" s="136"/>
      <c r="Q23" s="136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 t="n">
        <v>8979</v>
      </c>
      <c r="C24" s="130" t="n">
        <v>8927</v>
      </c>
      <c r="D24" s="130" t="n">
        <v>7845</v>
      </c>
      <c r="E24" s="130" t="n">
        <v>7935</v>
      </c>
      <c r="F24" s="130" t="n">
        <v>7404</v>
      </c>
      <c r="G24" s="130" t="n">
        <v>6943</v>
      </c>
      <c r="H24" s="130"/>
      <c r="I24" s="130"/>
      <c r="J24" s="130" t="n">
        <f aca="false">+C24+E24+G24+I24-H24-F24-D24-B24</f>
        <v>-423</v>
      </c>
      <c r="N24" s="136"/>
      <c r="O24" s="136"/>
      <c r="P24" s="136"/>
      <c r="Q24" s="136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 t="n">
        <v>5948</v>
      </c>
      <c r="C25" s="130" t="n">
        <v>9000</v>
      </c>
      <c r="D25" s="130" t="n">
        <v>7914</v>
      </c>
      <c r="E25" s="130" t="n">
        <v>8000</v>
      </c>
      <c r="F25" s="130" t="n">
        <v>8924</v>
      </c>
      <c r="G25" s="130" t="n">
        <v>7000</v>
      </c>
      <c r="H25" s="130"/>
      <c r="I25" s="130"/>
      <c r="J25" s="130" t="n">
        <f aca="false">+C25+E25+G25+I25-H25-F25-D25-B25</f>
        <v>1214</v>
      </c>
      <c r="N25" s="136"/>
      <c r="O25" s="136"/>
      <c r="P25" s="136"/>
      <c r="Q25" s="136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 t="n">
        <v>7675</v>
      </c>
      <c r="C26" s="130" t="n">
        <v>9000</v>
      </c>
      <c r="D26" s="130" t="n">
        <v>8105</v>
      </c>
      <c r="E26" s="130" t="n">
        <v>8000</v>
      </c>
      <c r="F26" s="130" t="n">
        <v>8281</v>
      </c>
      <c r="G26" s="130" t="n">
        <v>7000</v>
      </c>
      <c r="H26" s="130"/>
      <c r="I26" s="130"/>
      <c r="J26" s="130" t="n">
        <f aca="false">+C26+E26+G26+I26-H26-F26-D26-B26</f>
        <v>-61</v>
      </c>
      <c r="N26" s="136"/>
      <c r="O26" s="136"/>
      <c r="P26" s="136"/>
      <c r="Q26" s="136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 t="n">
        <v>8104</v>
      </c>
      <c r="C27" s="130" t="n">
        <v>8500</v>
      </c>
      <c r="D27" s="130" t="n">
        <v>8906</v>
      </c>
      <c r="E27" s="130" t="n">
        <v>7500</v>
      </c>
      <c r="F27" s="130" t="n">
        <v>8896</v>
      </c>
      <c r="G27" s="130" t="n">
        <v>7000</v>
      </c>
      <c r="H27" s="130"/>
      <c r="I27" s="130"/>
      <c r="J27" s="130" t="n">
        <f aca="false">+C27+E27+G27+I27-H27-F27-D27-B27</f>
        <v>-2906</v>
      </c>
      <c r="N27" s="136"/>
      <c r="O27" s="136"/>
      <c r="P27" s="136"/>
      <c r="Q27" s="136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 t="n">
        <v>8466</v>
      </c>
      <c r="C28" s="130" t="n">
        <v>8500</v>
      </c>
      <c r="D28" s="130" t="n">
        <v>8859</v>
      </c>
      <c r="E28" s="130" t="n">
        <v>7500</v>
      </c>
      <c r="F28" s="130" t="n">
        <v>11916</v>
      </c>
      <c r="G28" s="130" t="n">
        <v>7000</v>
      </c>
      <c r="H28" s="130"/>
      <c r="I28" s="130"/>
      <c r="J28" s="130" t="n">
        <f aca="false">+C28+E28+G28+I28-H28-F28-D28-B28</f>
        <v>-6241</v>
      </c>
      <c r="N28" s="136"/>
      <c r="O28" s="136"/>
      <c r="P28" s="136"/>
      <c r="Q28" s="136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 t="n">
        <v>8368</v>
      </c>
      <c r="C29" s="130" t="n">
        <v>8499</v>
      </c>
      <c r="D29" s="130" t="n">
        <v>8428</v>
      </c>
      <c r="E29" s="130" t="n">
        <v>7500</v>
      </c>
      <c r="F29" s="130" t="n">
        <v>7368</v>
      </c>
      <c r="G29" s="130" t="n">
        <v>7000</v>
      </c>
      <c r="H29" s="130"/>
      <c r="I29" s="130"/>
      <c r="J29" s="130" t="n">
        <f aca="false">+C29+E29+G29+I29-H29-F29-D29-B29</f>
        <v>-1165</v>
      </c>
      <c r="N29" s="136"/>
      <c r="O29" s="136"/>
      <c r="P29" s="136"/>
      <c r="Q29" s="136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 t="n">
        <v>8074</v>
      </c>
      <c r="C30" s="130" t="n">
        <v>8499</v>
      </c>
      <c r="D30" s="130" t="n">
        <v>8309</v>
      </c>
      <c r="E30" s="130" t="n">
        <v>7500</v>
      </c>
      <c r="F30" s="130" t="n">
        <v>8780</v>
      </c>
      <c r="G30" s="130" t="n">
        <v>7000</v>
      </c>
      <c r="H30" s="130" t="n">
        <v>547</v>
      </c>
      <c r="I30" s="130"/>
      <c r="J30" s="130" t="n">
        <f aca="false">+C30+E30+G30+I30-H30-F30-D30-B30</f>
        <v>-2711</v>
      </c>
      <c r="N30" s="136"/>
      <c r="O30" s="136"/>
      <c r="P30" s="136"/>
      <c r="Q30" s="136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 t="n">
        <v>7797</v>
      </c>
      <c r="C31" s="130" t="n">
        <v>8500</v>
      </c>
      <c r="D31" s="130" t="n">
        <v>8348</v>
      </c>
      <c r="E31" s="130" t="n">
        <v>7500</v>
      </c>
      <c r="F31" s="130" t="n">
        <v>7731</v>
      </c>
      <c r="G31" s="130" t="n">
        <v>7000</v>
      </c>
      <c r="H31" s="130" t="n">
        <v>7301</v>
      </c>
      <c r="I31" s="130" t="n">
        <v>8999</v>
      </c>
      <c r="J31" s="130" t="n">
        <f aca="false">+C31+E31+G31+I31-H31-F31-D31-B31</f>
        <v>822</v>
      </c>
      <c r="N31" s="136"/>
      <c r="O31" s="136"/>
      <c r="P31" s="136"/>
      <c r="Q31" s="136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 t="n">
        <v>7885</v>
      </c>
      <c r="C32" s="130" t="n">
        <v>8500</v>
      </c>
      <c r="D32" s="130" t="n">
        <v>8416</v>
      </c>
      <c r="E32" s="130" t="n">
        <v>7500</v>
      </c>
      <c r="F32" s="130" t="n">
        <v>7808</v>
      </c>
      <c r="G32" s="130" t="n">
        <v>7000</v>
      </c>
      <c r="H32" s="130" t="n">
        <v>7001</v>
      </c>
      <c r="I32" s="130" t="n">
        <v>9000</v>
      </c>
      <c r="J32" s="130" t="n">
        <f aca="false">+C32+E32+G32+I32-H32-F32-D32-B32</f>
        <v>890</v>
      </c>
      <c r="N32" s="136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N33" s="136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N34" s="136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275844</v>
      </c>
      <c r="C35" s="130" t="n">
        <f aca="false">SUM(C4:C34)</f>
        <v>286089</v>
      </c>
      <c r="D35" s="130" t="n">
        <f aca="false">SUM(D4:D34)</f>
        <v>236366</v>
      </c>
      <c r="E35" s="130" t="n">
        <f aca="false">SUM(E4:E34)</f>
        <v>229189</v>
      </c>
      <c r="F35" s="130" t="n">
        <f aca="false">SUM(F4:F34)</f>
        <v>211474</v>
      </c>
      <c r="G35" s="130" t="n">
        <f aca="false">SUM(G4:G34)</f>
        <v>214710</v>
      </c>
      <c r="H35" s="130" t="n">
        <f aca="false">SUM(H4:H34)</f>
        <v>14849</v>
      </c>
      <c r="I35" s="130" t="n">
        <f aca="false">SUM(I4:I34)</f>
        <v>17999</v>
      </c>
      <c r="J35" s="130" t="n">
        <f aca="false">SUM(J4:J34)</f>
        <v>9454</v>
      </c>
      <c r="N35" s="136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J36" s="91" t="n">
        <f aca="false">+summary!G4</f>
        <v>2.08</v>
      </c>
      <c r="N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H37" s="32"/>
      <c r="I37" s="32"/>
      <c r="J37" s="27" t="n">
        <f aca="false">+J36*J35</f>
        <v>19664.32</v>
      </c>
      <c r="N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J38" s="2"/>
      <c r="N38" s="136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81" t="n">
        <v>37256</v>
      </c>
      <c r="C39" s="146"/>
      <c r="E39" s="146"/>
      <c r="G39" s="146"/>
      <c r="I39" s="146"/>
      <c r="J39" s="251" t="n">
        <v>4536.21</v>
      </c>
      <c r="N39" s="136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J40" s="142"/>
      <c r="N40" s="136"/>
      <c r="R40" s="136"/>
      <c r="S40" s="137"/>
      <c r="T40" s="138"/>
      <c r="U40" s="69"/>
      <c r="V40" s="91"/>
      <c r="W40" s="133"/>
    </row>
    <row r="41" customFormat="false" ht="12.75" hidden="false" customHeight="false" outlineLevel="0" collapsed="false">
      <c r="A41" s="181" t="n">
        <v>37285</v>
      </c>
      <c r="J41" s="142" t="n">
        <f aca="false">+J39+J37</f>
        <v>24200.53</v>
      </c>
      <c r="N41" s="136"/>
      <c r="R41" s="136"/>
      <c r="S41" s="137"/>
      <c r="T41" s="138"/>
      <c r="U41" s="69"/>
      <c r="V41" s="91"/>
      <c r="W41" s="133"/>
    </row>
    <row r="42" customFormat="false" ht="12.75" hidden="false" customHeight="false" outlineLevel="0" collapsed="false">
      <c r="J42" s="2"/>
      <c r="N42" s="136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N43" s="136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K44" s="19"/>
      <c r="M44" s="135"/>
      <c r="N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9" t="s">
        <v>192</v>
      </c>
      <c r="B45" s="9"/>
      <c r="C45" s="9"/>
      <c r="D45" s="9"/>
      <c r="E45" s="122"/>
      <c r="F45" s="122"/>
      <c r="G45" s="122"/>
      <c r="H45" s="122"/>
      <c r="I45" s="122"/>
      <c r="J45" s="122"/>
      <c r="K45" s="19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50" t="n">
        <f aca="false">+A39</f>
        <v>37256</v>
      </c>
      <c r="B46" s="9"/>
      <c r="C46" s="9"/>
      <c r="D46" s="328" t="n">
        <v>-125538</v>
      </c>
      <c r="E46" s="123"/>
      <c r="F46" s="123"/>
      <c r="G46" s="123"/>
      <c r="H46" s="123"/>
      <c r="I46" s="123"/>
      <c r="J46" s="123"/>
      <c r="K46" s="19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50" t="n">
        <f aca="false">+A41</f>
        <v>37285</v>
      </c>
      <c r="B47" s="9"/>
      <c r="C47" s="9"/>
      <c r="D47" s="41" t="n">
        <f aca="false">+J35</f>
        <v>9454</v>
      </c>
      <c r="E47" s="130"/>
      <c r="F47" s="130"/>
      <c r="G47" s="130"/>
      <c r="H47" s="130"/>
      <c r="I47" s="130"/>
      <c r="J47" s="130"/>
      <c r="K47" s="19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-116084</v>
      </c>
      <c r="E48" s="130"/>
      <c r="F48" s="130"/>
      <c r="G48" s="130"/>
      <c r="H48" s="130"/>
      <c r="I48" s="130"/>
      <c r="J48" s="130"/>
      <c r="K48" s="19"/>
      <c r="M48" s="135"/>
      <c r="S48" s="137"/>
    </row>
    <row r="49" customFormat="false" ht="12.75" hidden="false" customHeight="false" outlineLevel="0" collapsed="false">
      <c r="A49" s="154"/>
      <c r="B49" s="155"/>
      <c r="C49" s="156"/>
      <c r="D49" s="156"/>
      <c r="E49" s="130"/>
      <c r="F49" s="130"/>
      <c r="G49" s="130"/>
      <c r="H49" s="130"/>
      <c r="I49" s="130"/>
      <c r="J49" s="130"/>
      <c r="K49" s="19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9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9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9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9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9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9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9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9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9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9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9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K82" s="19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K83" s="19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60"/>
      <c r="K84" s="19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A85" s="160"/>
      <c r="K85" s="19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0"/>
      <c r="K86" s="19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160"/>
      <c r="K87" s="19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20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22"/>
      <c r="Q255" s="122"/>
      <c r="R255" s="12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23"/>
      <c r="Q256" s="123"/>
      <c r="R256" s="123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30"/>
      <c r="Q257" s="130"/>
      <c r="R257" s="130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30"/>
      <c r="Q258" s="130"/>
      <c r="R258" s="130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30"/>
      <c r="Q259" s="130"/>
      <c r="R259" s="130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30"/>
      <c r="Q260" s="130"/>
      <c r="R260" s="130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30"/>
      <c r="Q261" s="130"/>
      <c r="R261" s="130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30"/>
      <c r="Q262" s="130"/>
      <c r="R262" s="130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30"/>
      <c r="Q263" s="130"/>
      <c r="R263" s="130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30"/>
      <c r="Q264" s="130"/>
      <c r="R264" s="130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30"/>
      <c r="Q265" s="130"/>
      <c r="R265" s="130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30"/>
      <c r="Q266" s="130"/>
      <c r="R266" s="130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30"/>
      <c r="Q267" s="130"/>
      <c r="R267" s="130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30"/>
      <c r="Q268" s="130"/>
      <c r="R268" s="130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30"/>
      <c r="Q269" s="130"/>
      <c r="R269" s="130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30"/>
      <c r="Q270" s="130"/>
      <c r="R270" s="130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30"/>
      <c r="Q271" s="130"/>
      <c r="R271" s="130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30"/>
      <c r="Q272" s="130"/>
      <c r="R272" s="130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30"/>
      <c r="Q273" s="130"/>
      <c r="R273" s="130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30"/>
      <c r="Q274" s="130"/>
      <c r="R274" s="130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30"/>
      <c r="Q275" s="130"/>
      <c r="R275" s="130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30"/>
      <c r="Q276" s="130"/>
      <c r="R276" s="130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30"/>
      <c r="Q277" s="130"/>
      <c r="R277" s="130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30"/>
      <c r="Q278" s="130"/>
      <c r="R278" s="130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30"/>
      <c r="Q279" s="130"/>
      <c r="R279" s="130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30"/>
      <c r="Q280" s="130"/>
      <c r="R280" s="130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30"/>
      <c r="Q281" s="130"/>
      <c r="R281" s="130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30"/>
      <c r="Q282" s="130"/>
      <c r="R282" s="130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30"/>
      <c r="Q283" s="130"/>
      <c r="R283" s="130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30"/>
      <c r="Q284" s="130"/>
      <c r="R284" s="130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30"/>
      <c r="Q285" s="130"/>
      <c r="R285" s="130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30"/>
      <c r="Q286" s="130"/>
      <c r="R286" s="130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30"/>
      <c r="Q287" s="130"/>
      <c r="R287" s="130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30"/>
      <c r="Q288" s="130"/>
      <c r="R288" s="130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20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22"/>
      <c r="Q296" s="122"/>
      <c r="R296" s="12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23"/>
      <c r="Q297" s="123"/>
      <c r="R297" s="123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30"/>
      <c r="Q298" s="130"/>
      <c r="R298" s="130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30"/>
      <c r="Q299" s="130"/>
      <c r="R299" s="130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30"/>
      <c r="Q300" s="130"/>
      <c r="R300" s="130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30"/>
      <c r="Q301" s="130"/>
      <c r="R301" s="130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30"/>
      <c r="Q302" s="130"/>
      <c r="R302" s="130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30"/>
      <c r="Q303" s="130"/>
      <c r="R303" s="130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30"/>
      <c r="Q304" s="130"/>
      <c r="R304" s="130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30"/>
      <c r="Q305" s="130"/>
      <c r="R305" s="130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30"/>
      <c r="Q306" s="130"/>
      <c r="R306" s="130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30"/>
      <c r="Q307" s="130"/>
      <c r="R307" s="130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30"/>
      <c r="Q308" s="130"/>
      <c r="R308" s="130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30"/>
      <c r="Q309" s="130"/>
      <c r="R309" s="130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30"/>
      <c r="Q310" s="130"/>
      <c r="R310" s="130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30"/>
      <c r="Q311" s="130"/>
      <c r="R311" s="130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30"/>
      <c r="Q312" s="130"/>
      <c r="R312" s="130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30"/>
      <c r="Q313" s="130"/>
      <c r="R313" s="130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30"/>
      <c r="Q314" s="130"/>
      <c r="R314" s="130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30"/>
      <c r="Q315" s="130"/>
      <c r="R315" s="130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30"/>
      <c r="Q316" s="130"/>
      <c r="R316" s="130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30"/>
      <c r="Q317" s="130"/>
      <c r="R317" s="130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30"/>
      <c r="Q318" s="130"/>
      <c r="R318" s="130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30"/>
      <c r="Q319" s="130"/>
      <c r="R319" s="130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30"/>
      <c r="Q320" s="130"/>
      <c r="R320" s="130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30"/>
      <c r="Q321" s="130"/>
      <c r="R321" s="130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30"/>
      <c r="Q322" s="130"/>
      <c r="R322" s="130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30"/>
      <c r="Q323" s="130"/>
      <c r="R323" s="130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30"/>
      <c r="Q324" s="130"/>
      <c r="R324" s="130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30"/>
      <c r="Q325" s="130"/>
      <c r="R325" s="130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30"/>
      <c r="Q326" s="130"/>
      <c r="R326" s="130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30"/>
      <c r="Q327" s="130"/>
      <c r="R327" s="130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30"/>
      <c r="Q328" s="130"/>
      <c r="R328" s="130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30"/>
      <c r="Q329" s="130"/>
      <c r="R329" s="130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46"/>
      <c r="R332" s="146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20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22"/>
      <c r="Q338" s="122"/>
      <c r="R338" s="12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23"/>
      <c r="Q339" s="123"/>
      <c r="R339" s="123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30"/>
      <c r="Q340" s="130"/>
      <c r="R340" s="130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30"/>
      <c r="Q341" s="130"/>
      <c r="R341" s="130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30"/>
      <c r="Q342" s="130"/>
      <c r="R342" s="130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30"/>
      <c r="Q343" s="130"/>
      <c r="R343" s="130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30"/>
      <c r="Q344" s="130"/>
      <c r="R344" s="130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30"/>
      <c r="Q345" s="130"/>
      <c r="R345" s="130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30"/>
      <c r="Q346" s="130"/>
      <c r="R346" s="130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30"/>
      <c r="Q347" s="130"/>
      <c r="R347" s="130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30"/>
      <c r="Q348" s="130"/>
      <c r="R348" s="130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30"/>
      <c r="Q349" s="130"/>
      <c r="R349" s="130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30"/>
      <c r="Q350" s="130"/>
      <c r="R350" s="130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30"/>
      <c r="Q351" s="130"/>
      <c r="R351" s="130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30"/>
      <c r="Q352" s="130"/>
      <c r="R352" s="130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30"/>
      <c r="Q353" s="130"/>
      <c r="R353" s="130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30"/>
      <c r="Q354" s="130"/>
      <c r="R354" s="130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30"/>
      <c r="Q355" s="130"/>
      <c r="R355" s="130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30"/>
      <c r="Q356" s="130"/>
      <c r="R356" s="130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30"/>
      <c r="Q357" s="130"/>
      <c r="R357" s="130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30"/>
      <c r="Q358" s="130"/>
      <c r="R358" s="130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30"/>
      <c r="Q359" s="130"/>
      <c r="R359" s="130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30"/>
      <c r="Q360" s="130"/>
      <c r="R360" s="130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30"/>
      <c r="Q361" s="130"/>
      <c r="R361" s="130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30"/>
      <c r="Q362" s="130"/>
      <c r="R362" s="130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30"/>
      <c r="Q363" s="130"/>
      <c r="R363" s="130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30"/>
      <c r="Q364" s="130"/>
      <c r="R364" s="130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30"/>
      <c r="Q365" s="130"/>
      <c r="R365" s="130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30"/>
      <c r="Q366" s="130"/>
      <c r="R366" s="130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30"/>
      <c r="Q367" s="130"/>
      <c r="R367" s="130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30"/>
      <c r="Q368" s="130"/>
      <c r="R368" s="130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30"/>
      <c r="Q369" s="130"/>
      <c r="R369" s="130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30"/>
      <c r="Q370" s="130"/>
      <c r="R370" s="130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30"/>
      <c r="Q371" s="130"/>
      <c r="R371" s="130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46"/>
      <c r="R374" s="146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20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22"/>
      <c r="Q380" s="122"/>
      <c r="R380" s="12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23"/>
      <c r="Q381" s="123"/>
      <c r="R381" s="123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30"/>
      <c r="Q382" s="130"/>
      <c r="R382" s="130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30"/>
      <c r="Q383" s="130"/>
      <c r="R383" s="130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30"/>
      <c r="Q384" s="130"/>
      <c r="R384" s="130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30"/>
      <c r="Q385" s="130"/>
      <c r="R385" s="130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30"/>
      <c r="Q386" s="130"/>
      <c r="R386" s="130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30"/>
      <c r="Q387" s="130"/>
      <c r="R387" s="130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30"/>
      <c r="Q388" s="130"/>
      <c r="R388" s="130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30"/>
      <c r="Q389" s="130"/>
      <c r="R389" s="130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30"/>
      <c r="Q390" s="130"/>
      <c r="R390" s="130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30"/>
      <c r="Q391" s="130"/>
      <c r="R391" s="130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30"/>
      <c r="Q392" s="130"/>
      <c r="R392" s="130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30"/>
      <c r="Q393" s="130"/>
      <c r="R393" s="130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30"/>
      <c r="Q394" s="130"/>
      <c r="R394" s="130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30"/>
      <c r="Q395" s="130"/>
      <c r="R395" s="130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30"/>
      <c r="Q396" s="130"/>
      <c r="R396" s="130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30"/>
      <c r="Q397" s="130"/>
      <c r="R397" s="130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30"/>
      <c r="Q398" s="130"/>
      <c r="R398" s="130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30"/>
      <c r="Q399" s="130"/>
      <c r="R399" s="130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30"/>
      <c r="Q400" s="130"/>
      <c r="R400" s="130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30"/>
      <c r="Q401" s="130"/>
      <c r="R401" s="130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30"/>
      <c r="Q402" s="130"/>
      <c r="R402" s="130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30"/>
      <c r="Q403" s="130"/>
      <c r="R403" s="130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30"/>
      <c r="Q404" s="130"/>
      <c r="R404" s="130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30"/>
      <c r="Q405" s="130"/>
      <c r="R405" s="130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30"/>
      <c r="Q406" s="130"/>
      <c r="R406" s="130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30"/>
      <c r="Q407" s="130"/>
      <c r="R407" s="130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30"/>
      <c r="Q408" s="130"/>
      <c r="R408" s="130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30"/>
      <c r="Q409" s="130"/>
      <c r="R409" s="130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30"/>
      <c r="Q410" s="130"/>
      <c r="R410" s="130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30"/>
      <c r="Q411" s="130"/>
      <c r="R411" s="130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30"/>
      <c r="Q412" s="130"/>
      <c r="R412" s="130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30"/>
      <c r="Q413" s="130"/>
      <c r="R413" s="130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46"/>
      <c r="R416" s="146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20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22"/>
      <c r="Q424" s="122"/>
      <c r="R424" s="12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23"/>
      <c r="Q425" s="123"/>
      <c r="R425" s="123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30"/>
      <c r="Q426" s="130"/>
      <c r="R426" s="130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30"/>
      <c r="Q427" s="130"/>
      <c r="R427" s="130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30"/>
      <c r="Q428" s="130"/>
      <c r="R428" s="130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30"/>
      <c r="Q429" s="130"/>
      <c r="R429" s="130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30"/>
      <c r="Q430" s="130"/>
      <c r="R430" s="130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30"/>
      <c r="Q431" s="130"/>
      <c r="R431" s="130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30"/>
      <c r="Q432" s="130"/>
      <c r="R432" s="130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30"/>
      <c r="Q433" s="130"/>
      <c r="R433" s="130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30"/>
      <c r="Q434" s="130"/>
      <c r="R434" s="130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30"/>
      <c r="Q435" s="130"/>
      <c r="R435" s="130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30"/>
      <c r="Q436" s="130"/>
      <c r="R436" s="130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30"/>
      <c r="Q437" s="130"/>
      <c r="R437" s="130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30"/>
      <c r="Q438" s="130"/>
      <c r="R438" s="130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30"/>
      <c r="Q439" s="130"/>
      <c r="R439" s="130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30"/>
      <c r="Q440" s="130"/>
      <c r="R440" s="130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30"/>
      <c r="Q441" s="130"/>
      <c r="R441" s="130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30"/>
      <c r="Q442" s="130"/>
      <c r="R442" s="130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30"/>
      <c r="Q443" s="130"/>
      <c r="R443" s="130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30"/>
      <c r="Q444" s="130"/>
      <c r="R444" s="130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30"/>
      <c r="Q445" s="130"/>
      <c r="R445" s="130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30"/>
      <c r="Q446" s="130"/>
      <c r="R446" s="130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30"/>
      <c r="Q447" s="130"/>
      <c r="R447" s="130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30"/>
      <c r="Q448" s="130"/>
      <c r="R448" s="130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30"/>
      <c r="Q449" s="130"/>
      <c r="R449" s="130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30"/>
      <c r="Q450" s="130"/>
      <c r="R450" s="130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30"/>
      <c r="Q451" s="130"/>
      <c r="R451" s="130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30"/>
      <c r="Q452" s="130"/>
      <c r="R452" s="130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30"/>
      <c r="Q453" s="130"/>
      <c r="R453" s="130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30"/>
      <c r="Q454" s="130"/>
      <c r="R454" s="130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30"/>
      <c r="Q455" s="130"/>
      <c r="R455" s="130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30"/>
      <c r="Q456" s="130"/>
      <c r="R456" s="130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30"/>
      <c r="Q457" s="130"/>
      <c r="R457" s="130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46"/>
      <c r="R460" s="146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20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22"/>
      <c r="Q466" s="122"/>
      <c r="R466" s="12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23"/>
      <c r="Q467" s="123"/>
      <c r="R467" s="123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30"/>
      <c r="Q468" s="130"/>
      <c r="R468" s="130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30"/>
      <c r="Q469" s="130"/>
      <c r="R469" s="130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30"/>
      <c r="Q470" s="130"/>
      <c r="R470" s="130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30"/>
      <c r="Q471" s="130"/>
      <c r="R471" s="130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30"/>
      <c r="Q472" s="130"/>
      <c r="R472" s="130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30"/>
      <c r="Q473" s="130"/>
      <c r="R473" s="130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30"/>
      <c r="Q474" s="130"/>
      <c r="R474" s="130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30"/>
      <c r="Q475" s="130"/>
      <c r="R475" s="130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30"/>
      <c r="Q476" s="130"/>
      <c r="R476" s="130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30"/>
      <c r="Q477" s="130"/>
      <c r="R477" s="130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30"/>
      <c r="Q478" s="130"/>
      <c r="R478" s="130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30"/>
      <c r="Q479" s="130"/>
      <c r="R479" s="130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30"/>
      <c r="Q480" s="130"/>
      <c r="R480" s="130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30"/>
      <c r="Q481" s="130"/>
      <c r="R481" s="130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30"/>
      <c r="Q482" s="130"/>
      <c r="R482" s="130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30"/>
      <c r="Q483" s="130"/>
      <c r="R483" s="130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30"/>
      <c r="Q484" s="130"/>
      <c r="R484" s="130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30"/>
      <c r="Q485" s="130"/>
      <c r="R485" s="130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30"/>
      <c r="Q486" s="130"/>
      <c r="R486" s="130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30"/>
      <c r="Q487" s="130"/>
      <c r="R487" s="130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30"/>
      <c r="Q488" s="130"/>
      <c r="R488" s="130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30"/>
      <c r="Q489" s="130"/>
      <c r="R489" s="130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30"/>
      <c r="Q490" s="130"/>
      <c r="R490" s="130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30"/>
      <c r="Q491" s="130"/>
      <c r="R491" s="130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30"/>
      <c r="Q492" s="130"/>
      <c r="R492" s="130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30"/>
      <c r="Q493" s="130"/>
      <c r="R493" s="130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30"/>
      <c r="Q494" s="130"/>
      <c r="R494" s="130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30"/>
      <c r="Q495" s="130"/>
      <c r="R495" s="130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30"/>
      <c r="Q496" s="130"/>
      <c r="R496" s="130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30"/>
      <c r="Q497" s="130"/>
      <c r="R497" s="130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30"/>
      <c r="Q498" s="130"/>
      <c r="R498" s="130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30"/>
      <c r="Q499" s="130"/>
      <c r="R499" s="130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46"/>
      <c r="R502" s="146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3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4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274</v>
      </c>
      <c r="AD1" s="169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6"/>
      <c r="F3" s="29"/>
      <c r="J3" s="29"/>
      <c r="K3" s="29"/>
    </row>
    <row r="4" customFormat="false" ht="17.1" hidden="false" customHeight="true" outlineLevel="0" collapsed="false">
      <c r="A4" s="234" t="s">
        <v>276</v>
      </c>
      <c r="B4" s="398" t="n">
        <v>12353</v>
      </c>
      <c r="C4" s="130" t="s">
        <v>277</v>
      </c>
      <c r="D4" s="398" t="n">
        <v>500168</v>
      </c>
      <c r="E4" s="130" t="s">
        <v>278</v>
      </c>
      <c r="F4" s="130"/>
      <c r="G4" s="130" t="s">
        <v>279</v>
      </c>
      <c r="H4" s="32" t="s">
        <v>280</v>
      </c>
      <c r="I4" s="32" t="n">
        <v>10522</v>
      </c>
      <c r="P4" s="35"/>
      <c r="S4" s="35"/>
      <c r="W4" s="9"/>
      <c r="X4" s="435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130"/>
      <c r="H5" s="32" t="s">
        <v>281</v>
      </c>
      <c r="I5" s="32" t="s">
        <v>282</v>
      </c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-5234</v>
      </c>
      <c r="C6" s="130" t="n">
        <v>-5000</v>
      </c>
      <c r="D6" s="130" t="n">
        <f aca="false">+G6+H6+I6</f>
        <v>-20956</v>
      </c>
      <c r="E6" s="130" t="n">
        <v>-21274</v>
      </c>
      <c r="F6" s="130" t="n">
        <f aca="false">+C6+E6-B6-D6</f>
        <v>-84</v>
      </c>
      <c r="G6" s="32" t="n">
        <v>-20950</v>
      </c>
      <c r="H6" s="32" t="n">
        <v>-6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6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-5328</v>
      </c>
      <c r="C7" s="130" t="n">
        <v>-5000</v>
      </c>
      <c r="D7" s="130" t="n">
        <f aca="false">+G7+H7+I7</f>
        <v>-21291</v>
      </c>
      <c r="E7" s="130" t="n">
        <v>-21274</v>
      </c>
      <c r="F7" s="130" t="n">
        <f aca="false">+C7+E7-B7-D7</f>
        <v>345</v>
      </c>
      <c r="G7" s="32" t="n">
        <v>-21285</v>
      </c>
      <c r="H7" s="32" t="n">
        <v>-6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7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/>
      <c r="C8" s="130"/>
      <c r="D8" s="130" t="n">
        <f aca="false">+G8+H8+I8</f>
        <v>-12230</v>
      </c>
      <c r="E8" s="130" t="n">
        <v>-11843</v>
      </c>
      <c r="F8" s="130" t="n">
        <f aca="false">+C8+E8-B8-D8</f>
        <v>387</v>
      </c>
      <c r="G8" s="32" t="n">
        <v>-12124</v>
      </c>
      <c r="H8" s="32" t="n">
        <v>-106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7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 t="n">
        <f aca="false">+G9+H9+I9</f>
        <v>-23517</v>
      </c>
      <c r="E9" s="130" t="n">
        <v>-23304</v>
      </c>
      <c r="F9" s="130" t="n">
        <f aca="false">+C9+E9-B9-D9</f>
        <v>213</v>
      </c>
      <c r="G9" s="32" t="n">
        <v>-3519</v>
      </c>
      <c r="H9" s="32" t="n">
        <v>-19999</v>
      </c>
      <c r="I9" s="32" t="n">
        <v>1</v>
      </c>
      <c r="O9" s="212"/>
      <c r="P9" s="35"/>
      <c r="R9" s="32"/>
      <c r="S9" s="35"/>
      <c r="U9" s="32"/>
      <c r="V9" s="32"/>
      <c r="W9" s="108"/>
      <c r="X9" s="91"/>
      <c r="Y9" s="91"/>
      <c r="AD9" s="149"/>
      <c r="AE9" s="437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 t="n">
        <f aca="false">+G10+H10+I10</f>
        <v>-14568</v>
      </c>
      <c r="E10" s="130" t="n">
        <v>-14046</v>
      </c>
      <c r="F10" s="130" t="n">
        <f aca="false">+C10+E10-B10-D10</f>
        <v>522</v>
      </c>
      <c r="G10" s="32" t="n">
        <v>0</v>
      </c>
      <c r="H10" s="32" t="n">
        <v>-14568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7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 t="n">
        <f aca="false">+G11+H11+I11</f>
        <v>-10066</v>
      </c>
      <c r="E11" s="130" t="n">
        <v>-14442</v>
      </c>
      <c r="F11" s="130" t="n">
        <f aca="false">+C11+E11-B11-D11</f>
        <v>-4376</v>
      </c>
      <c r="G11" s="32" t="n">
        <v>0</v>
      </c>
      <c r="H11" s="32" t="n">
        <v>-10070</v>
      </c>
      <c r="I11" s="32" t="n">
        <v>4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7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 t="n">
        <f aca="false">+G12+H12+I12</f>
        <v>-11018</v>
      </c>
      <c r="E12" s="130" t="n">
        <v>-14046</v>
      </c>
      <c r="F12" s="130" t="n">
        <f aca="false">+C12+E12-B12-D12</f>
        <v>-3028</v>
      </c>
      <c r="G12" s="32" t="n">
        <v>-11018</v>
      </c>
      <c r="H12" s="32" t="n">
        <v>0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7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 t="n">
        <f aca="false">+G13+H13+I13</f>
        <v>-23789</v>
      </c>
      <c r="E13" s="130" t="n">
        <v>-40692</v>
      </c>
      <c r="F13" s="130" t="n">
        <f aca="false">+C13+E13-B13-D13</f>
        <v>-16903</v>
      </c>
      <c r="G13" s="32" t="n">
        <v>-27027</v>
      </c>
      <c r="H13" s="32" t="n">
        <v>-1</v>
      </c>
      <c r="I13" s="32" t="n">
        <v>3239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7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 t="n">
        <f aca="false">+G14+H14+I14</f>
        <v>0</v>
      </c>
      <c r="E14" s="130" t="n">
        <v>-15474</v>
      </c>
      <c r="F14" s="130" t="n">
        <f aca="false">+C14+E14-B14-D14</f>
        <v>-15474</v>
      </c>
      <c r="H14" s="32" t="n">
        <v>0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7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 t="n">
        <f aca="false">+G15+H15+I15</f>
        <v>-28</v>
      </c>
      <c r="E15" s="130" t="n">
        <v>-15473</v>
      </c>
      <c r="F15" s="130" t="n">
        <f aca="false">+C15+E15-B15-D15</f>
        <v>-15445</v>
      </c>
      <c r="H15" s="32" t="n">
        <v>-28</v>
      </c>
      <c r="O15" s="212"/>
      <c r="P15" s="35"/>
      <c r="R15" s="32"/>
      <c r="AD15" s="149"/>
      <c r="AE15" s="437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 t="n">
        <f aca="false">+G16+H16+I16</f>
        <v>-25153</v>
      </c>
      <c r="E16" s="130" t="n">
        <v>-25367</v>
      </c>
      <c r="F16" s="130" t="n">
        <f aca="false">+C16+E16-B16-D16</f>
        <v>-214</v>
      </c>
      <c r="H16" s="32" t="n">
        <v>-25154</v>
      </c>
      <c r="I16" s="32" t="n">
        <v>1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7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 t="n">
        <f aca="false">+G17+H17+I17</f>
        <v>-8</v>
      </c>
      <c r="E17" s="130" t="n">
        <v>-5474</v>
      </c>
      <c r="F17" s="130" t="n">
        <f aca="false">+C17+E17-B17-D17</f>
        <v>-5466</v>
      </c>
      <c r="H17" s="32" t="n">
        <v>-8</v>
      </c>
      <c r="O17" s="212"/>
      <c r="P17" s="35"/>
      <c r="R17" s="32"/>
      <c r="S17" s="35"/>
      <c r="AD17" s="149"/>
      <c r="AE17" s="437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 t="n">
        <f aca="false">+G18+H18+I18</f>
        <v>-14485</v>
      </c>
      <c r="E18" s="130" t="n">
        <v>-5474</v>
      </c>
      <c r="F18" s="130" t="n">
        <f aca="false">+C18+E18-B18-D18</f>
        <v>9011</v>
      </c>
      <c r="G18" s="32" t="n">
        <v>-2931</v>
      </c>
      <c r="H18" s="32" t="n">
        <v>-11554</v>
      </c>
      <c r="O18" s="212"/>
      <c r="P18" s="35"/>
      <c r="R18" s="32"/>
      <c r="S18" s="35"/>
      <c r="AD18" s="149"/>
      <c r="AE18" s="437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 t="n">
        <f aca="false">+G19+H19+I19</f>
        <v>-2931</v>
      </c>
      <c r="E19" s="130" t="n">
        <v>-5474</v>
      </c>
      <c r="F19" s="130" t="n">
        <f aca="false">+C19+E19-B19-D19</f>
        <v>-2543</v>
      </c>
      <c r="G19" s="32" t="n">
        <v>-2931</v>
      </c>
      <c r="O19" s="212"/>
      <c r="P19" s="35"/>
      <c r="R19" s="32"/>
      <c r="S19" s="35"/>
      <c r="U19" s="32"/>
      <c r="AD19" s="149"/>
      <c r="AE19" s="437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 t="n">
        <f aca="false">+G20+H20+I20</f>
        <v>-34508</v>
      </c>
      <c r="E20" s="130" t="n">
        <v>-33250</v>
      </c>
      <c r="F20" s="130" t="n">
        <f aca="false">+C20+E20-B20-D20</f>
        <v>1258</v>
      </c>
      <c r="G20" s="32" t="n">
        <v>-14542</v>
      </c>
      <c r="H20" s="32" t="n">
        <v>-19966</v>
      </c>
      <c r="O20" s="212"/>
      <c r="P20" s="35"/>
      <c r="R20" s="32"/>
      <c r="S20" s="35"/>
      <c r="U20" s="32"/>
      <c r="AD20" s="149"/>
      <c r="AE20" s="437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 t="n">
        <f aca="false">+G21+H21+I21</f>
        <v>-15603</v>
      </c>
      <c r="E21" s="130" t="n">
        <v>-15561</v>
      </c>
      <c r="F21" s="130" t="n">
        <f aca="false">+C21+E21-B21-D21</f>
        <v>42</v>
      </c>
      <c r="H21" s="32" t="n">
        <v>-15603</v>
      </c>
      <c r="O21" s="212"/>
      <c r="P21" s="35"/>
      <c r="R21" s="32"/>
      <c r="S21" s="35"/>
      <c r="U21" s="32"/>
      <c r="AD21" s="149"/>
      <c r="AE21" s="437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 t="n">
        <f aca="false">+G22+H22+I22</f>
        <v>-35137</v>
      </c>
      <c r="E22" s="130" t="n">
        <v>-37474</v>
      </c>
      <c r="F22" s="130" t="n">
        <f aca="false">+C22+E22-B22-D22</f>
        <v>-2337</v>
      </c>
      <c r="G22" s="32" t="n">
        <v>-35137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7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 t="n">
        <f aca="false">+G23+H23+I23</f>
        <v>-19715</v>
      </c>
      <c r="E23" s="130" t="n">
        <v>-19629</v>
      </c>
      <c r="F23" s="130" t="n">
        <f aca="false">+C23+E23-B23-D23</f>
        <v>86</v>
      </c>
      <c r="G23" s="32" t="n">
        <v>-19715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7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 t="n">
        <f aca="false">+G24+H24+I24</f>
        <v>-161</v>
      </c>
      <c r="E24" s="130" t="n">
        <v>5659</v>
      </c>
      <c r="F24" s="130" t="n">
        <f aca="false">+C24+E24-B24-D24</f>
        <v>5820</v>
      </c>
      <c r="G24" s="32" t="n">
        <v>-161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7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 t="n">
        <f aca="false">+G25+H25+I25</f>
        <v>-7781</v>
      </c>
      <c r="E25" s="130" t="n">
        <v>-14341</v>
      </c>
      <c r="F25" s="130" t="n">
        <f aca="false">+C25+E25-B25-D25</f>
        <v>-6560</v>
      </c>
      <c r="G25" s="32" t="n">
        <v>-7781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7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 t="n">
        <f aca="false">+G26+H26+I26</f>
        <v>-14775</v>
      </c>
      <c r="E26" s="130" t="n">
        <v>-14341</v>
      </c>
      <c r="F26" s="130" t="n">
        <f aca="false">+C26+E26-B26-D26</f>
        <v>434</v>
      </c>
      <c r="G26" s="32" t="n">
        <v>-14775</v>
      </c>
      <c r="O26" s="212"/>
      <c r="P26" s="35"/>
      <c r="Q26" s="212"/>
      <c r="R26" s="32"/>
      <c r="U26" s="32"/>
      <c r="V26" s="32"/>
      <c r="W26" s="108"/>
      <c r="X26" s="91"/>
      <c r="AD26" s="149"/>
      <c r="AE26" s="437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 t="n">
        <f aca="false">+G27+H27+I27</f>
        <v>0</v>
      </c>
      <c r="E27" s="130"/>
      <c r="F27" s="130" t="n">
        <f aca="false">+C27+E27-B27-D27</f>
        <v>0</v>
      </c>
      <c r="O27" s="212"/>
      <c r="P27" s="35"/>
      <c r="Q27" s="212"/>
      <c r="R27" s="32"/>
      <c r="U27" s="32"/>
      <c r="V27" s="32"/>
      <c r="W27" s="108"/>
      <c r="X27" s="383"/>
      <c r="AD27" s="149"/>
      <c r="AE27" s="437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 t="n">
        <f aca="false">+G28+H28+I28</f>
        <v>0</v>
      </c>
      <c r="E28" s="130"/>
      <c r="F28" s="130" t="n">
        <f aca="false">+C28+E28-B28-D28</f>
        <v>0</v>
      </c>
      <c r="O28" s="212"/>
      <c r="P28" s="35"/>
      <c r="Q28" s="212"/>
      <c r="R28" s="32"/>
      <c r="U28" s="32"/>
      <c r="V28" s="32"/>
      <c r="W28" s="108"/>
      <c r="X28" s="176"/>
      <c r="AD28" s="149"/>
      <c r="AE28" s="437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 t="n">
        <f aca="false">+G29+H29+I29</f>
        <v>0</v>
      </c>
      <c r="E29" s="130"/>
      <c r="F29" s="130" t="n">
        <f aca="false">+C29+E29-B29-D29</f>
        <v>0</v>
      </c>
      <c r="P29" s="35"/>
      <c r="Q29" s="212"/>
      <c r="R29" s="32"/>
      <c r="U29" s="32"/>
      <c r="V29" s="32"/>
      <c r="W29" s="108"/>
      <c r="X29" s="438"/>
      <c r="AD29" s="149"/>
      <c r="AE29" s="437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 t="n">
        <f aca="false">+G30+H30+I30</f>
        <v>0</v>
      </c>
      <c r="E30" s="130"/>
      <c r="F30" s="130" t="n">
        <f aca="false">+C30+E30-B30-D30</f>
        <v>0</v>
      </c>
      <c r="AD30" s="149"/>
      <c r="AE30" s="437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 t="n">
        <f aca="false">+G31+H31+I31</f>
        <v>0</v>
      </c>
      <c r="E31" s="130"/>
      <c r="F31" s="130" t="n">
        <f aca="false">+C31+E31-B31-D31</f>
        <v>0</v>
      </c>
      <c r="Q31" s="212"/>
      <c r="R31" s="32"/>
      <c r="S31" s="32"/>
      <c r="T31" s="32"/>
      <c r="U31" s="108"/>
      <c r="V31" s="91"/>
      <c r="AD31" s="149"/>
      <c r="AE31" s="437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 t="n">
        <f aca="false">+G32+H32+I32</f>
        <v>0</v>
      </c>
      <c r="E32" s="130"/>
      <c r="F32" s="130" t="n">
        <f aca="false">+C32+E32-B32-D32</f>
        <v>0</v>
      </c>
      <c r="Q32" s="212"/>
      <c r="R32" s="32"/>
      <c r="S32" s="32"/>
      <c r="T32" s="32"/>
      <c r="U32" s="108"/>
      <c r="V32" s="91"/>
      <c r="AD32" s="149"/>
      <c r="AE32" s="437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 t="n">
        <f aca="false">+G33+H33+I33</f>
        <v>0</v>
      </c>
      <c r="E33" s="130"/>
      <c r="F33" s="130" t="n">
        <f aca="false">+C33+E33-B33-D33</f>
        <v>0</v>
      </c>
      <c r="Q33" s="212"/>
      <c r="R33" s="32"/>
      <c r="S33" s="32"/>
      <c r="T33" s="32"/>
      <c r="U33" s="108"/>
      <c r="V33" s="91"/>
      <c r="AD33" s="149"/>
      <c r="AE33" s="437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 t="n">
        <f aca="false">+G34+H34+I34</f>
        <v>0</v>
      </c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7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 t="n">
        <f aca="false">+G35+H35+I35</f>
        <v>0</v>
      </c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7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 t="n">
        <f aca="false">+G36+H36+I36</f>
        <v>0</v>
      </c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7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-10562</v>
      </c>
      <c r="C37" s="130" t="n">
        <f aca="false">SUM(C6:C36)</f>
        <v>-10000</v>
      </c>
      <c r="D37" s="130" t="n">
        <f aca="false">SUM(D6:D36)</f>
        <v>-307720</v>
      </c>
      <c r="E37" s="130" t="n">
        <f aca="false">SUM(E6:E36)</f>
        <v>-362594</v>
      </c>
      <c r="F37" s="130" t="n">
        <f aca="false">SUM(F6:F36)</f>
        <v>-54312</v>
      </c>
      <c r="J37" s="69" t="n">
        <f aca="false">+I37+H37+G37</f>
        <v>0</v>
      </c>
      <c r="R37" s="32"/>
      <c r="S37" s="32"/>
      <c r="T37" s="32"/>
      <c r="U37" s="108"/>
      <c r="V37" s="91"/>
      <c r="AD37" s="149"/>
      <c r="AE37" s="437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2.08</v>
      </c>
      <c r="I38" s="32" t="n">
        <f aca="false">+H37+G37</f>
        <v>0</v>
      </c>
      <c r="R38" s="32"/>
      <c r="S38" s="32"/>
      <c r="T38" s="32"/>
      <c r="U38" s="108"/>
      <c r="V38" s="91"/>
      <c r="AD38" s="149"/>
      <c r="AE38" s="437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-112968.96</v>
      </c>
      <c r="G39" s="439"/>
      <c r="R39" s="32"/>
      <c r="S39" s="32"/>
      <c r="T39" s="32"/>
      <c r="U39" s="32"/>
      <c r="AD39" s="149"/>
      <c r="AE39" s="437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0" t="n">
        <v>37256</v>
      </c>
      <c r="E40" s="32"/>
      <c r="F40" s="441" t="n">
        <v>417969.39</v>
      </c>
      <c r="G40" s="439"/>
      <c r="R40" s="32"/>
      <c r="S40" s="32"/>
      <c r="T40" s="32"/>
      <c r="U40" s="32"/>
      <c r="AD40" s="149"/>
      <c r="AE40" s="437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0" t="n">
        <v>37277</v>
      </c>
      <c r="E41" s="32"/>
      <c r="F41" s="125" t="n">
        <f aca="false">+F40+F39</f>
        <v>305000.43</v>
      </c>
      <c r="G41" s="439"/>
      <c r="R41" s="32"/>
      <c r="S41" s="32"/>
      <c r="T41" s="32"/>
      <c r="U41" s="32"/>
      <c r="AD41" s="149"/>
      <c r="AE41" s="437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7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2"/>
      <c r="F43" s="32" t="n">
        <f aca="false">+F41/2.01</f>
        <v>151741.507462687</v>
      </c>
      <c r="R43" s="32"/>
      <c r="S43" s="32"/>
      <c r="T43" s="32"/>
      <c r="U43" s="32"/>
      <c r="AD43" s="149"/>
      <c r="AE43" s="437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2"/>
      <c r="F44" s="29"/>
      <c r="AD44" s="149"/>
      <c r="AE44" s="437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AD45" s="149"/>
      <c r="AE45" s="437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5124</v>
      </c>
      <c r="F46" s="29"/>
      <c r="AD46" s="149"/>
      <c r="AE46" s="437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37277</v>
      </c>
      <c r="B47" s="9"/>
      <c r="C47" s="9"/>
      <c r="D47" s="41" t="n">
        <f aca="false">+F37</f>
        <v>-54312</v>
      </c>
      <c r="F47" s="29"/>
      <c r="AD47" s="149"/>
      <c r="AE47" s="437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-49188</v>
      </c>
      <c r="F48" s="29"/>
      <c r="AD48" s="149"/>
      <c r="AE48" s="437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7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7"/>
      <c r="AF50" s="130"/>
      <c r="AG50" s="130"/>
      <c r="AH50" s="183"/>
      <c r="AI50" s="443"/>
      <c r="AJ50" s="91"/>
    </row>
    <row r="51" customFormat="false" ht="21.95" hidden="false" customHeight="true" outlineLevel="0" collapsed="false">
      <c r="AD51" s="149"/>
      <c r="AE51" s="437"/>
      <c r="AF51" s="130"/>
      <c r="AG51" s="130"/>
      <c r="AH51" s="183"/>
      <c r="AI51" s="444"/>
    </row>
    <row r="52" customFormat="false" ht="18" hidden="false" customHeight="true" outlineLevel="0" collapsed="false">
      <c r="AD52" s="149"/>
      <c r="AE52" s="437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5"/>
    </row>
    <row r="55" customFormat="false" ht="17.1" hidden="false" customHeight="true" outlineLevel="0" collapsed="false">
      <c r="AD55" s="445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6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6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6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6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6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6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6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6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6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6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6"/>
      <c r="D69" s="130"/>
      <c r="R69" s="32"/>
      <c r="S69" s="32"/>
      <c r="T69" s="32"/>
      <c r="U69" s="32"/>
      <c r="AD69" s="149"/>
      <c r="AE69" s="436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6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6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6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6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6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6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6"/>
      <c r="D76" s="130"/>
      <c r="R76" s="32"/>
      <c r="S76" s="32"/>
      <c r="T76" s="32"/>
      <c r="U76" s="32"/>
      <c r="AD76" s="149"/>
      <c r="AE76" s="436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6"/>
      <c r="D77" s="130"/>
      <c r="R77" s="32"/>
      <c r="S77" s="32"/>
      <c r="T77" s="32"/>
      <c r="U77" s="32"/>
      <c r="AD77" s="149"/>
      <c r="AE77" s="436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7"/>
      <c r="D78" s="130"/>
      <c r="R78" s="32"/>
      <c r="S78" s="32"/>
      <c r="T78" s="32"/>
      <c r="U78" s="32"/>
      <c r="AD78" s="149"/>
      <c r="AE78" s="436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8"/>
      <c r="R79" s="32"/>
      <c r="S79" s="32"/>
      <c r="T79" s="32"/>
      <c r="U79" s="32"/>
      <c r="AD79" s="149"/>
      <c r="AE79" s="436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6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6"/>
      <c r="D81" s="130"/>
      <c r="R81" s="32"/>
      <c r="S81" s="32"/>
      <c r="T81" s="32"/>
      <c r="U81" s="32"/>
      <c r="AD81" s="149"/>
      <c r="AE81" s="436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6"/>
      <c r="D82" s="130"/>
      <c r="R82" s="32"/>
      <c r="S82" s="32"/>
      <c r="T82" s="32"/>
      <c r="U82" s="32"/>
      <c r="AD82" s="149"/>
      <c r="AE82" s="436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6"/>
      <c r="D83" s="130"/>
      <c r="R83" s="32"/>
      <c r="S83" s="32"/>
      <c r="T83" s="32"/>
      <c r="U83" s="32"/>
      <c r="AD83" s="149"/>
      <c r="AE83" s="436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7"/>
      <c r="D84" s="130"/>
      <c r="R84" s="32"/>
      <c r="S84" s="32"/>
      <c r="T84" s="32"/>
      <c r="U84" s="32"/>
      <c r="AD84" s="445"/>
      <c r="AE84" s="436"/>
      <c r="AF84" s="130"/>
      <c r="AG84" s="130"/>
      <c r="AH84" s="130"/>
      <c r="AI84" s="126"/>
      <c r="AJ84" s="449"/>
    </row>
    <row r="85" customFormat="false" ht="15" hidden="false" customHeight="true" outlineLevel="0" collapsed="false">
      <c r="C85" s="448"/>
      <c r="R85" s="32"/>
      <c r="S85" s="32"/>
      <c r="T85" s="32"/>
      <c r="U85" s="32"/>
      <c r="AD85" s="149"/>
      <c r="AE85" s="437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5"/>
      <c r="AE86" s="437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0"/>
      <c r="AE87" s="437"/>
      <c r="AF87" s="130"/>
      <c r="AG87" s="130"/>
      <c r="AH87" s="130"/>
      <c r="AI87" s="451"/>
      <c r="AJ87" s="176"/>
    </row>
    <row r="88" customFormat="false" ht="24.95" hidden="false" customHeight="true" outlineLevel="0" collapsed="false">
      <c r="C88" s="446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2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2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2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2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3"/>
      <c r="AD101" s="18"/>
      <c r="AE101" s="436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7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4"/>
      <c r="AD103" s="149"/>
      <c r="AE103" s="437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3"/>
      <c r="AD104" s="149"/>
      <c r="AE104" s="437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3"/>
      <c r="AD105" s="149"/>
      <c r="AE105" s="437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3"/>
      <c r="AD106" s="149"/>
      <c r="AE106" s="437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7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7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7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7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7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7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7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7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7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7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7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7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7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7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7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7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7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7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7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7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7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7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7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7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3"/>
      <c r="AD131" s="149"/>
      <c r="AE131" s="437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3"/>
      <c r="AD132" s="149"/>
      <c r="AE132" s="437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7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R134" s="32"/>
      <c r="S134" s="18"/>
      <c r="T134" s="130"/>
      <c r="U134" s="130"/>
      <c r="V134" s="130"/>
      <c r="X134" s="453"/>
      <c r="AD134" s="149"/>
      <c r="AE134" s="437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R135" s="32"/>
      <c r="S135" s="18"/>
      <c r="T135" s="130"/>
      <c r="U135" s="130"/>
      <c r="V135" s="130"/>
      <c r="X135" s="453"/>
      <c r="AD135" s="149"/>
      <c r="AE135" s="437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7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3"/>
      <c r="AD137" s="149"/>
      <c r="AE137" s="437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7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7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3"/>
      <c r="AD140" s="149"/>
      <c r="AE140" s="437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3"/>
      <c r="AD141" s="149"/>
      <c r="AE141" s="437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7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7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7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7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7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7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7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7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7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7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7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7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7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7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7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7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7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7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7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7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7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7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7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7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7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7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7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6"/>
      <c r="AB169" s="332"/>
      <c r="AC169" s="332"/>
      <c r="AD169" s="149"/>
      <c r="AE169" s="437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6"/>
      <c r="AB170" s="332"/>
      <c r="AC170" s="332"/>
      <c r="AD170" s="149"/>
      <c r="AE170" s="437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6"/>
      <c r="AB171" s="332"/>
      <c r="AC171" s="332"/>
      <c r="AD171" s="149"/>
      <c r="AE171" s="437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6"/>
      <c r="AB172" s="332"/>
      <c r="AC172" s="332"/>
      <c r="AD172" s="149"/>
      <c r="AE172" s="437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6"/>
      <c r="AB173" s="332"/>
      <c r="AC173" s="332"/>
      <c r="AD173" s="149"/>
      <c r="AE173" s="437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6"/>
      <c r="AB174" s="332"/>
      <c r="AC174" s="332"/>
      <c r="AD174" s="149"/>
      <c r="AE174" s="437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6"/>
      <c r="AB175" s="332"/>
      <c r="AC175" s="332"/>
      <c r="AD175" s="149"/>
      <c r="AE175" s="437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6"/>
      <c r="AB176" s="332"/>
      <c r="AC176" s="332"/>
      <c r="AD176" s="149"/>
      <c r="AE176" s="437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6"/>
      <c r="AB177" s="332"/>
      <c r="AC177" s="332"/>
      <c r="AD177" s="149"/>
      <c r="AE177" s="437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6"/>
      <c r="AB178" s="332"/>
      <c r="AC178" s="332"/>
      <c r="AD178" s="149"/>
      <c r="AE178" s="437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6"/>
      <c r="AB179" s="332"/>
      <c r="AC179" s="332"/>
      <c r="AD179" s="149"/>
      <c r="AE179" s="437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6"/>
      <c r="D180" s="245"/>
      <c r="E180" s="143"/>
      <c r="R180" s="18"/>
      <c r="S180" s="130"/>
      <c r="T180" s="130"/>
      <c r="U180" s="130"/>
      <c r="X180" s="332"/>
      <c r="Y180" s="332"/>
      <c r="Z180" s="332"/>
      <c r="AA180" s="456"/>
      <c r="AB180" s="332"/>
      <c r="AC180" s="332"/>
      <c r="AD180" s="149"/>
      <c r="AE180" s="437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6"/>
      <c r="D181" s="245"/>
      <c r="E181" s="143"/>
      <c r="R181" s="18"/>
      <c r="S181" s="130"/>
      <c r="T181" s="130"/>
      <c r="U181" s="130"/>
      <c r="X181" s="332"/>
      <c r="Y181" s="332"/>
      <c r="Z181" s="332"/>
      <c r="AA181" s="456"/>
      <c r="AB181" s="332"/>
      <c r="AC181" s="332"/>
      <c r="AD181" s="149"/>
      <c r="AE181" s="437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6"/>
      <c r="D182" s="245"/>
      <c r="E182" s="143"/>
      <c r="R182" s="18"/>
      <c r="S182" s="130"/>
      <c r="T182" s="130"/>
      <c r="U182" s="130"/>
      <c r="X182" s="332"/>
      <c r="Y182" s="332"/>
      <c r="Z182" s="332"/>
      <c r="AA182" s="456"/>
      <c r="AB182" s="332"/>
      <c r="AC182" s="332"/>
      <c r="AD182" s="149"/>
      <c r="AE182" s="437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6"/>
      <c r="AB183" s="332"/>
      <c r="AC183" s="332"/>
      <c r="AD183" s="149"/>
      <c r="AE183" s="437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6"/>
      <c r="AB184" s="332"/>
      <c r="AC184" s="332"/>
      <c r="AD184" s="149"/>
      <c r="AE184" s="437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6"/>
      <c r="AB185" s="332"/>
      <c r="AC185" s="332"/>
      <c r="AD185" s="149"/>
      <c r="AE185" s="437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6"/>
      <c r="AB186" s="332"/>
      <c r="AC186" s="332"/>
      <c r="AD186" s="149"/>
      <c r="AE186" s="437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6"/>
      <c r="AB187" s="332"/>
      <c r="AC187" s="332"/>
      <c r="AD187" s="149"/>
      <c r="AE187" s="437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6"/>
      <c r="AB188" s="332"/>
      <c r="AC188" s="332"/>
      <c r="AD188" s="149"/>
      <c r="AE188" s="437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6"/>
      <c r="AB189" s="332"/>
      <c r="AC189" s="332"/>
      <c r="AD189" s="149"/>
      <c r="AE189" s="437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6"/>
      <c r="AB190" s="332"/>
      <c r="AC190" s="332"/>
      <c r="AD190" s="149"/>
      <c r="AE190" s="437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6"/>
      <c r="AB191" s="332"/>
      <c r="AC191" s="332"/>
      <c r="AD191" s="149"/>
      <c r="AE191" s="437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6"/>
      <c r="AB192" s="332"/>
      <c r="AC192" s="332"/>
      <c r="AD192" s="149"/>
      <c r="AE192" s="437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6"/>
      <c r="AB193" s="332"/>
      <c r="AC193" s="332"/>
      <c r="AD193" s="149"/>
      <c r="AE193" s="437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6"/>
      <c r="AB194" s="332"/>
      <c r="AC194" s="332"/>
      <c r="AD194" s="149"/>
      <c r="AE194" s="437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6"/>
      <c r="AB195" s="332"/>
      <c r="AC195" s="332"/>
      <c r="AD195" s="149"/>
      <c r="AE195" s="437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6"/>
      <c r="AB196" s="332"/>
      <c r="AC196" s="332"/>
      <c r="AD196" s="149"/>
      <c r="AE196" s="437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6"/>
      <c r="AB197" s="332"/>
      <c r="AC197" s="332"/>
      <c r="AD197" s="149"/>
      <c r="AE197" s="437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7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7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7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7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7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7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7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7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7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7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7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7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7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7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7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7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7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7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7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7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7"/>
      <c r="AF218" s="457"/>
      <c r="AG218" s="457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7"/>
      <c r="AF219" s="457"/>
      <c r="AG219" s="457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7"/>
      <c r="AF220" s="457"/>
      <c r="AG220" s="457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7"/>
      <c r="AF221" s="130"/>
      <c r="AG221" s="457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7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7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7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7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7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7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7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7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7"/>
      <c r="AF230" s="245"/>
      <c r="AG230" s="457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7"/>
      <c r="AF231" s="245"/>
      <c r="AG231" s="457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7"/>
      <c r="AF232" s="245"/>
      <c r="AG232" s="457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7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7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7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7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7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7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7"/>
      <c r="AF239" s="245"/>
      <c r="AG239" s="458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7"/>
      <c r="AF240" s="245"/>
      <c r="AG240" s="458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7"/>
      <c r="AF241" s="245"/>
      <c r="AG241" s="458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7"/>
      <c r="AF242" s="245"/>
      <c r="AG242" s="457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7"/>
      <c r="AF243" s="245"/>
      <c r="AG243" s="458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7"/>
      <c r="AF244" s="245"/>
      <c r="AG244" s="457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7"/>
      <c r="AF245" s="245"/>
      <c r="AG245" s="457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7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7"/>
      <c r="AF247" s="459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7"/>
      <c r="AF248" s="459"/>
      <c r="AG248" s="459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7"/>
      <c r="AF249" s="458"/>
      <c r="AG249" s="458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7"/>
      <c r="AF250" s="458"/>
      <c r="AG250" s="458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7"/>
      <c r="AF251" s="459"/>
      <c r="AG251" s="459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7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7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7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7"/>
      <c r="AF255" s="459"/>
      <c r="AG255" s="457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7"/>
      <c r="AF256" s="459"/>
      <c r="AG256" s="459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7"/>
      <c r="AF257" s="458"/>
      <c r="AG257" s="458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7"/>
      <c r="AF258" s="459"/>
      <c r="AG258" s="459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7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7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7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7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7"/>
      <c r="AF263" s="458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7"/>
      <c r="AF264" s="459"/>
      <c r="AG264" s="459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7"/>
      <c r="AF265" s="459"/>
      <c r="AG265" s="459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7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7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7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7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7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7"/>
      <c r="AF271" s="458"/>
      <c r="AG271" s="457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7"/>
      <c r="AF272" s="458"/>
      <c r="AG272" s="459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7"/>
      <c r="AF273" s="459"/>
      <c r="AG273" s="459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7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7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7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7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7"/>
      <c r="AF278" s="458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7"/>
      <c r="AF279" s="458"/>
      <c r="AG279" s="458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7"/>
      <c r="AF280" s="458"/>
      <c r="AG280" s="458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7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7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7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7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7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7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7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7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7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7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7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7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7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7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7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7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7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7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7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7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7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7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7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7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7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7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7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7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7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7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7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7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7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7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7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7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7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7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7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7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7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7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7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7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7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7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7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7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7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7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7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7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7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7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7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7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7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7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7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7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7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7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7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7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7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7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7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7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7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7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7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7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7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7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7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5"/>
      <c r="AE356" s="437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7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7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7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7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7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7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7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7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7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7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7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7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7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7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7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7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7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7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5"/>
      <c r="AE375" s="437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7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7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7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7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7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7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7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7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7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7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7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7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7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7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7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7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6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6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6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6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6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6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6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6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6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6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6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6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6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6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6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6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6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6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6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6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6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6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6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6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6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6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6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6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6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6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6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6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6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6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6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6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6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6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6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6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6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6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6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6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6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6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6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6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6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6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6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6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6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6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6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6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6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6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6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6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6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6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6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6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6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6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6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6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6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6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6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6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6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6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6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6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6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6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6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6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6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6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6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6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6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6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6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6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6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6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6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6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6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6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6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6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6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6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6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6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6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6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6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6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6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6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6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6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6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6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6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6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6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6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6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6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6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6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6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6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6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6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6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6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6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6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6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6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6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6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6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6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6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6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6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6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6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6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6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6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6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6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6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6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6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6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6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6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6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6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6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6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6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6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6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6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6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6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6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6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6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6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6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6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6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6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6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6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6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6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6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6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6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6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6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6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6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6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6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6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6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6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6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6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6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6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6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6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6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6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6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6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6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6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6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6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6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6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6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6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6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6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6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6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6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6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6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6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6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6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6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6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6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6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6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6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6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6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6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6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6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6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6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6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6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6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6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6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6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6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6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6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6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6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6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6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6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6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1"/>
      <c r="B5" s="5" t="s">
        <v>283</v>
      </c>
    </row>
    <row r="6" customFormat="false" ht="12.75" hidden="false" customHeight="false" outlineLevel="0" collapsed="false">
      <c r="A6" s="162"/>
      <c r="B6" s="120" t="n">
        <v>500204</v>
      </c>
      <c r="D6" s="120" t="n">
        <v>500205</v>
      </c>
      <c r="F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 t="s">
        <v>180</v>
      </c>
      <c r="E7" s="123" t="s">
        <v>181</v>
      </c>
    </row>
    <row r="8" customFormat="false" ht="12.75" hidden="false" customHeight="false" outlineLevel="0" collapsed="false">
      <c r="A8" s="129" t="n">
        <v>1</v>
      </c>
      <c r="B8" s="130"/>
      <c r="C8" s="130"/>
      <c r="D8" s="130"/>
      <c r="E8" s="130"/>
      <c r="F8" s="146" t="n">
        <f aca="false">+E8+C8-D8-B8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30"/>
      <c r="E9" s="130"/>
      <c r="F9" s="146" t="n">
        <f aca="false">+E9+C9-D9-B9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30"/>
      <c r="E10" s="130"/>
      <c r="F10" s="146" t="n">
        <f aca="false">+E10+C10-D10-B10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30"/>
      <c r="E11" s="130"/>
      <c r="F11" s="146" t="n">
        <f aca="false">+E11+C11-D11-B11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46" t="n">
        <f aca="false">+E12+C12-D12-B12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46" t="n">
        <f aca="false">+E13+C13-D13-B13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46" t="n">
        <f aca="false">+E14+C14-D14-B14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46" t="n">
        <f aca="false">+E15+C15-D15-B15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46" t="n">
        <f aca="false">+E16+C16-D16-B16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46" t="n">
        <f aca="false">+E17+C17-D17-B17</f>
        <v>0</v>
      </c>
      <c r="J17" s="460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 t="n">
        <v>200</v>
      </c>
      <c r="F18" s="146" t="n">
        <f aca="false">+E18+C18-D18-B18</f>
        <v>200</v>
      </c>
      <c r="J18" s="9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46" t="n">
        <f aca="false">+E19+C19-D19-B19</f>
        <v>0</v>
      </c>
      <c r="J19" s="105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46" t="n">
        <f aca="false">+E20+C20-D20-B20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46" t="n">
        <f aca="false">+E21+C21-D21-B21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46" t="n">
        <f aca="false">+E22+C22-D22-B22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46" t="n">
        <f aca="false">+E23+C23-D23-B23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 t="n">
        <v>3000</v>
      </c>
      <c r="F24" s="146" t="n">
        <f aca="false">+E24+C24-D24-B24</f>
        <v>3000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 t="n">
        <v>3000</v>
      </c>
      <c r="F25" s="146" t="n">
        <f aca="false">+E25+C25-D25-B25</f>
        <v>3000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 t="n">
        <v>3000</v>
      </c>
      <c r="F26" s="146" t="n">
        <f aca="false">+E26+C26-D26-B26</f>
        <v>3000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 t="n">
        <v>3000</v>
      </c>
      <c r="F27" s="146" t="n">
        <f aca="false">+E27+C27-D27-B27</f>
        <v>3000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 t="n">
        <v>3000</v>
      </c>
      <c r="F28" s="146" t="n">
        <f aca="false">+E28+C28-D28-B28</f>
        <v>3000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 t="n">
        <v>3000</v>
      </c>
      <c r="F29" s="146" t="n">
        <f aca="false">+E29+C29-D29-B29</f>
        <v>3000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30" t="n">
        <v>5091</v>
      </c>
      <c r="E30" s="130" t="n">
        <v>3000</v>
      </c>
      <c r="F30" s="146" t="n">
        <f aca="false">+E30+C30-D30-B30</f>
        <v>-2091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30" t="n">
        <v>5164</v>
      </c>
      <c r="E31" s="130" t="n">
        <v>3000</v>
      </c>
      <c r="F31" s="146" t="n">
        <f aca="false">+E31+C31-D31-B31</f>
        <v>-2164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30" t="n">
        <v>5850</v>
      </c>
      <c r="E32" s="130" t="n">
        <v>3000</v>
      </c>
      <c r="F32" s="146" t="n">
        <f aca="false">+E32+C32-D32-B32</f>
        <v>-2850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30" t="n">
        <v>5773</v>
      </c>
      <c r="E33" s="130" t="n">
        <v>3000</v>
      </c>
      <c r="F33" s="146" t="n">
        <f aca="false">+E33+C33-D33-B33</f>
        <v>-2773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30" t="n">
        <v>5761</v>
      </c>
      <c r="E34" s="130" t="n">
        <v>3000</v>
      </c>
      <c r="F34" s="146" t="n">
        <f aca="false">+E34+C34-D34-B34</f>
        <v>-2761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30" t="n">
        <v>5738</v>
      </c>
      <c r="E35" s="130" t="n">
        <v>3000</v>
      </c>
      <c r="F35" s="146" t="n">
        <f aca="false">+E35+C35-D35-B35</f>
        <v>-2738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30" t="n">
        <v>5631</v>
      </c>
      <c r="E36" s="130" t="n">
        <v>3000</v>
      </c>
      <c r="F36" s="146" t="n">
        <f aca="false">+E36+C36-D36-B36</f>
        <v>-2631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30" t="n">
        <v>5367</v>
      </c>
      <c r="E37" s="130" t="n">
        <v>3000</v>
      </c>
      <c r="F37" s="146" t="n">
        <f aca="false">+E37+C37-D37-B37</f>
        <v>-2367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46" t="n">
        <f aca="false">+E38+C38-D38-B38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30" t="n">
        <f aca="false">SUM(D8:D38)</f>
        <v>44375</v>
      </c>
      <c r="E39" s="130" t="n">
        <f aca="false">SUM(E8:E38)</f>
        <v>42200</v>
      </c>
      <c r="F39" s="146" t="n">
        <f aca="false">SUM(F8:F38)</f>
        <v>-2175</v>
      </c>
    </row>
    <row r="40" customFormat="false" ht="12.75" hidden="false" customHeight="false" outlineLevel="0" collapsed="false">
      <c r="A40" s="160"/>
      <c r="C40" s="32"/>
      <c r="F40" s="412" t="n">
        <f aca="false">+summary!G4</f>
        <v>2.08</v>
      </c>
    </row>
    <row r="41" customFormat="false" ht="12.75" hidden="false" customHeight="false" outlineLevel="0" collapsed="false">
      <c r="F41" s="158" t="n">
        <f aca="false">+F40*F39</f>
        <v>-4524</v>
      </c>
    </row>
    <row r="42" customFormat="false" ht="12.75" hidden="false" customHeight="false" outlineLevel="0" collapsed="false">
      <c r="A42" s="181" t="n">
        <v>37256</v>
      </c>
      <c r="C42" s="91"/>
      <c r="F42" s="221" t="n">
        <v>34262</v>
      </c>
    </row>
    <row r="43" customFormat="false" ht="12.75" hidden="false" customHeight="false" outlineLevel="0" collapsed="false">
      <c r="A43" s="181" t="n">
        <v>37286</v>
      </c>
      <c r="C43" s="178"/>
      <c r="F43" s="158" t="n">
        <f aca="false">+F42+F41</f>
        <v>29738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461" t="n">
        <v>748</v>
      </c>
    </row>
    <row r="49" customFormat="false" ht="12.75" hidden="false" customHeight="false" outlineLevel="0" collapsed="false">
      <c r="A49" s="150" t="n">
        <f aca="false">+A43</f>
        <v>37286</v>
      </c>
      <c r="B49" s="9"/>
      <c r="C49" s="9"/>
      <c r="D49" s="41" t="n">
        <f aca="false">+F39</f>
        <v>-2175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-1427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1"/>
      <c r="B5" s="5" t="s">
        <v>284</v>
      </c>
    </row>
    <row r="6" customFormat="false" ht="12.75" hidden="false" customHeight="false" outlineLevel="0" collapsed="false">
      <c r="A6" s="162"/>
      <c r="B6" s="120" t="n">
        <v>9198</v>
      </c>
      <c r="D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</row>
    <row r="8" customFormat="false" ht="12.75" hidden="false" customHeight="false" outlineLevel="0" collapsed="false">
      <c r="A8" s="129" t="n">
        <v>1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 t="n">
        <v>1259</v>
      </c>
      <c r="D17" s="146" t="n">
        <f aca="false">+C17-B17</f>
        <v>1259</v>
      </c>
    </row>
    <row r="18" customFormat="false" ht="12.75" hidden="false" customHeight="false" outlineLevel="0" collapsed="false">
      <c r="A18" s="129" t="n">
        <v>11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12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13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46" t="n">
        <f aca="false">+C38-B38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1259</v>
      </c>
      <c r="D39" s="146" t="n">
        <f aca="false">SUM(D8:D38)</f>
        <v>1259</v>
      </c>
    </row>
    <row r="40" customFormat="false" ht="12.75" hidden="false" customHeight="false" outlineLevel="0" collapsed="false">
      <c r="A40" s="160"/>
      <c r="C40" s="32"/>
      <c r="D40" s="183"/>
    </row>
    <row r="41" customFormat="false" ht="12.75" hidden="false" customHeight="false" outlineLevel="0" collapsed="false">
      <c r="A41" s="181" t="n">
        <v>37256</v>
      </c>
      <c r="C41" s="91"/>
      <c r="D41" s="462" t="n">
        <v>16328</v>
      </c>
    </row>
    <row r="42" customFormat="false" ht="12.75" hidden="false" customHeight="false" outlineLevel="0" collapsed="false">
      <c r="A42" s="181" t="n">
        <v>37278</v>
      </c>
      <c r="C42" s="178"/>
      <c r="D42" s="130" t="n">
        <f aca="false">+D41+D39</f>
        <v>17587</v>
      </c>
    </row>
    <row r="43" customFormat="false" ht="12.75" hidden="false" customHeight="false" outlineLevel="0" collapsed="false">
      <c r="D43" s="185"/>
    </row>
    <row r="44" customFormat="false" ht="12.75" hidden="false" customHeight="false" outlineLevel="0" collapsed="false">
      <c r="D44" s="185"/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63" t="n">
        <v>383278</v>
      </c>
    </row>
    <row r="48" customFormat="false" ht="12.75" hidden="false" customHeight="false" outlineLevel="0" collapsed="false">
      <c r="A48" s="150" t="n">
        <f aca="false">+A42</f>
        <v>37278</v>
      </c>
      <c r="B48" s="9"/>
      <c r="C48" s="9"/>
      <c r="D48" s="152" t="n">
        <f aca="false">+D39*summary!G4</f>
        <v>2618.72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385896.72</v>
      </c>
    </row>
    <row r="50" customFormat="false" ht="12.75" hidden="false" customHeight="false" outlineLevel="0" collapsed="false">
      <c r="A50" s="154"/>
      <c r="B50" s="155"/>
      <c r="C50" s="156"/>
      <c r="D50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1"/>
      <c r="B3" s="5" t="s">
        <v>285</v>
      </c>
    </row>
    <row r="4" customFormat="false" ht="12.75" hidden="false" customHeight="false" outlineLevel="0" collapsed="false">
      <c r="A4" s="162"/>
      <c r="B4" s="120" t="n">
        <v>78113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9" t="n">
        <v>1</v>
      </c>
      <c r="B6" s="130" t="n">
        <v>-80749</v>
      </c>
      <c r="C6" s="130" t="n">
        <v>-80287</v>
      </c>
      <c r="D6" s="146" t="n">
        <f aca="false">+C6-B6</f>
        <v>462</v>
      </c>
      <c r="G6" s="234"/>
      <c r="H6" s="5"/>
      <c r="I6" s="5"/>
      <c r="J6" s="303"/>
      <c r="K6" s="464" t="s">
        <v>36</v>
      </c>
      <c r="L6" s="303"/>
      <c r="M6" s="19"/>
      <c r="N6" s="5"/>
    </row>
    <row r="7" customFormat="false" ht="12.75" hidden="false" customHeight="false" outlineLevel="0" collapsed="false">
      <c r="A7" s="129" t="n">
        <v>2</v>
      </c>
      <c r="B7" s="130" t="n">
        <v>-84767</v>
      </c>
      <c r="C7" s="130" t="n">
        <v>-80299</v>
      </c>
      <c r="D7" s="146" t="n">
        <f aca="false">+C7-B7</f>
        <v>4468</v>
      </c>
      <c r="G7" s="234" t="s">
        <v>182</v>
      </c>
      <c r="H7" s="465" t="s">
        <v>180</v>
      </c>
      <c r="I7" s="465" t="s">
        <v>181</v>
      </c>
      <c r="J7" s="466" t="s">
        <v>183</v>
      </c>
      <c r="K7" s="464" t="s">
        <v>184</v>
      </c>
      <c r="L7" s="303" t="s">
        <v>185</v>
      </c>
      <c r="M7" s="19"/>
      <c r="N7" s="5"/>
    </row>
    <row r="8" customFormat="false" ht="15" hidden="false" customHeight="true" outlineLevel="0" collapsed="false">
      <c r="A8" s="129" t="n">
        <v>3</v>
      </c>
      <c r="B8" s="130" t="n">
        <v>-83988</v>
      </c>
      <c r="C8" s="130" t="n">
        <v>-90299</v>
      </c>
      <c r="D8" s="146" t="n">
        <f aca="false">+C8-B8</f>
        <v>-6311</v>
      </c>
      <c r="G8" s="234" t="n">
        <v>36923</v>
      </c>
      <c r="H8" s="155" t="n">
        <v>-537</v>
      </c>
      <c r="I8" s="155" t="n">
        <v>-5933</v>
      </c>
      <c r="J8" s="155" t="n">
        <f aca="false">+I8-H8</f>
        <v>-5396</v>
      </c>
      <c r="K8" s="464" t="n">
        <v>5.62</v>
      </c>
      <c r="L8" s="416" t="n">
        <f aca="false">+K8*J8</f>
        <v>-30325.52</v>
      </c>
      <c r="M8" s="19"/>
      <c r="N8" s="5"/>
    </row>
    <row r="9" customFormat="false" ht="15" hidden="false" customHeight="true" outlineLevel="0" collapsed="false">
      <c r="A9" s="129" t="n">
        <v>4</v>
      </c>
      <c r="B9" s="130" t="n">
        <v>-99040</v>
      </c>
      <c r="C9" s="130" t="n">
        <v>-90299</v>
      </c>
      <c r="D9" s="146" t="n">
        <f aca="false">+C9-B9</f>
        <v>8741</v>
      </c>
      <c r="G9" s="234" t="n">
        <v>36951</v>
      </c>
      <c r="H9" s="155" t="n">
        <v>-80533</v>
      </c>
      <c r="I9" s="155" t="n">
        <v>-96000</v>
      </c>
      <c r="J9" s="155" t="n">
        <f aca="false">+I9-H9</f>
        <v>-15467</v>
      </c>
      <c r="K9" s="464" t="n">
        <v>4.98</v>
      </c>
      <c r="L9" s="416" t="n">
        <f aca="false">+K9*J9</f>
        <v>-77025.66</v>
      </c>
      <c r="M9" s="125" t="n">
        <f aca="false">+L9+L8</f>
        <v>-107351.18</v>
      </c>
      <c r="N9" s="5"/>
    </row>
    <row r="10" customFormat="false" ht="15" hidden="false" customHeight="true" outlineLevel="0" collapsed="false">
      <c r="A10" s="129" t="n">
        <v>5</v>
      </c>
      <c r="B10" s="130" t="n">
        <v>-88188</v>
      </c>
      <c r="C10" s="130" t="n">
        <v>-70519</v>
      </c>
      <c r="D10" s="146" t="n">
        <f aca="false">+C10-B10</f>
        <v>17669</v>
      </c>
      <c r="G10" s="234" t="n">
        <v>36982</v>
      </c>
      <c r="H10" s="155" t="n">
        <v>-819833</v>
      </c>
      <c r="I10" s="155" t="n">
        <v>-1020974</v>
      </c>
      <c r="J10" s="155" t="n">
        <f aca="false">+I10-H10</f>
        <v>-201141</v>
      </c>
      <c r="K10" s="464" t="n">
        <v>4.87</v>
      </c>
      <c r="L10" s="416" t="n">
        <f aca="false">+K10*J10</f>
        <v>-979556.67</v>
      </c>
      <c r="M10" s="125" t="n">
        <f aca="false">+M9+L10</f>
        <v>-1086907.85</v>
      </c>
      <c r="N10" s="5"/>
    </row>
    <row r="11" customFormat="false" ht="15" hidden="false" customHeight="true" outlineLevel="0" collapsed="false">
      <c r="A11" s="129" t="n">
        <v>6</v>
      </c>
      <c r="B11" s="130" t="n">
        <v>-84068</v>
      </c>
      <c r="C11" s="130" t="n">
        <v>-85299</v>
      </c>
      <c r="D11" s="146" t="n">
        <f aca="false">+C11-B11</f>
        <v>-1231</v>
      </c>
      <c r="G11" s="234" t="n">
        <v>37012</v>
      </c>
      <c r="H11" s="155" t="n">
        <f aca="false">-1443069+4335</f>
        <v>-1438734</v>
      </c>
      <c r="I11" s="155" t="n">
        <v>-1252019</v>
      </c>
      <c r="J11" s="155" t="n">
        <f aca="false">+I11-H11</f>
        <v>186715</v>
      </c>
      <c r="K11" s="464" t="n">
        <v>3.82</v>
      </c>
      <c r="L11" s="416" t="n">
        <f aca="false">+K11*J11</f>
        <v>713251.3</v>
      </c>
      <c r="M11" s="125" t="n">
        <f aca="false">+M10+L11</f>
        <v>-373656.55</v>
      </c>
      <c r="N11" s="5"/>
    </row>
    <row r="12" customFormat="false" ht="15" hidden="false" customHeight="true" outlineLevel="0" collapsed="false">
      <c r="A12" s="129" t="n">
        <v>7</v>
      </c>
      <c r="B12" s="130" t="n">
        <v>-87540</v>
      </c>
      <c r="C12" s="130" t="n">
        <v>-86191</v>
      </c>
      <c r="D12" s="146" t="n">
        <f aca="false">+C12-B12</f>
        <v>1349</v>
      </c>
      <c r="G12" s="234" t="n">
        <v>37043</v>
      </c>
      <c r="H12" s="155" t="n">
        <f aca="false">-1584593+4130</f>
        <v>-1580463</v>
      </c>
      <c r="I12" s="155" t="n">
        <v>-1589467</v>
      </c>
      <c r="J12" s="155" t="n">
        <f aca="false">+I12-H12</f>
        <v>-9004</v>
      </c>
      <c r="K12" s="464" t="n">
        <v>3.2</v>
      </c>
      <c r="L12" s="416" t="n">
        <f aca="false">+K12*J12</f>
        <v>-28812.8</v>
      </c>
      <c r="M12" s="125" t="n">
        <f aca="false">+M11+L12</f>
        <v>-402469.35</v>
      </c>
      <c r="N12" s="5"/>
    </row>
    <row r="13" customFormat="false" ht="15" hidden="false" customHeight="true" outlineLevel="0" collapsed="false">
      <c r="A13" s="129" t="n">
        <v>8</v>
      </c>
      <c r="B13" s="130" t="n">
        <v>-85134</v>
      </c>
      <c r="C13" s="130" t="n">
        <v>-87137</v>
      </c>
      <c r="D13" s="146" t="n">
        <f aca="false">+C13-B13</f>
        <v>-2003</v>
      </c>
      <c r="G13" s="234" t="n">
        <v>37073</v>
      </c>
      <c r="H13" s="155" t="n">
        <v>-2051914</v>
      </c>
      <c r="I13" s="155" t="n">
        <v>-1898771</v>
      </c>
      <c r="J13" s="155" t="n">
        <f aca="false">+I13-H13</f>
        <v>153143</v>
      </c>
      <c r="K13" s="464" t="n">
        <v>2.77</v>
      </c>
      <c r="L13" s="416" t="n">
        <f aca="false">+K13*J13</f>
        <v>424206.11</v>
      </c>
      <c r="M13" s="125" t="n">
        <f aca="false">+M12+L13</f>
        <v>21736.7599999998</v>
      </c>
      <c r="N13" s="5"/>
    </row>
    <row r="14" customFormat="false" ht="15" hidden="false" customHeight="true" outlineLevel="0" collapsed="false">
      <c r="A14" s="129" t="n">
        <v>9</v>
      </c>
      <c r="B14" s="130" t="n">
        <v>-85234</v>
      </c>
      <c r="C14" s="130" t="n">
        <v>-101799</v>
      </c>
      <c r="D14" s="146" t="n">
        <f aca="false">+C14-B14</f>
        <v>-16565</v>
      </c>
      <c r="G14" s="234" t="n">
        <v>37104</v>
      </c>
      <c r="H14" s="155" t="n">
        <v>-2021619</v>
      </c>
      <c r="I14" s="155" t="n">
        <v>-1999977</v>
      </c>
      <c r="J14" s="155" t="n">
        <f aca="false">+I14-H14</f>
        <v>21642</v>
      </c>
      <c r="K14" s="464" t="n">
        <v>2.77</v>
      </c>
      <c r="L14" s="416" t="n">
        <f aca="false">+K14*J14</f>
        <v>59948.34</v>
      </c>
      <c r="M14" s="125" t="n">
        <f aca="false">+M13+L14</f>
        <v>81685.0999999998</v>
      </c>
      <c r="N14" s="5"/>
    </row>
    <row r="15" customFormat="false" ht="15" hidden="false" customHeight="true" outlineLevel="0" collapsed="false">
      <c r="A15" s="129" t="n">
        <v>10</v>
      </c>
      <c r="B15" s="130" t="n">
        <v>-87361</v>
      </c>
      <c r="C15" s="130" t="n">
        <v>-95299</v>
      </c>
      <c r="D15" s="146" t="n">
        <f aca="false">+C15-B15</f>
        <v>-7938</v>
      </c>
      <c r="G15" s="467"/>
      <c r="H15" s="155"/>
      <c r="I15" s="155"/>
      <c r="J15" s="155"/>
      <c r="K15" s="464"/>
      <c r="L15" s="416"/>
      <c r="M15" s="125"/>
      <c r="N15" s="5"/>
    </row>
    <row r="16" customFormat="false" ht="15" hidden="false" customHeight="true" outlineLevel="0" collapsed="false">
      <c r="A16" s="129" t="n">
        <v>11</v>
      </c>
      <c r="B16" s="130" t="n">
        <v>-89069</v>
      </c>
      <c r="C16" s="130" t="n">
        <v>-85299</v>
      </c>
      <c r="D16" s="146" t="n">
        <f aca="false">+C16-B16</f>
        <v>3770</v>
      </c>
      <c r="G16" s="468"/>
      <c r="H16" s="5"/>
      <c r="I16" s="5"/>
      <c r="J16" s="303"/>
      <c r="K16" s="464"/>
      <c r="L16" s="303"/>
      <c r="M16" s="19"/>
      <c r="N16" s="5"/>
    </row>
    <row r="17" customFormat="false" ht="15" hidden="false" customHeight="true" outlineLevel="0" collapsed="false">
      <c r="A17" s="129" t="n">
        <v>12</v>
      </c>
      <c r="B17" s="130" t="n">
        <v>-86933</v>
      </c>
      <c r="C17" s="130" t="n">
        <v>-86648</v>
      </c>
      <c r="D17" s="146" t="n">
        <f aca="false">+C17-B17</f>
        <v>285</v>
      </c>
      <c r="G17" s="468"/>
      <c r="H17" s="5"/>
      <c r="I17" s="5"/>
      <c r="J17" s="302" t="n">
        <f aca="false">SUM(J8:J16)</f>
        <v>130492</v>
      </c>
      <c r="K17" s="464"/>
      <c r="L17" s="303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9" t="n">
        <v>13</v>
      </c>
      <c r="B18" s="130" t="n">
        <v>-85505</v>
      </c>
      <c r="C18" s="130" t="n">
        <v>-85277</v>
      </c>
      <c r="D18" s="146" t="n">
        <f aca="false">+C18-B18</f>
        <v>228</v>
      </c>
      <c r="G18" s="5"/>
      <c r="H18" s="5"/>
      <c r="I18" s="5"/>
      <c r="J18" s="303"/>
      <c r="K18" s="464"/>
      <c r="L18" s="303"/>
      <c r="M18" s="19"/>
      <c r="N18" s="5"/>
    </row>
    <row r="19" customFormat="false" ht="12.75" hidden="false" customHeight="false" outlineLevel="0" collapsed="false">
      <c r="A19" s="129" t="n">
        <v>14</v>
      </c>
      <c r="B19" s="130" t="n">
        <v>-88136</v>
      </c>
      <c r="C19" s="130" t="n">
        <v>-85286</v>
      </c>
      <c r="D19" s="146" t="n">
        <f aca="false">+C19-B19</f>
        <v>2850</v>
      </c>
      <c r="G19" s="234" t="s">
        <v>286</v>
      </c>
      <c r="H19" s="155" t="n">
        <f aca="false">+B37</f>
        <v>-2003616</v>
      </c>
      <c r="I19" s="155" t="n">
        <f aca="false">+C37</f>
        <v>-2093484</v>
      </c>
      <c r="J19" s="155" t="n">
        <f aca="false">+I19-H19</f>
        <v>-89868</v>
      </c>
      <c r="K19" s="464" t="n">
        <f aca="false">+D38</f>
        <v>2.08</v>
      </c>
      <c r="L19" s="416" t="n">
        <f aca="false">+K19*J19</f>
        <v>-186925.44</v>
      </c>
      <c r="M19" s="19"/>
      <c r="N19" s="5"/>
    </row>
    <row r="20" customFormat="false" ht="12.75" hidden="false" customHeight="false" outlineLevel="0" collapsed="false">
      <c r="A20" s="129" t="n">
        <v>15</v>
      </c>
      <c r="B20" s="130" t="n">
        <v>-88250</v>
      </c>
      <c r="C20" s="130" t="n">
        <v>-90299</v>
      </c>
      <c r="D20" s="146" t="n">
        <f aca="false">+C20-B20</f>
        <v>-2049</v>
      </c>
      <c r="G20" s="234"/>
      <c r="H20" s="155"/>
      <c r="I20" s="155"/>
      <c r="J20" s="155"/>
      <c r="K20" s="464"/>
      <c r="L20" s="416"/>
      <c r="M20" s="19"/>
      <c r="N20" s="5"/>
    </row>
    <row r="21" customFormat="false" ht="12.75" hidden="false" customHeight="false" outlineLevel="0" collapsed="false">
      <c r="A21" s="129" t="n">
        <v>16</v>
      </c>
      <c r="B21" s="130" t="n">
        <v>-81967</v>
      </c>
      <c r="C21" s="130" t="n">
        <v>-85299</v>
      </c>
      <c r="D21" s="146" t="n">
        <f aca="false">+C21-B21</f>
        <v>-3332</v>
      </c>
      <c r="G21" s="149"/>
      <c r="H21" s="130"/>
      <c r="I21" s="130"/>
      <c r="J21" s="130"/>
      <c r="K21" s="126"/>
      <c r="L21" s="125"/>
      <c r="M21" s="19"/>
      <c r="N21" s="5"/>
    </row>
    <row r="22" customFormat="false" ht="12.75" hidden="false" customHeight="false" outlineLevel="0" collapsed="false">
      <c r="A22" s="129" t="n">
        <v>17</v>
      </c>
      <c r="B22" s="130" t="n">
        <v>-57277</v>
      </c>
      <c r="C22" s="130" t="n">
        <v>-85299</v>
      </c>
      <c r="D22" s="146" t="n">
        <f aca="false">+C22-B22</f>
        <v>-28022</v>
      </c>
      <c r="G22" s="149"/>
      <c r="H22" s="130"/>
      <c r="I22" s="130"/>
      <c r="J22" s="125"/>
      <c r="K22" s="126"/>
      <c r="L22" s="125"/>
      <c r="M22" s="19"/>
      <c r="N22" s="5"/>
    </row>
    <row r="23" customFormat="false" ht="12.75" hidden="false" customHeight="false" outlineLevel="0" collapsed="false">
      <c r="A23" s="129" t="n">
        <v>18</v>
      </c>
      <c r="B23" s="130" t="n">
        <v>-44766</v>
      </c>
      <c r="C23" s="130" t="n">
        <v>-62649</v>
      </c>
      <c r="D23" s="146" t="n">
        <f aca="false">+C23-B23</f>
        <v>-17883</v>
      </c>
      <c r="G23" s="149"/>
      <c r="H23" s="130"/>
      <c r="I23" s="130"/>
      <c r="J23" s="143"/>
      <c r="K23" s="144"/>
      <c r="L23" s="143"/>
      <c r="M23" s="19"/>
      <c r="N23" s="5"/>
    </row>
    <row r="24" customFormat="false" ht="12.75" hidden="false" customHeight="false" outlineLevel="0" collapsed="false">
      <c r="A24" s="129" t="n">
        <v>19</v>
      </c>
      <c r="B24" s="130" t="n">
        <v>-44717</v>
      </c>
      <c r="C24" s="130" t="n">
        <v>-50000</v>
      </c>
      <c r="D24" s="146" t="n">
        <f aca="false">+C24-B24</f>
        <v>-5283</v>
      </c>
      <c r="G24" s="19" t="s">
        <v>287</v>
      </c>
      <c r="H24" s="130"/>
      <c r="I24" s="130"/>
      <c r="J24" s="130" t="n">
        <f aca="false">+J19+J17</f>
        <v>40624</v>
      </c>
      <c r="K24" s="144"/>
      <c r="L24" s="143" t="n">
        <f aca="false">+L19+L17</f>
        <v>-105240.34</v>
      </c>
      <c r="M24" s="19"/>
      <c r="N24" s="5"/>
    </row>
    <row r="25" customFormat="false" ht="12.75" hidden="false" customHeight="false" outlineLevel="0" collapsed="false">
      <c r="A25" s="129" t="n">
        <v>20</v>
      </c>
      <c r="B25" s="130" t="n">
        <v>-43786</v>
      </c>
      <c r="C25" s="130" t="n">
        <v>-50000</v>
      </c>
      <c r="D25" s="146" t="n">
        <f aca="false">+C25-B25</f>
        <v>-6214</v>
      </c>
      <c r="G25" s="19"/>
      <c r="H25" s="130"/>
      <c r="I25" s="130"/>
      <c r="J25" s="143"/>
      <c r="K25" s="144"/>
      <c r="L25" s="143"/>
      <c r="M25" s="19"/>
      <c r="N25" s="5"/>
    </row>
    <row r="26" customFormat="false" ht="12.75" hidden="false" customHeight="false" outlineLevel="0" collapsed="false">
      <c r="A26" s="129" t="n">
        <v>21</v>
      </c>
      <c r="B26" s="130" t="n">
        <v>-44394</v>
      </c>
      <c r="C26" s="130" t="n">
        <v>-50000</v>
      </c>
      <c r="D26" s="146" t="n">
        <f aca="false">+C26-B26</f>
        <v>-5606</v>
      </c>
      <c r="G26" s="19" t="s">
        <v>288</v>
      </c>
      <c r="H26" s="130"/>
      <c r="I26" s="130"/>
      <c r="J26" s="143"/>
      <c r="K26" s="144"/>
      <c r="L26" s="130" t="n">
        <f aca="false">+L24/K19</f>
        <v>-50596.3173076924</v>
      </c>
    </row>
    <row r="27" customFormat="false" ht="12.75" hidden="false" customHeight="false" outlineLevel="0" collapsed="false">
      <c r="A27" s="129" t="n">
        <v>22</v>
      </c>
      <c r="B27" s="130" t="n">
        <v>-43663</v>
      </c>
      <c r="C27" s="130" t="n">
        <v>-50000</v>
      </c>
      <c r="D27" s="146" t="n">
        <f aca="false">+C27-B27</f>
        <v>-6337</v>
      </c>
      <c r="G27" s="9"/>
      <c r="H27" s="130"/>
      <c r="I27" s="130"/>
      <c r="J27" s="143"/>
      <c r="K27" s="144"/>
      <c r="L27" s="143"/>
    </row>
    <row r="28" customFormat="false" ht="12.75" hidden="false" customHeight="false" outlineLevel="0" collapsed="false">
      <c r="A28" s="129" t="n">
        <v>23</v>
      </c>
      <c r="B28" s="130" t="n">
        <v>-44134</v>
      </c>
      <c r="C28" s="130" t="n">
        <v>-50000</v>
      </c>
      <c r="D28" s="146" t="n">
        <f aca="false">+C28-B28</f>
        <v>-5866</v>
      </c>
      <c r="G28" s="9"/>
      <c r="H28" s="130"/>
      <c r="I28" s="130"/>
      <c r="J28" s="143"/>
      <c r="K28" s="144"/>
      <c r="L28" s="143"/>
    </row>
    <row r="29" customFormat="false" ht="12.75" hidden="false" customHeight="false" outlineLevel="0" collapsed="false">
      <c r="A29" s="129" t="n">
        <v>24</v>
      </c>
      <c r="B29" s="130" t="n">
        <v>-43048</v>
      </c>
      <c r="C29" s="130" t="n">
        <v>-50000</v>
      </c>
      <c r="D29" s="146" t="n">
        <f aca="false">+C29-B29</f>
        <v>-6952</v>
      </c>
    </row>
    <row r="30" customFormat="false" ht="12.75" hidden="false" customHeight="false" outlineLevel="0" collapsed="false">
      <c r="A30" s="129" t="n">
        <v>25</v>
      </c>
      <c r="B30" s="130" t="n">
        <v>-41991</v>
      </c>
      <c r="C30" s="130" t="n">
        <v>-50000</v>
      </c>
      <c r="D30" s="146" t="n">
        <f aca="false">+C30-B30</f>
        <v>-8009</v>
      </c>
    </row>
    <row r="31" customFormat="false" ht="12.75" hidden="false" customHeight="false" outlineLevel="0" collapsed="false">
      <c r="A31" s="129" t="n">
        <v>26</v>
      </c>
      <c r="B31" s="130" t="n">
        <v>-41997</v>
      </c>
      <c r="C31" s="130" t="n">
        <v>-45000</v>
      </c>
      <c r="D31" s="146" t="n">
        <f aca="false">+C31-B31</f>
        <v>-3003</v>
      </c>
    </row>
    <row r="32" customFormat="false" ht="12.75" hidden="false" customHeight="false" outlineLevel="0" collapsed="false">
      <c r="A32" s="129" t="n">
        <v>27</v>
      </c>
      <c r="B32" s="130" t="n">
        <v>-41784</v>
      </c>
      <c r="C32" s="130" t="n">
        <v>-45000</v>
      </c>
      <c r="D32" s="146" t="n">
        <f aca="false">+C32-B32</f>
        <v>-3216</v>
      </c>
    </row>
    <row r="33" customFormat="false" ht="12.75" hidden="false" customHeight="false" outlineLevel="0" collapsed="false">
      <c r="A33" s="129" t="n">
        <v>28</v>
      </c>
      <c r="B33" s="130" t="n">
        <v>-42049</v>
      </c>
      <c r="C33" s="130" t="n">
        <v>-40000</v>
      </c>
      <c r="D33" s="146" t="n">
        <f aca="false">+C33-B33</f>
        <v>2049</v>
      </c>
    </row>
    <row r="34" customFormat="false" ht="12.75" hidden="false" customHeight="false" outlineLevel="0" collapsed="false">
      <c r="A34" s="129" t="n">
        <v>29</v>
      </c>
      <c r="B34" s="130" t="n">
        <v>-42017</v>
      </c>
      <c r="C34" s="130" t="n">
        <v>-40000</v>
      </c>
      <c r="D34" s="146" t="n">
        <f aca="false">+C34-B34</f>
        <v>2017</v>
      </c>
    </row>
    <row r="35" customFormat="false" ht="12.75" hidden="false" customHeight="false" outlineLevel="0" collapsed="false">
      <c r="A35" s="129" t="n">
        <v>30</v>
      </c>
      <c r="B35" s="130" t="n">
        <v>-42064</v>
      </c>
      <c r="C35" s="130" t="n">
        <v>-40000</v>
      </c>
      <c r="D35" s="146" t="n">
        <f aca="false">+C35-B35</f>
        <v>2064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-2003616</v>
      </c>
      <c r="C37" s="130" t="n">
        <f aca="false">SUM(C6:C36)</f>
        <v>-2093484</v>
      </c>
      <c r="D37" s="146" t="n">
        <f aca="false">SUM(D6:D36)</f>
        <v>-89868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2.08</v>
      </c>
    </row>
    <row r="39" customFormat="false" ht="12.75" hidden="false" customHeight="false" outlineLevel="0" collapsed="false">
      <c r="D39" s="158" t="n">
        <f aca="false">+D38*D37</f>
        <v>-186925.44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178976.97</v>
      </c>
    </row>
    <row r="41" customFormat="false" ht="12.75" hidden="false" customHeight="false" outlineLevel="0" collapsed="false">
      <c r="A41" s="181" t="n">
        <v>37286</v>
      </c>
      <c r="C41" s="178"/>
      <c r="D41" s="158" t="n">
        <f aca="false">+D40+D39</f>
        <v>-7948.47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173146</v>
      </c>
    </row>
    <row r="46" customFormat="false" ht="12.75" hidden="false" customHeight="false" outlineLevel="0" collapsed="false">
      <c r="A46" s="150" t="n">
        <f aca="false">+A41</f>
        <v>37286</v>
      </c>
      <c r="B46" s="9"/>
      <c r="C46" s="9"/>
      <c r="D46" s="41" t="n">
        <f aca="false">+D37</f>
        <v>-89868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83278</v>
      </c>
    </row>
    <row r="48" customFormat="false" ht="12.75" hidden="false" customHeight="false" outlineLevel="0" collapsed="false">
      <c r="A48" s="154"/>
      <c r="B48" s="155"/>
      <c r="C48" s="156"/>
      <c r="D48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289</v>
      </c>
      <c r="E3" s="162" t="n">
        <v>27677</v>
      </c>
    </row>
    <row r="4" customFormat="false" ht="12.75" hidden="false" customHeight="false" outlineLevel="0" collapsed="false">
      <c r="A4" s="162"/>
      <c r="B4" s="120" t="n">
        <v>78093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30077</v>
      </c>
      <c r="C6" s="130" t="n">
        <v>30013</v>
      </c>
      <c r="D6" s="146" t="n">
        <f aca="false">+C6-B6</f>
        <v>-64</v>
      </c>
    </row>
    <row r="7" customFormat="false" ht="12.75" hidden="false" customHeight="false" outlineLevel="0" collapsed="false">
      <c r="A7" s="129" t="n">
        <v>2</v>
      </c>
      <c r="B7" s="130" t="n">
        <v>30198</v>
      </c>
      <c r="C7" s="130" t="n">
        <v>30013</v>
      </c>
      <c r="D7" s="146" t="n">
        <f aca="false">+C7-B7</f>
        <v>-185</v>
      </c>
    </row>
    <row r="8" customFormat="false" ht="12.75" hidden="false" customHeight="false" outlineLevel="0" collapsed="false">
      <c r="A8" s="129" t="n">
        <v>3</v>
      </c>
      <c r="B8" s="130" t="n">
        <v>30012</v>
      </c>
      <c r="C8" s="130" t="n">
        <v>30013</v>
      </c>
      <c r="D8" s="146" t="n">
        <f aca="false">+C8-B8</f>
        <v>1</v>
      </c>
    </row>
    <row r="9" customFormat="false" ht="12.75" hidden="false" customHeight="false" outlineLevel="0" collapsed="false">
      <c r="A9" s="129" t="n">
        <v>4</v>
      </c>
      <c r="B9" s="130" t="n">
        <v>28849</v>
      </c>
      <c r="C9" s="130" t="n">
        <v>30013</v>
      </c>
      <c r="D9" s="146" t="n">
        <f aca="false">+C9-B9</f>
        <v>1164</v>
      </c>
    </row>
    <row r="10" customFormat="false" ht="12.75" hidden="false" customHeight="false" outlineLevel="0" collapsed="false">
      <c r="A10" s="129" t="n">
        <v>5</v>
      </c>
      <c r="B10" s="130" t="n">
        <v>29803</v>
      </c>
      <c r="C10" s="130" t="n">
        <v>32012</v>
      </c>
      <c r="D10" s="146" t="n">
        <f aca="false">+C10-B10</f>
        <v>2209</v>
      </c>
    </row>
    <row r="11" customFormat="false" ht="12.75" hidden="false" customHeight="false" outlineLevel="0" collapsed="false">
      <c r="A11" s="129" t="n">
        <v>6</v>
      </c>
      <c r="B11" s="130" t="n">
        <v>29404</v>
      </c>
      <c r="C11" s="130" t="n">
        <v>32012</v>
      </c>
      <c r="D11" s="146" t="n">
        <f aca="false">+C11-B11</f>
        <v>2608</v>
      </c>
    </row>
    <row r="12" customFormat="false" ht="12.75" hidden="false" customHeight="false" outlineLevel="0" collapsed="false">
      <c r="A12" s="129" t="n">
        <v>7</v>
      </c>
      <c r="B12" s="130" t="n">
        <v>29513</v>
      </c>
      <c r="C12" s="130" t="n">
        <v>32012</v>
      </c>
      <c r="D12" s="146" t="n">
        <f aca="false">+C12-B12</f>
        <v>2499</v>
      </c>
    </row>
    <row r="13" customFormat="false" ht="12.75" hidden="false" customHeight="false" outlineLevel="0" collapsed="false">
      <c r="A13" s="129" t="n">
        <v>8</v>
      </c>
      <c r="B13" s="130" t="n">
        <v>29387</v>
      </c>
      <c r="C13" s="130" t="n">
        <v>31955</v>
      </c>
      <c r="D13" s="146" t="n">
        <f aca="false">+C13-B13</f>
        <v>2568</v>
      </c>
    </row>
    <row r="14" customFormat="false" ht="12.75" hidden="false" customHeight="false" outlineLevel="0" collapsed="false">
      <c r="A14" s="129" t="n">
        <v>9</v>
      </c>
      <c r="B14" s="130" t="n">
        <v>31999</v>
      </c>
      <c r="C14" s="130" t="n">
        <v>32012</v>
      </c>
      <c r="D14" s="146" t="n">
        <f aca="false">+C14-B14</f>
        <v>13</v>
      </c>
    </row>
    <row r="15" customFormat="false" ht="12.75" hidden="false" customHeight="false" outlineLevel="0" collapsed="false">
      <c r="A15" s="129" t="n">
        <v>10</v>
      </c>
      <c r="B15" s="130" t="n">
        <v>33291</v>
      </c>
      <c r="C15" s="130" t="n">
        <v>32013</v>
      </c>
      <c r="D15" s="146" t="n">
        <f aca="false">+C15-B15</f>
        <v>-1278</v>
      </c>
    </row>
    <row r="16" customFormat="false" ht="12.75" hidden="false" customHeight="false" outlineLevel="0" collapsed="false">
      <c r="A16" s="129" t="n">
        <v>11</v>
      </c>
      <c r="B16" s="130" t="n">
        <v>35895</v>
      </c>
      <c r="C16" s="130" t="n">
        <v>32013</v>
      </c>
      <c r="D16" s="146" t="n">
        <f aca="false">+C16-B16</f>
        <v>-3882</v>
      </c>
    </row>
    <row r="17" customFormat="false" ht="12.75" hidden="false" customHeight="false" outlineLevel="0" collapsed="false">
      <c r="A17" s="129" t="n">
        <v>12</v>
      </c>
      <c r="B17" s="130" t="n">
        <v>33881</v>
      </c>
      <c r="C17" s="130" t="n">
        <v>32013</v>
      </c>
      <c r="D17" s="146" t="n">
        <f aca="false">+C17-B17</f>
        <v>-1868</v>
      </c>
    </row>
    <row r="18" customFormat="false" ht="12.75" hidden="false" customHeight="false" outlineLevel="0" collapsed="false">
      <c r="A18" s="129" t="n">
        <v>13</v>
      </c>
      <c r="B18" s="130" t="n">
        <v>34615</v>
      </c>
      <c r="C18" s="130" t="n">
        <v>32013</v>
      </c>
      <c r="D18" s="146" t="n">
        <f aca="false">+C18-B18</f>
        <v>-2602</v>
      </c>
    </row>
    <row r="19" customFormat="false" ht="12.75" hidden="false" customHeight="false" outlineLevel="0" collapsed="false">
      <c r="A19" s="129" t="n">
        <v>14</v>
      </c>
      <c r="B19" s="130" t="n">
        <v>33685</v>
      </c>
      <c r="C19" s="130" t="n">
        <v>32013</v>
      </c>
      <c r="D19" s="146" t="n">
        <f aca="false">+C19-B19</f>
        <v>-1672</v>
      </c>
    </row>
    <row r="20" customFormat="false" ht="12.75" hidden="false" customHeight="false" outlineLevel="0" collapsed="false">
      <c r="A20" s="129" t="n">
        <v>15</v>
      </c>
      <c r="B20" s="130" t="n">
        <v>25246</v>
      </c>
      <c r="C20" s="130" t="n">
        <v>32013</v>
      </c>
      <c r="D20" s="146" t="n">
        <f aca="false">+C20-B20</f>
        <v>6767</v>
      </c>
    </row>
    <row r="21" customFormat="false" ht="12.75" hidden="false" customHeight="false" outlineLevel="0" collapsed="false">
      <c r="A21" s="129" t="n">
        <v>16</v>
      </c>
      <c r="B21" s="130" t="n">
        <v>37058</v>
      </c>
      <c r="C21" s="130" t="n">
        <v>31127</v>
      </c>
      <c r="D21" s="146" t="n">
        <f aca="false">+C21-B21</f>
        <v>-5931</v>
      </c>
    </row>
    <row r="22" customFormat="false" ht="12.75" hidden="false" customHeight="false" outlineLevel="0" collapsed="false">
      <c r="A22" s="129" t="n">
        <v>17</v>
      </c>
      <c r="B22" s="130" t="n">
        <v>36319</v>
      </c>
      <c r="C22" s="130" t="n">
        <v>31127</v>
      </c>
      <c r="D22" s="146" t="n">
        <f aca="false">+C22-B22</f>
        <v>-5192</v>
      </c>
    </row>
    <row r="23" customFormat="false" ht="12.75" hidden="false" customHeight="false" outlineLevel="0" collapsed="false">
      <c r="A23" s="129" t="n">
        <v>18</v>
      </c>
      <c r="B23" s="130" t="n">
        <v>32175</v>
      </c>
      <c r="C23" s="130" t="n">
        <v>31127</v>
      </c>
      <c r="D23" s="146" t="n">
        <f aca="false">+C23-B23</f>
        <v>-1048</v>
      </c>
    </row>
    <row r="24" customFormat="false" ht="12.75" hidden="false" customHeight="false" outlineLevel="0" collapsed="false">
      <c r="A24" s="129" t="n">
        <v>19</v>
      </c>
      <c r="B24" s="130" t="n">
        <v>30143</v>
      </c>
      <c r="C24" s="130" t="n">
        <v>28727</v>
      </c>
      <c r="D24" s="146" t="n">
        <f aca="false">+C24-B24</f>
        <v>-1416</v>
      </c>
    </row>
    <row r="25" customFormat="false" ht="12.75" hidden="false" customHeight="false" outlineLevel="0" collapsed="false">
      <c r="A25" s="129" t="n">
        <v>20</v>
      </c>
      <c r="B25" s="130" t="n">
        <v>27997</v>
      </c>
      <c r="C25" s="130" t="n">
        <v>28727</v>
      </c>
      <c r="D25" s="146" t="n">
        <f aca="false">+C25-B25</f>
        <v>730</v>
      </c>
    </row>
    <row r="26" customFormat="false" ht="12.75" hidden="false" customHeight="false" outlineLevel="0" collapsed="false">
      <c r="A26" s="129" t="n">
        <v>21</v>
      </c>
      <c r="B26" s="130" t="n">
        <v>27641</v>
      </c>
      <c r="C26" s="130" t="n">
        <v>28727</v>
      </c>
      <c r="D26" s="146" t="n">
        <f aca="false">+C26-B26</f>
        <v>1086</v>
      </c>
    </row>
    <row r="27" customFormat="false" ht="12.75" hidden="false" customHeight="false" outlineLevel="0" collapsed="false">
      <c r="A27" s="129" t="n">
        <v>22</v>
      </c>
      <c r="B27" s="130" t="n">
        <v>27458</v>
      </c>
      <c r="C27" s="130" t="n">
        <v>28727</v>
      </c>
      <c r="D27" s="146" t="n">
        <f aca="false">+C27-B27</f>
        <v>1269</v>
      </c>
    </row>
    <row r="28" customFormat="false" ht="12.75" hidden="false" customHeight="false" outlineLevel="0" collapsed="false">
      <c r="A28" s="129" t="n">
        <v>23</v>
      </c>
      <c r="B28" s="130" t="n">
        <v>30094</v>
      </c>
      <c r="C28" s="130" t="n">
        <v>28726</v>
      </c>
      <c r="D28" s="146" t="n">
        <f aca="false">+C28-B28</f>
        <v>-1368</v>
      </c>
    </row>
    <row r="29" customFormat="false" ht="12.75" hidden="false" customHeight="false" outlineLevel="0" collapsed="false">
      <c r="A29" s="129" t="n">
        <v>24</v>
      </c>
      <c r="B29" s="130" t="n">
        <v>28876</v>
      </c>
      <c r="C29" s="130" t="n">
        <v>28727</v>
      </c>
      <c r="D29" s="146" t="n">
        <f aca="false">+C29-B29</f>
        <v>-149</v>
      </c>
    </row>
    <row r="30" customFormat="false" ht="12.75" hidden="false" customHeight="false" outlineLevel="0" collapsed="false">
      <c r="A30" s="129" t="n">
        <v>25</v>
      </c>
      <c r="B30" s="130" t="n">
        <v>28518</v>
      </c>
      <c r="C30" s="130" t="n">
        <v>28727</v>
      </c>
      <c r="D30" s="146" t="n">
        <f aca="false">+C30-B30</f>
        <v>209</v>
      </c>
    </row>
    <row r="31" customFormat="false" ht="12.75" hidden="false" customHeight="false" outlineLevel="0" collapsed="false">
      <c r="A31" s="129" t="n">
        <v>26</v>
      </c>
      <c r="B31" s="130" t="n">
        <v>27427</v>
      </c>
      <c r="C31" s="130" t="n">
        <v>28600</v>
      </c>
      <c r="D31" s="146" t="n">
        <f aca="false">+C31-B31</f>
        <v>1173</v>
      </c>
    </row>
    <row r="32" customFormat="false" ht="12.75" hidden="false" customHeight="false" outlineLevel="0" collapsed="false">
      <c r="A32" s="129" t="n">
        <v>27</v>
      </c>
      <c r="B32" s="130" t="n">
        <v>28542</v>
      </c>
      <c r="C32" s="130" t="n">
        <v>28600</v>
      </c>
      <c r="D32" s="146" t="n">
        <f aca="false">+C32-B32</f>
        <v>58</v>
      </c>
    </row>
    <row r="33" customFormat="false" ht="12.75" hidden="false" customHeight="false" outlineLevel="0" collapsed="false">
      <c r="A33" s="129" t="n">
        <v>28</v>
      </c>
      <c r="B33" s="130" t="n">
        <v>29307</v>
      </c>
      <c r="C33" s="130" t="n">
        <v>28600</v>
      </c>
      <c r="D33" s="146" t="n">
        <f aca="false">+C33-B33</f>
        <v>-707</v>
      </c>
    </row>
    <row r="34" customFormat="false" ht="12.75" hidden="false" customHeight="false" outlineLevel="0" collapsed="false">
      <c r="A34" s="129" t="n">
        <v>29</v>
      </c>
      <c r="B34" s="130" t="n">
        <v>36227</v>
      </c>
      <c r="C34" s="130" t="n">
        <v>37551</v>
      </c>
      <c r="D34" s="146" t="n">
        <f aca="false">+C34-B34</f>
        <v>1324</v>
      </c>
    </row>
    <row r="35" customFormat="false" ht="12.75" hidden="false" customHeight="false" outlineLevel="0" collapsed="false">
      <c r="A35" s="129" t="n">
        <v>30</v>
      </c>
      <c r="B35" s="130" t="n">
        <v>32206</v>
      </c>
      <c r="C35" s="130" t="n">
        <v>37551</v>
      </c>
      <c r="D35" s="146" t="n">
        <f aca="false">+C35-B35</f>
        <v>5345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925843</v>
      </c>
      <c r="C37" s="130" t="n">
        <f aca="false">SUM(C6:C36)</f>
        <v>927504</v>
      </c>
      <c r="D37" s="146" t="n">
        <f aca="false">SUM(D6:D36)</f>
        <v>1661</v>
      </c>
    </row>
    <row r="38" customFormat="false" ht="12.75" hidden="false" customHeight="false" outlineLevel="0" collapsed="false">
      <c r="A38" s="160"/>
      <c r="B38" s="131"/>
      <c r="C38" s="32"/>
      <c r="D38" s="326" t="n">
        <f aca="false">+summary!G5</f>
        <v>2.09</v>
      </c>
    </row>
    <row r="39" customFormat="false" ht="12.75" hidden="false" customHeight="false" outlineLevel="0" collapsed="false">
      <c r="D39" s="158" t="n">
        <f aca="false">+D38*D37</f>
        <v>3471.49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85001.93</v>
      </c>
    </row>
    <row r="41" customFormat="false" ht="12.75" hidden="false" customHeight="false" outlineLevel="0" collapsed="false">
      <c r="A41" s="181" t="n">
        <v>37286</v>
      </c>
      <c r="C41" s="178"/>
      <c r="D41" s="158" t="n">
        <f aca="false">+D40+D39</f>
        <v>88473.42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54581</v>
      </c>
    </row>
    <row r="46" customFormat="false" ht="12.75" hidden="false" customHeight="false" outlineLevel="0" collapsed="false">
      <c r="A46" s="150" t="n">
        <f aca="false">+A41</f>
        <v>37286</v>
      </c>
      <c r="B46" s="9"/>
      <c r="C46" s="9"/>
      <c r="D46" s="41" t="n">
        <f aca="false">+D37</f>
        <v>1661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56242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38" activeCellId="0" sqref="F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9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20" t="s">
        <v>175</v>
      </c>
      <c r="D1" s="120" t="s">
        <v>176</v>
      </c>
      <c r="F1" s="120" t="s">
        <v>177</v>
      </c>
      <c r="H1" s="120" t="s">
        <v>178</v>
      </c>
    </row>
    <row r="2" customFormat="false" ht="12.75" hidden="false" customHeight="false" outlineLevel="0" collapsed="false">
      <c r="B2" s="121"/>
      <c r="C2" s="122"/>
      <c r="D2" s="122"/>
      <c r="E2" s="122"/>
      <c r="F2" s="122"/>
      <c r="G2" s="122"/>
      <c r="H2" s="122"/>
      <c r="I2" s="122"/>
      <c r="J2" s="122"/>
      <c r="M2" s="9"/>
      <c r="N2" s="9"/>
      <c r="O2" s="9"/>
      <c r="P2" s="91"/>
      <c r="Q2" s="112"/>
      <c r="R2" s="91"/>
      <c r="S2" s="9"/>
      <c r="T2" s="9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H3" s="123" t="s">
        <v>180</v>
      </c>
      <c r="I3" s="123" t="s">
        <v>181</v>
      </c>
      <c r="J3" s="123"/>
      <c r="M3" s="124"/>
      <c r="N3" s="19"/>
      <c r="O3" s="19"/>
      <c r="P3" s="125"/>
      <c r="Q3" s="126" t="s">
        <v>36</v>
      </c>
      <c r="R3" s="125"/>
      <c r="S3" s="9"/>
      <c r="T3" s="1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265797</v>
      </c>
      <c r="C4" s="130" t="n">
        <v>254322</v>
      </c>
      <c r="D4" s="130" t="n">
        <v>39793</v>
      </c>
      <c r="E4" s="130" t="n">
        <v>37941</v>
      </c>
      <c r="F4" s="130" t="n">
        <v>27327</v>
      </c>
      <c r="G4" s="130" t="n">
        <v>49663</v>
      </c>
      <c r="H4" s="130" t="n">
        <v>98034</v>
      </c>
      <c r="I4" s="130" t="n">
        <v>88072</v>
      </c>
      <c r="J4" s="130" t="n">
        <f aca="false">+C4+E4+G4+I4-H4-F4-D4-B4</f>
        <v>-953</v>
      </c>
      <c r="K4" s="131"/>
      <c r="M4" s="124" t="s">
        <v>182</v>
      </c>
      <c r="N4" s="122" t="s">
        <v>180</v>
      </c>
      <c r="O4" s="122" t="s">
        <v>181</v>
      </c>
      <c r="P4" s="132" t="s">
        <v>183</v>
      </c>
      <c r="Q4" s="126" t="s">
        <v>184</v>
      </c>
      <c r="R4" s="125" t="s">
        <v>185</v>
      </c>
      <c r="S4" s="18"/>
      <c r="T4" s="1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277624</v>
      </c>
      <c r="C5" s="130" t="n">
        <v>290502</v>
      </c>
      <c r="D5" s="130" t="n">
        <v>41157</v>
      </c>
      <c r="E5" s="130" t="n">
        <v>40713</v>
      </c>
      <c r="F5" s="130" t="n">
        <v>43302</v>
      </c>
      <c r="G5" s="130" t="n">
        <v>49663</v>
      </c>
      <c r="H5" s="130" t="n">
        <v>99079</v>
      </c>
      <c r="I5" s="130" t="n">
        <v>82401</v>
      </c>
      <c r="J5" s="130" t="n">
        <f aca="false">+C5+E5+G5+I5-H5-F5-D5-B5</f>
        <v>2117</v>
      </c>
      <c r="M5" s="134" t="s">
        <v>186</v>
      </c>
      <c r="N5" s="32"/>
      <c r="O5" s="32"/>
      <c r="P5" s="32" t="n">
        <v>-34361</v>
      </c>
      <c r="Q5" s="112"/>
      <c r="R5" s="64" t="n">
        <v>25006</v>
      </c>
      <c r="S5" s="9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307171</v>
      </c>
      <c r="C6" s="130" t="n">
        <v>315078</v>
      </c>
      <c r="D6" s="130" t="n">
        <v>38099</v>
      </c>
      <c r="E6" s="130" t="n">
        <v>38046</v>
      </c>
      <c r="F6" s="130" t="n">
        <v>47670</v>
      </c>
      <c r="G6" s="130" t="n">
        <v>45711</v>
      </c>
      <c r="H6" s="130" t="n">
        <v>136447</v>
      </c>
      <c r="I6" s="130" t="n">
        <v>129393</v>
      </c>
      <c r="J6" s="130" t="n">
        <f aca="false">+C6+E6+G6+I6-H6-F6-D6-B6</f>
        <v>-1159</v>
      </c>
      <c r="M6" s="124" t="n">
        <v>36861</v>
      </c>
      <c r="N6" s="130" t="n">
        <v>19698194</v>
      </c>
      <c r="O6" s="130" t="n">
        <v>19662410</v>
      </c>
      <c r="P6" s="32" t="n">
        <f aca="false">+O6-N6</f>
        <v>-35784</v>
      </c>
      <c r="Q6" s="112" t="n">
        <v>7.95</v>
      </c>
      <c r="R6" s="64" t="n">
        <f aca="false">+Q6*P6</f>
        <v>-284482.8</v>
      </c>
      <c r="S6" s="137"/>
      <c r="T6" s="125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279408</v>
      </c>
      <c r="C7" s="130" t="n">
        <v>308260</v>
      </c>
      <c r="D7" s="130" t="n">
        <v>36601</v>
      </c>
      <c r="E7" s="130" t="n">
        <v>41864</v>
      </c>
      <c r="F7" s="130" t="n">
        <v>43971</v>
      </c>
      <c r="G7" s="130" t="n">
        <v>44545</v>
      </c>
      <c r="H7" s="130" t="n">
        <v>131671</v>
      </c>
      <c r="I7" s="130" t="n">
        <v>130882</v>
      </c>
      <c r="J7" s="130" t="n">
        <f aca="false">+C7+E7+G7+I7-H7-F7-D7-B7</f>
        <v>33900</v>
      </c>
      <c r="M7" s="124" t="n">
        <v>36892</v>
      </c>
      <c r="N7" s="130" t="n">
        <v>18949781</v>
      </c>
      <c r="O7" s="32" t="n">
        <v>18975457</v>
      </c>
      <c r="P7" s="32" t="n">
        <f aca="false">+O7-N7</f>
        <v>25676</v>
      </c>
      <c r="Q7" s="112" t="n">
        <v>8.1</v>
      </c>
      <c r="R7" s="64" t="n">
        <f aca="false">+Q7*P7</f>
        <v>207975.6</v>
      </c>
      <c r="S7" s="139"/>
      <c r="T7" s="125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175341</v>
      </c>
      <c r="C8" s="130" t="n">
        <v>160910</v>
      </c>
      <c r="D8" s="130" t="n">
        <v>27297</v>
      </c>
      <c r="E8" s="130" t="n">
        <v>42530</v>
      </c>
      <c r="F8" s="130" t="n">
        <v>42548</v>
      </c>
      <c r="G8" s="130" t="n">
        <v>42645</v>
      </c>
      <c r="H8" s="130" t="n">
        <v>139863</v>
      </c>
      <c r="I8" s="130" t="n">
        <v>137699</v>
      </c>
      <c r="J8" s="130" t="n">
        <f aca="false">+C8+E8+G8+I8-H8-F8-D8-B8</f>
        <v>-1265</v>
      </c>
      <c r="M8" s="124" t="n">
        <v>36923</v>
      </c>
      <c r="N8" s="130" t="n">
        <v>15256233</v>
      </c>
      <c r="O8" s="32" t="n">
        <v>15290953</v>
      </c>
      <c r="P8" s="32" t="n">
        <f aca="false">+O8-N8</f>
        <v>34720</v>
      </c>
      <c r="Q8" s="112" t="n">
        <v>5.61</v>
      </c>
      <c r="R8" s="64" t="n">
        <f aca="false">+Q8*P8</f>
        <v>194779.2</v>
      </c>
      <c r="S8" s="139"/>
      <c r="T8" s="125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302844</v>
      </c>
      <c r="C9" s="130" t="n">
        <v>303238</v>
      </c>
      <c r="D9" s="130" t="n">
        <v>49893</v>
      </c>
      <c r="E9" s="130" t="n">
        <v>35667</v>
      </c>
      <c r="F9" s="130" t="n">
        <v>28841</v>
      </c>
      <c r="G9" s="130" t="n">
        <v>42645</v>
      </c>
      <c r="H9" s="130" t="n">
        <v>132071</v>
      </c>
      <c r="I9" s="130" t="n">
        <v>128281</v>
      </c>
      <c r="J9" s="130" t="n">
        <f aca="false">+C9+E9+G9+I9-H9-F9-D9-B9</f>
        <v>-3818</v>
      </c>
      <c r="M9" s="124" t="n">
        <v>36951</v>
      </c>
      <c r="N9" s="130" t="n">
        <v>17049350</v>
      </c>
      <c r="O9" s="32" t="n">
        <v>17089226</v>
      </c>
      <c r="P9" s="32" t="n">
        <f aca="false">+O9-N9</f>
        <v>39876</v>
      </c>
      <c r="Q9" s="112" t="n">
        <v>4.87</v>
      </c>
      <c r="R9" s="64" t="n">
        <f aca="false">+Q9*P9</f>
        <v>194196.12</v>
      </c>
      <c r="S9" s="139"/>
      <c r="T9" s="125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310245</v>
      </c>
      <c r="C10" s="130" t="n">
        <v>304796</v>
      </c>
      <c r="D10" s="130" t="n">
        <v>37271</v>
      </c>
      <c r="E10" s="130" t="n">
        <v>35667</v>
      </c>
      <c r="F10" s="130" t="n">
        <v>33623</v>
      </c>
      <c r="G10" s="130" t="n">
        <v>44142</v>
      </c>
      <c r="H10" s="130" t="n">
        <v>130811</v>
      </c>
      <c r="I10" s="130" t="n">
        <v>129521</v>
      </c>
      <c r="J10" s="130" t="n">
        <f aca="false">+C10+E10+G10+I10-H10-F10-D10-B10</f>
        <v>2176</v>
      </c>
      <c r="M10" s="124" t="n">
        <v>36982</v>
      </c>
      <c r="N10" s="130" t="n">
        <v>17652369</v>
      </c>
      <c r="O10" s="32" t="n">
        <v>17743987</v>
      </c>
      <c r="P10" s="32" t="n">
        <f aca="false">+O10-N10</f>
        <v>91618</v>
      </c>
      <c r="Q10" s="112" t="n">
        <v>4.62</v>
      </c>
      <c r="R10" s="64" t="n">
        <f aca="false">+Q10*P10</f>
        <v>423275.16</v>
      </c>
      <c r="S10" s="139"/>
      <c r="T10" s="125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303756</v>
      </c>
      <c r="C11" s="130" t="n">
        <v>304570</v>
      </c>
      <c r="D11" s="130" t="n">
        <v>36021</v>
      </c>
      <c r="E11" s="130" t="n">
        <v>35667</v>
      </c>
      <c r="F11" s="130" t="n">
        <v>41946</v>
      </c>
      <c r="G11" s="130" t="n">
        <v>42720</v>
      </c>
      <c r="H11" s="130" t="n">
        <v>134065</v>
      </c>
      <c r="I11" s="130" t="n">
        <v>117742</v>
      </c>
      <c r="J11" s="130" t="n">
        <f aca="false">+C11+E11+G11+I11-H11-F11-D11-B11</f>
        <v>-15089</v>
      </c>
      <c r="M11" s="124" t="n">
        <v>37012</v>
      </c>
      <c r="N11" s="130" t="n">
        <v>16124989</v>
      </c>
      <c r="O11" s="32" t="n">
        <v>16282021</v>
      </c>
      <c r="P11" s="32" t="n">
        <f aca="false">+O11-N11</f>
        <v>157032</v>
      </c>
      <c r="Q11" s="112" t="n">
        <v>3.44</v>
      </c>
      <c r="R11" s="64" t="n">
        <f aca="false">+Q11*P11</f>
        <v>540190.08</v>
      </c>
      <c r="S11" s="139"/>
      <c r="T11" s="125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292995</v>
      </c>
      <c r="C12" s="130" t="n">
        <v>286176</v>
      </c>
      <c r="D12" s="130" t="n">
        <v>41960</v>
      </c>
      <c r="E12" s="130" t="n">
        <v>42041</v>
      </c>
      <c r="F12" s="130" t="n">
        <v>42165</v>
      </c>
      <c r="G12" s="130" t="n">
        <v>43615</v>
      </c>
      <c r="H12" s="130" t="n">
        <v>106152</v>
      </c>
      <c r="I12" s="130" t="n">
        <v>104559</v>
      </c>
      <c r="J12" s="130" t="n">
        <f aca="false">+C12+E12+G12+I12-H12-F12-D12-B12</f>
        <v>-6881</v>
      </c>
      <c r="M12" s="124" t="n">
        <v>37043</v>
      </c>
      <c r="N12" s="130" t="n">
        <v>15928675</v>
      </c>
      <c r="O12" s="32" t="n">
        <v>15936227</v>
      </c>
      <c r="P12" s="32" t="n">
        <f aca="false">+O12-N12</f>
        <v>7552</v>
      </c>
      <c r="Q12" s="112" t="n">
        <v>2.58</v>
      </c>
      <c r="R12" s="64" t="n">
        <f aca="false">+Q12*P12</f>
        <v>19484.16</v>
      </c>
      <c r="S12" s="140" t="n">
        <f aca="false">SUM(P6:P12)</f>
        <v>320690</v>
      </c>
      <c r="T12" s="125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316062</v>
      </c>
      <c r="C13" s="130" t="n">
        <v>311012</v>
      </c>
      <c r="D13" s="130" t="n">
        <v>41004</v>
      </c>
      <c r="E13" s="130" t="n">
        <v>38434</v>
      </c>
      <c r="F13" s="130" t="n">
        <v>42602</v>
      </c>
      <c r="G13" s="130" t="n">
        <v>43615</v>
      </c>
      <c r="H13" s="130" t="n">
        <v>130628</v>
      </c>
      <c r="I13" s="130" t="n">
        <v>126730</v>
      </c>
      <c r="J13" s="130" t="n">
        <f aca="false">+C13+E13+G13+I13-H13-F13-D13-B13</f>
        <v>-10505</v>
      </c>
      <c r="M13" s="124" t="n">
        <v>37073</v>
      </c>
      <c r="N13" s="130" t="n">
        <v>16669639</v>
      </c>
      <c r="O13" s="32" t="n">
        <v>16693576</v>
      </c>
      <c r="P13" s="32" t="n">
        <f aca="false">+O13-N13</f>
        <v>23937</v>
      </c>
      <c r="Q13" s="112" t="n">
        <v>2.45</v>
      </c>
      <c r="R13" s="64" t="n">
        <f aca="false">+Q13*P13</f>
        <v>58645.65</v>
      </c>
      <c r="S13" s="139"/>
      <c r="T13" s="125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312745</v>
      </c>
      <c r="C14" s="130" t="n">
        <v>310787</v>
      </c>
      <c r="D14" s="130" t="n">
        <v>40954</v>
      </c>
      <c r="E14" s="130" t="n">
        <v>39920</v>
      </c>
      <c r="F14" s="130" t="n">
        <v>42342</v>
      </c>
      <c r="G14" s="130" t="n">
        <v>43615</v>
      </c>
      <c r="H14" s="130" t="n">
        <v>120871</v>
      </c>
      <c r="I14" s="130" t="n">
        <v>118898</v>
      </c>
      <c r="J14" s="130" t="n">
        <f aca="false">+C14+E14+G14+I14-H14-F14-D14-B14</f>
        <v>-3692</v>
      </c>
      <c r="M14" s="124" t="n">
        <v>37104</v>
      </c>
      <c r="N14" s="130" t="n">
        <v>17850737</v>
      </c>
      <c r="O14" s="32" t="n">
        <v>17815859</v>
      </c>
      <c r="P14" s="32" t="n">
        <f aca="false">+O14-N14</f>
        <v>-34878</v>
      </c>
      <c r="Q14" s="112" t="n">
        <v>2.61</v>
      </c>
      <c r="R14" s="64" t="n">
        <f aca="false">+Q14*P14</f>
        <v>-91031.58</v>
      </c>
      <c r="S14" s="139"/>
      <c r="T14" s="125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318188</v>
      </c>
      <c r="C15" s="130" t="n">
        <v>317298</v>
      </c>
      <c r="D15" s="130" t="n">
        <v>40993</v>
      </c>
      <c r="E15" s="130" t="n">
        <v>39423</v>
      </c>
      <c r="F15" s="130" t="n">
        <v>45440</v>
      </c>
      <c r="G15" s="130" t="n">
        <v>43615</v>
      </c>
      <c r="H15" s="130" t="n">
        <v>119456</v>
      </c>
      <c r="I15" s="130" t="n">
        <v>122363</v>
      </c>
      <c r="J15" s="130" t="n">
        <f aca="false">+C15+E15+G15+I15-H15-F15-D15-B15</f>
        <v>-1378</v>
      </c>
      <c r="M15" s="124" t="n">
        <v>37135</v>
      </c>
      <c r="N15" s="130" t="n">
        <v>16552948</v>
      </c>
      <c r="O15" s="32" t="n">
        <v>16508018</v>
      </c>
      <c r="P15" s="32" t="n">
        <f aca="false">+O15-N15</f>
        <v>-44930</v>
      </c>
      <c r="Q15" s="112" t="n">
        <v>1.73</v>
      </c>
      <c r="R15" s="64" t="n">
        <f aca="false">+Q15*P15</f>
        <v>-77728.9</v>
      </c>
      <c r="S15" s="139"/>
      <c r="T15" s="125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324008</v>
      </c>
      <c r="C16" s="130" t="n">
        <v>324208</v>
      </c>
      <c r="D16" s="130" t="n">
        <v>41446</v>
      </c>
      <c r="E16" s="130" t="n">
        <v>40674</v>
      </c>
      <c r="F16" s="130" t="n">
        <v>44799</v>
      </c>
      <c r="G16" s="130" t="n">
        <v>49115</v>
      </c>
      <c r="H16" s="130" t="n">
        <v>125758</v>
      </c>
      <c r="I16" s="130" t="n">
        <v>123746</v>
      </c>
      <c r="J16" s="130" t="n">
        <f aca="false">+C16+E16+G16+I16-H16-F16-D16-B16</f>
        <v>1732</v>
      </c>
      <c r="M16" s="124" t="n">
        <v>37165</v>
      </c>
      <c r="N16" s="130" t="n">
        <v>17924814</v>
      </c>
      <c r="O16" s="32" t="n">
        <v>17872479</v>
      </c>
      <c r="P16" s="32" t="n">
        <f aca="false">+O16-N16</f>
        <v>-52335</v>
      </c>
      <c r="Q16" s="112" t="n">
        <v>2.06</v>
      </c>
      <c r="R16" s="64" t="n">
        <f aca="false">+Q16*P16</f>
        <v>-107810.1</v>
      </c>
      <c r="S16" s="139"/>
      <c r="T16" s="125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310479</v>
      </c>
      <c r="C17" s="130" t="n">
        <v>307199</v>
      </c>
      <c r="D17" s="130" t="n">
        <v>42030</v>
      </c>
      <c r="E17" s="130" t="n">
        <v>40772</v>
      </c>
      <c r="F17" s="130" t="n">
        <v>45484</v>
      </c>
      <c r="G17" s="130" t="n">
        <v>47542</v>
      </c>
      <c r="H17" s="130" t="n">
        <v>131012</v>
      </c>
      <c r="I17" s="130" t="n">
        <v>128288</v>
      </c>
      <c r="J17" s="130" t="n">
        <f aca="false">+C17+E17+G17+I17-H17-F17-D17-B17</f>
        <v>-5204</v>
      </c>
      <c r="M17" s="124" t="n">
        <v>37196</v>
      </c>
      <c r="N17" s="13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12" t="n">
        <v>1.98</v>
      </c>
      <c r="R17" s="64" t="n">
        <f aca="false">+Q17*P17</f>
        <v>-83981.7</v>
      </c>
      <c r="S17" s="137"/>
      <c r="T17" s="125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290862</v>
      </c>
      <c r="C18" s="130" t="n">
        <v>273401</v>
      </c>
      <c r="D18" s="130" t="n">
        <v>41858</v>
      </c>
      <c r="E18" s="130" t="n">
        <v>41317</v>
      </c>
      <c r="F18" s="130" t="n">
        <v>44939</v>
      </c>
      <c r="G18" s="130" t="n">
        <v>46913</v>
      </c>
      <c r="H18" s="130" t="n">
        <v>123364</v>
      </c>
      <c r="I18" s="130" t="n">
        <v>124424</v>
      </c>
      <c r="J18" s="130" t="n">
        <f aca="false">+C18+E18+G18+I18-H18-F18-D18-B18</f>
        <v>-14968</v>
      </c>
      <c r="M18" s="124" t="n">
        <v>37229</v>
      </c>
      <c r="N18" s="130"/>
      <c r="O18" s="32"/>
      <c r="P18" s="32" t="n">
        <f aca="false">+O18-N18</f>
        <v>0</v>
      </c>
      <c r="Q18" s="112" t="n">
        <f aca="false">+'[3]1001'!$K$39</f>
        <v>2.24</v>
      </c>
      <c r="R18" s="64" t="n">
        <f aca="false">+Q18*P18</f>
        <v>0</v>
      </c>
      <c r="S18" s="137"/>
      <c r="T18" s="125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315187</v>
      </c>
      <c r="C19" s="130" t="n">
        <v>318355</v>
      </c>
      <c r="D19" s="130" t="n">
        <v>41948</v>
      </c>
      <c r="E19" s="130" t="n">
        <v>42502</v>
      </c>
      <c r="F19" s="130" t="n">
        <v>43146</v>
      </c>
      <c r="G19" s="130" t="n">
        <v>48615</v>
      </c>
      <c r="H19" s="130" t="n">
        <v>130089</v>
      </c>
      <c r="I19" s="130" t="n">
        <v>133203</v>
      </c>
      <c r="J19" s="130" t="n">
        <f aca="false">+C19+E19+G19+I19-H19-F19-D19-B19</f>
        <v>12305</v>
      </c>
      <c r="R19" s="2"/>
      <c r="S19" s="9"/>
      <c r="T19" s="9"/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306228</v>
      </c>
      <c r="C20" s="130" t="n">
        <v>315134</v>
      </c>
      <c r="D20" s="130" t="n">
        <v>38819</v>
      </c>
      <c r="E20" s="130" t="n">
        <v>42762</v>
      </c>
      <c r="F20" s="130" t="n">
        <v>47048</v>
      </c>
      <c r="G20" s="130" t="n">
        <v>48615</v>
      </c>
      <c r="H20" s="130" t="n">
        <v>140278</v>
      </c>
      <c r="I20" s="130" t="n">
        <v>137918</v>
      </c>
      <c r="J20" s="130" t="n">
        <f aca="false">+C20+E20+G20+I20-H20-F20-D20-B20</f>
        <v>12056</v>
      </c>
      <c r="R20" s="2"/>
      <c r="S20" s="9"/>
      <c r="T20" s="9"/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314325</v>
      </c>
      <c r="C21" s="130" t="n">
        <v>308834</v>
      </c>
      <c r="D21" s="130" t="n">
        <v>34315</v>
      </c>
      <c r="E21" s="130" t="n">
        <v>42205</v>
      </c>
      <c r="F21" s="130" t="n">
        <v>43287</v>
      </c>
      <c r="G21" s="130" t="n">
        <v>48505</v>
      </c>
      <c r="H21" s="130" t="n">
        <v>135595</v>
      </c>
      <c r="I21" s="130" t="n">
        <v>130464</v>
      </c>
      <c r="J21" s="130" t="n">
        <f aca="false">+C21+E21+G21+I21-H21-F21-D21-B21</f>
        <v>2486</v>
      </c>
      <c r="M21" s="124"/>
      <c r="N21" s="130"/>
      <c r="O21" s="32"/>
      <c r="P21" s="32" t="n">
        <f aca="false">SUM(P5:P20)</f>
        <v>135708</v>
      </c>
      <c r="Q21" s="112"/>
      <c r="R21" s="64" t="n">
        <f aca="false">SUM(R5:R20)</f>
        <v>1018516.89</v>
      </c>
      <c r="S21" s="139"/>
      <c r="T21" s="125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310482</v>
      </c>
      <c r="C22" s="130" t="n">
        <v>289905</v>
      </c>
      <c r="D22" s="130" t="n">
        <v>22017</v>
      </c>
      <c r="E22" s="130" t="n">
        <v>35667</v>
      </c>
      <c r="F22" s="130" t="n">
        <v>39712</v>
      </c>
      <c r="G22" s="130" t="n">
        <v>48497</v>
      </c>
      <c r="H22" s="130" t="n">
        <v>139137</v>
      </c>
      <c r="I22" s="130" t="n">
        <v>137882</v>
      </c>
      <c r="J22" s="130" t="n">
        <f aca="false">+C22+E22+G22+I22-H22-F22-D22-B22</f>
        <v>603</v>
      </c>
      <c r="M22" s="124"/>
      <c r="N22" s="130"/>
      <c r="O22" s="32"/>
      <c r="P22" s="141" t="n">
        <v>1.98</v>
      </c>
      <c r="Q22" s="112"/>
      <c r="R22" s="142"/>
      <c r="S22" s="139"/>
      <c r="T22" s="125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286477</v>
      </c>
      <c r="C23" s="130" t="n">
        <v>293201</v>
      </c>
      <c r="D23" s="130" t="n">
        <v>35547</v>
      </c>
      <c r="E23" s="130" t="n">
        <v>35667</v>
      </c>
      <c r="F23" s="130" t="n">
        <v>43888</v>
      </c>
      <c r="G23" s="130" t="n">
        <v>48505</v>
      </c>
      <c r="H23" s="130" t="n">
        <v>147895</v>
      </c>
      <c r="I23" s="130" t="n">
        <v>141348</v>
      </c>
      <c r="J23" s="130" t="n">
        <f aca="false">+C23+E23+G23+I23-H23-F23-D23-B23</f>
        <v>4914</v>
      </c>
      <c r="M23" s="124"/>
      <c r="N23" s="32" t="n">
        <v>1378106</v>
      </c>
      <c r="O23" s="32" t="n">
        <v>1316146</v>
      </c>
      <c r="P23" s="141" t="n">
        <f aca="false">+P22*P21</f>
        <v>268701.84</v>
      </c>
      <c r="Q23" s="112"/>
      <c r="R23" s="27"/>
      <c r="S23" s="139"/>
      <c r="T23" s="125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 t="n">
        <v>313108</v>
      </c>
      <c r="C24" s="130" t="n">
        <v>312195</v>
      </c>
      <c r="D24" s="130" t="n">
        <v>36330</v>
      </c>
      <c r="E24" s="130" t="n">
        <v>35667</v>
      </c>
      <c r="F24" s="130" t="n">
        <v>34101</v>
      </c>
      <c r="G24" s="130" t="n">
        <v>48505</v>
      </c>
      <c r="H24" s="130" t="n">
        <v>157490</v>
      </c>
      <c r="I24" s="130" t="n">
        <v>140887</v>
      </c>
      <c r="J24" s="130" t="n">
        <f aca="false">+C24+E24+G24+I24-H24-F24-D24-B24</f>
        <v>-3775</v>
      </c>
      <c r="M24" s="124"/>
      <c r="N24" s="32" t="n">
        <v>9216070</v>
      </c>
      <c r="O24" s="32" t="n">
        <v>9272400</v>
      </c>
      <c r="P24" s="91"/>
      <c r="Q24" s="112"/>
      <c r="R24" s="91"/>
      <c r="S24" s="139"/>
      <c r="T24" s="125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 t="n">
        <v>305636</v>
      </c>
      <c r="C25" s="130" t="n">
        <v>310653</v>
      </c>
      <c r="D25" s="130" t="n">
        <v>41707</v>
      </c>
      <c r="E25" s="130" t="n">
        <v>39898</v>
      </c>
      <c r="F25" s="130" t="n">
        <v>47396</v>
      </c>
      <c r="G25" s="130" t="n">
        <v>46090</v>
      </c>
      <c r="H25" s="130" t="n">
        <v>144567</v>
      </c>
      <c r="I25" s="130" t="n">
        <v>142187</v>
      </c>
      <c r="J25" s="130" t="n">
        <f aca="false">+C25+E25+G25+I25-H25-F25-D25-B25</f>
        <v>-478</v>
      </c>
      <c r="M25" s="124"/>
      <c r="N25" s="130" t="n">
        <v>3546065</v>
      </c>
      <c r="O25" s="130" t="n">
        <v>3512740</v>
      </c>
      <c r="P25" s="143"/>
      <c r="Q25" s="144"/>
      <c r="R25" s="143"/>
      <c r="S25" s="139"/>
      <c r="T25" s="125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 t="n">
        <v>343369</v>
      </c>
      <c r="C26" s="130" t="n">
        <v>345360</v>
      </c>
      <c r="D26" s="130" t="n">
        <v>39373</v>
      </c>
      <c r="E26" s="130" t="n">
        <v>38545</v>
      </c>
      <c r="F26" s="130" t="n">
        <v>48566</v>
      </c>
      <c r="G26" s="130" t="n">
        <v>48505</v>
      </c>
      <c r="H26" s="130" t="n">
        <v>144185</v>
      </c>
      <c r="I26" s="130" t="n">
        <v>145371</v>
      </c>
      <c r="J26" s="130" t="n">
        <f aca="false">+C26+E26+G26+I26-H26-F26-D26-B26</f>
        <v>2288</v>
      </c>
      <c r="M26" s="9"/>
      <c r="N26" s="130" t="n">
        <v>1623705</v>
      </c>
      <c r="O26" s="130" t="n">
        <v>1620245</v>
      </c>
      <c r="P26" s="130"/>
      <c r="Q26" s="144"/>
      <c r="R26" s="143"/>
      <c r="S26" s="139"/>
      <c r="T26" s="125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 t="n">
        <v>344645</v>
      </c>
      <c r="C27" s="130" t="n">
        <v>346709</v>
      </c>
      <c r="D27" s="130" t="n">
        <v>41988</v>
      </c>
      <c r="E27" s="130" t="n">
        <v>39369</v>
      </c>
      <c r="F27" s="130" t="n">
        <v>42962</v>
      </c>
      <c r="G27" s="130" t="n">
        <v>42102</v>
      </c>
      <c r="H27" s="130" t="n">
        <v>131778</v>
      </c>
      <c r="I27" s="130" t="n">
        <v>129985</v>
      </c>
      <c r="J27" s="130" t="n">
        <f aca="false">+C27+E27+G27+I27-H27-F27-D27-B27</f>
        <v>-3208</v>
      </c>
      <c r="M27" s="9"/>
      <c r="N27" s="130" t="n">
        <f aca="false">SUM(N23:N26)</f>
        <v>15763946</v>
      </c>
      <c r="O27" s="130" t="n">
        <f aca="false">SUM(O23:O26)</f>
        <v>15721531</v>
      </c>
      <c r="P27" s="143"/>
      <c r="Q27" s="144"/>
      <c r="R27" s="143"/>
      <c r="S27" s="139"/>
      <c r="T27" s="125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 t="n">
        <v>301204</v>
      </c>
      <c r="C28" s="130" t="n">
        <v>299954</v>
      </c>
      <c r="D28" s="130" t="n">
        <v>45019</v>
      </c>
      <c r="E28" s="130" t="n">
        <v>39679</v>
      </c>
      <c r="F28" s="130" t="n">
        <v>44464</v>
      </c>
      <c r="G28" s="130" t="n">
        <v>45039</v>
      </c>
      <c r="H28" s="130" t="n">
        <v>137179</v>
      </c>
      <c r="I28" s="130" t="n">
        <v>135495</v>
      </c>
      <c r="J28" s="130" t="n">
        <f aca="false">+C28+E28+G28+I28-H28-F28-D28-B28</f>
        <v>-7699</v>
      </c>
      <c r="M28" s="9"/>
      <c r="N28" s="130"/>
      <c r="O28" s="130"/>
      <c r="P28" s="143"/>
      <c r="Q28" s="144"/>
      <c r="R28" s="143"/>
      <c r="S28" s="139"/>
      <c r="T28" s="125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 t="n">
        <v>275970</v>
      </c>
      <c r="C29" s="130" t="n">
        <v>292464</v>
      </c>
      <c r="D29" s="130" t="n">
        <v>44983</v>
      </c>
      <c r="E29" s="130" t="n">
        <v>40595</v>
      </c>
      <c r="F29" s="130" t="n">
        <v>43509</v>
      </c>
      <c r="G29" s="130" t="n">
        <v>44505</v>
      </c>
      <c r="H29" s="130" t="n">
        <v>136829</v>
      </c>
      <c r="I29" s="130" t="n">
        <v>130852</v>
      </c>
      <c r="J29" s="130" t="n">
        <f aca="false">+C29+E29+G29+I29-H29-F29-D29-B29</f>
        <v>7125</v>
      </c>
      <c r="M29" s="9"/>
      <c r="N29" s="130"/>
      <c r="O29" s="130"/>
      <c r="P29" s="143"/>
      <c r="Q29" s="144"/>
      <c r="R29" s="143"/>
      <c r="S29" s="139"/>
      <c r="T29" s="125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 t="n">
        <v>295091</v>
      </c>
      <c r="C30" s="130" t="n">
        <v>296660</v>
      </c>
      <c r="D30" s="130" t="n">
        <v>41013</v>
      </c>
      <c r="E30" s="130" t="n">
        <v>40859</v>
      </c>
      <c r="F30" s="130" t="n">
        <v>48062</v>
      </c>
      <c r="G30" s="130" t="n">
        <v>45169</v>
      </c>
      <c r="H30" s="130" t="n">
        <v>128229</v>
      </c>
      <c r="I30" s="130" t="n">
        <v>127883</v>
      </c>
      <c r="J30" s="130" t="n">
        <f aca="false">+C30+E30+G30+I30-H30-F30-D30-B30</f>
        <v>-1824</v>
      </c>
      <c r="M30" s="9"/>
      <c r="N30" s="130"/>
      <c r="O30" s="130"/>
      <c r="P30" s="143"/>
      <c r="Q30" s="144"/>
      <c r="R30" s="143"/>
      <c r="S30" s="139"/>
      <c r="T30" s="125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 t="n">
        <v>312317</v>
      </c>
      <c r="C31" s="130" t="n">
        <v>314806</v>
      </c>
      <c r="D31" s="130" t="n">
        <v>41001</v>
      </c>
      <c r="E31" s="130" t="n">
        <v>41072</v>
      </c>
      <c r="F31" s="130" t="n">
        <v>48193</v>
      </c>
      <c r="G31" s="130" t="n">
        <v>45169</v>
      </c>
      <c r="H31" s="130" t="n">
        <v>144525</v>
      </c>
      <c r="I31" s="130" t="n">
        <v>142167</v>
      </c>
      <c r="J31" s="130" t="n">
        <f aca="false">+C31+E31+G31+I31-H31-F31-D31-B31</f>
        <v>-2822</v>
      </c>
      <c r="M31" s="9"/>
      <c r="N31" s="130"/>
      <c r="O31" s="130"/>
      <c r="P31" s="143"/>
      <c r="Q31" s="144"/>
      <c r="R31" s="143"/>
      <c r="S31" s="139"/>
      <c r="T31" s="125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 t="n">
        <v>354364</v>
      </c>
      <c r="C32" s="130" t="n">
        <v>342270</v>
      </c>
      <c r="D32" s="130" t="n">
        <v>40931</v>
      </c>
      <c r="E32" s="130" t="n">
        <v>41668</v>
      </c>
      <c r="F32" s="130" t="n">
        <v>36589</v>
      </c>
      <c r="G32" s="130" t="n">
        <v>45169</v>
      </c>
      <c r="H32" s="130" t="n">
        <v>139710</v>
      </c>
      <c r="I32" s="130" t="n">
        <v>139903</v>
      </c>
      <c r="J32" s="130" t="n">
        <f aca="false">+C32+E32+G32+I32-H32-F32-D32-B32</f>
        <v>-2584</v>
      </c>
      <c r="M32" s="9"/>
      <c r="N32" s="130"/>
      <c r="O32" s="9"/>
      <c r="P32" s="91"/>
      <c r="Q32" s="112"/>
      <c r="R32" s="143"/>
      <c r="S32" s="139"/>
      <c r="T32" s="125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 t="n">
        <v>38652</v>
      </c>
      <c r="C33" s="130" t="n">
        <v>45169</v>
      </c>
      <c r="D33" s="130" t="n">
        <v>39676</v>
      </c>
      <c r="E33" s="130" t="n">
        <v>42804</v>
      </c>
      <c r="F33" s="130" t="n">
        <v>38652</v>
      </c>
      <c r="G33" s="130" t="n">
        <v>45169</v>
      </c>
      <c r="H33" s="130" t="n">
        <v>153005</v>
      </c>
      <c r="I33" s="130" t="n">
        <v>156939</v>
      </c>
      <c r="J33" s="130" t="n">
        <f aca="false">+C33+E33+G33+I33-H33-F33-D33-B33</f>
        <v>20096</v>
      </c>
      <c r="M33" s="9"/>
      <c r="N33" s="130"/>
      <c r="O33" s="9"/>
      <c r="P33" s="91"/>
      <c r="Q33" s="112"/>
      <c r="R33" s="143"/>
      <c r="S33" s="139"/>
      <c r="T33" s="125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M34" s="9"/>
      <c r="N34" s="130"/>
      <c r="O34" s="9"/>
      <c r="P34" s="91"/>
      <c r="Q34" s="112"/>
      <c r="R34" s="143"/>
      <c r="S34" s="139"/>
      <c r="T34" s="125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8804580</v>
      </c>
      <c r="C35" s="130" t="n">
        <f aca="false">SUM(C4:C34)</f>
        <v>8803426</v>
      </c>
      <c r="D35" s="130" t="n">
        <f aca="false">SUM(D4:D34)</f>
        <v>1181044</v>
      </c>
      <c r="E35" s="130" t="n">
        <f aca="false">SUM(E4:E34)</f>
        <v>1189635</v>
      </c>
      <c r="F35" s="130" t="n">
        <f aca="false">SUM(F4:F34)</f>
        <v>1266574</v>
      </c>
      <c r="G35" s="130" t="n">
        <f aca="false">SUM(G4:G34)</f>
        <v>1377923</v>
      </c>
      <c r="H35" s="130" t="n">
        <f aca="false">SUM(H4:H34)</f>
        <v>3969773</v>
      </c>
      <c r="I35" s="130" t="n">
        <f aca="false">SUM(I4:I34)</f>
        <v>3865483</v>
      </c>
      <c r="J35" s="130" t="n">
        <f aca="false">SUM(J4:J34)</f>
        <v>14496</v>
      </c>
      <c r="M35" s="9"/>
      <c r="N35" s="130"/>
      <c r="O35" s="9"/>
      <c r="P35" s="91"/>
      <c r="Q35" s="112"/>
      <c r="R35" s="143"/>
      <c r="S35" s="139"/>
      <c r="T35" s="125"/>
      <c r="U35" s="69"/>
      <c r="V35" s="91"/>
      <c r="W35" s="133"/>
    </row>
    <row r="36" customFormat="false" ht="12.75" hidden="false" customHeight="false" outlineLevel="0" collapsed="false">
      <c r="M36" s="9"/>
      <c r="N36" s="130"/>
      <c r="O36" s="9"/>
      <c r="P36" s="91"/>
      <c r="Q36" s="112"/>
      <c r="R36" s="143"/>
      <c r="S36" s="137"/>
      <c r="T36" s="125"/>
      <c r="U36" s="69"/>
      <c r="V36" s="91"/>
      <c r="W36" s="133"/>
    </row>
    <row r="37" customFormat="false" ht="12.75" hidden="false" customHeight="false" outlineLevel="0" collapsed="false">
      <c r="H37" s="32"/>
      <c r="I37" s="32"/>
      <c r="M37" s="9"/>
      <c r="N37" s="130"/>
      <c r="O37" s="9"/>
      <c r="P37" s="91"/>
      <c r="Q37" s="112"/>
      <c r="R37" s="143"/>
      <c r="S37" s="137"/>
      <c r="T37" s="125"/>
      <c r="U37" s="69"/>
      <c r="V37" s="91"/>
      <c r="W37" s="133"/>
    </row>
    <row r="38" customFormat="false" ht="12.75" hidden="false" customHeight="false" outlineLevel="0" collapsed="false">
      <c r="A38" s="145" t="n">
        <v>37256</v>
      </c>
      <c r="C38" s="146"/>
      <c r="E38" s="146"/>
      <c r="G38" s="146"/>
      <c r="I38" s="146"/>
      <c r="J38" s="147" t="n">
        <v>0</v>
      </c>
      <c r="M38" s="9"/>
      <c r="N38" s="130"/>
      <c r="O38" s="9"/>
      <c r="P38" s="91"/>
      <c r="Q38" s="112"/>
      <c r="R38" s="143"/>
      <c r="S38" s="137"/>
      <c r="T38" s="125"/>
      <c r="U38" s="69"/>
      <c r="V38" s="91"/>
      <c r="W38" s="133"/>
    </row>
    <row r="39" customFormat="false" ht="12.75" hidden="false" customHeight="false" outlineLevel="0" collapsed="false">
      <c r="J39" s="130"/>
      <c r="M39" s="9"/>
      <c r="N39" s="130"/>
      <c r="O39" s="9"/>
      <c r="P39" s="91"/>
      <c r="Q39" s="112"/>
      <c r="R39" s="143"/>
      <c r="S39" s="137"/>
      <c r="T39" s="125"/>
      <c r="U39" s="69"/>
      <c r="V39" s="91"/>
      <c r="W39" s="133"/>
    </row>
    <row r="40" customFormat="false" ht="12.75" hidden="false" customHeight="false" outlineLevel="0" collapsed="false">
      <c r="A40" s="148" t="n">
        <v>37286</v>
      </c>
      <c r="J40" s="130" t="n">
        <f aca="false">+J38+J35</f>
        <v>14496</v>
      </c>
      <c r="M40" s="9"/>
      <c r="N40" s="130"/>
      <c r="O40" s="9"/>
      <c r="P40" s="91"/>
      <c r="Q40" s="112"/>
      <c r="R40" s="143"/>
      <c r="S40" s="137"/>
      <c r="T40" s="125"/>
      <c r="U40" s="69"/>
      <c r="V40" s="91"/>
      <c r="W40" s="133"/>
    </row>
    <row r="41" customFormat="false" ht="12.75" hidden="false" customHeight="false" outlineLevel="0" collapsed="false">
      <c r="M41" s="9"/>
      <c r="N41" s="130"/>
      <c r="O41" s="9"/>
      <c r="P41" s="91"/>
      <c r="Q41" s="112"/>
      <c r="R41" s="143"/>
      <c r="S41" s="137"/>
      <c r="T41" s="125"/>
      <c r="U41" s="69"/>
      <c r="V41" s="91"/>
      <c r="W41" s="133"/>
    </row>
    <row r="42" customFormat="false" ht="12.75" hidden="false" customHeight="false" outlineLevel="0" collapsed="false">
      <c r="I42" s="9"/>
      <c r="M42" s="9"/>
      <c r="N42" s="130"/>
      <c r="O42" s="9"/>
      <c r="P42" s="91"/>
      <c r="Q42" s="112"/>
      <c r="R42" s="143"/>
      <c r="S42" s="137"/>
      <c r="T42" s="125"/>
      <c r="U42" s="69"/>
      <c r="V42" s="91"/>
      <c r="W42" s="133"/>
    </row>
    <row r="43" customFormat="false" ht="12.75" hidden="false" customHeight="false" outlineLevel="0" collapsed="false">
      <c r="I43" s="9"/>
      <c r="M43" s="9"/>
      <c r="N43" s="130"/>
      <c r="O43" s="9"/>
      <c r="P43" s="91"/>
      <c r="Q43" s="112"/>
      <c r="R43" s="143"/>
      <c r="S43" s="137"/>
      <c r="T43" s="125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I44" s="19"/>
      <c r="K44" s="19"/>
      <c r="M44" s="149"/>
      <c r="N44" s="130"/>
      <c r="O44" s="9"/>
      <c r="P44" s="91"/>
      <c r="Q44" s="112"/>
      <c r="R44" s="143"/>
      <c r="S44" s="137"/>
      <c r="T44" s="125"/>
      <c r="U44" s="69"/>
      <c r="V44" s="91"/>
      <c r="W44" s="133"/>
    </row>
    <row r="45" customFormat="false" ht="12.75" hidden="false" customHeight="false" outlineLevel="0" collapsed="false">
      <c r="A45" s="9" t="s">
        <v>187</v>
      </c>
      <c r="B45" s="9"/>
      <c r="C45" s="9"/>
      <c r="D45" s="27"/>
      <c r="E45" s="122"/>
      <c r="F45" s="122"/>
      <c r="G45" s="122"/>
      <c r="H45" s="122"/>
      <c r="I45" s="122"/>
      <c r="J45" s="122"/>
      <c r="K45" s="19"/>
      <c r="M45" s="149"/>
      <c r="N45" s="130"/>
      <c r="O45" s="9"/>
      <c r="P45" s="91"/>
      <c r="Q45" s="112"/>
      <c r="R45" s="143"/>
      <c r="S45" s="137"/>
      <c r="T45" s="125"/>
      <c r="U45" s="69"/>
      <c r="V45" s="91"/>
      <c r="W45" s="133"/>
    </row>
    <row r="46" customFormat="false" ht="12.75" hidden="false" customHeight="false" outlineLevel="0" collapsed="false">
      <c r="A46" s="150" t="n">
        <f aca="false">+A38</f>
        <v>37256</v>
      </c>
      <c r="B46" s="9"/>
      <c r="C46" s="9"/>
      <c r="D46" s="151" t="n">
        <v>0</v>
      </c>
      <c r="E46" s="123"/>
      <c r="F46" s="123"/>
      <c r="G46" s="123"/>
      <c r="H46" s="123"/>
      <c r="I46" s="123"/>
      <c r="J46" s="123"/>
      <c r="K46" s="19"/>
      <c r="M46" s="149"/>
      <c r="N46" s="9"/>
      <c r="O46" s="9"/>
      <c r="P46" s="91"/>
      <c r="Q46" s="112"/>
      <c r="R46" s="143"/>
      <c r="S46" s="137"/>
      <c r="T46" s="125"/>
      <c r="U46" s="69"/>
      <c r="V46" s="91"/>
      <c r="W46" s="133"/>
    </row>
    <row r="47" customFormat="false" ht="12.75" hidden="false" customHeight="false" outlineLevel="0" collapsed="false">
      <c r="A47" s="150" t="n">
        <f aca="false">+A40</f>
        <v>37286</v>
      </c>
      <c r="B47" s="9"/>
      <c r="C47" s="9"/>
      <c r="D47" s="152" t="n">
        <f aca="false">+J35*'by type_area'!G3</f>
        <v>30006.72</v>
      </c>
      <c r="E47" s="130"/>
      <c r="F47" s="130"/>
      <c r="G47" s="130"/>
      <c r="H47" s="153"/>
      <c r="I47" s="153"/>
      <c r="J47" s="130"/>
      <c r="K47" s="19"/>
      <c r="M47" s="149"/>
      <c r="N47" s="9"/>
      <c r="O47" s="9"/>
      <c r="P47" s="91"/>
      <c r="Q47" s="112"/>
      <c r="R47" s="143"/>
      <c r="S47" s="137"/>
      <c r="T47" s="125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30006.72</v>
      </c>
      <c r="E48" s="130"/>
      <c r="F48" s="130"/>
      <c r="G48" s="130"/>
      <c r="H48" s="130"/>
      <c r="I48" s="130"/>
      <c r="J48" s="130"/>
      <c r="K48" s="19"/>
      <c r="M48" s="149"/>
      <c r="N48" s="9"/>
      <c r="O48" s="9"/>
      <c r="P48" s="91"/>
      <c r="Q48" s="112"/>
      <c r="R48" s="91"/>
      <c r="S48" s="137"/>
      <c r="T48" s="9"/>
    </row>
    <row r="49" customFormat="false" ht="12.75" hidden="false" customHeight="false" outlineLevel="0" collapsed="false">
      <c r="A49" s="154"/>
      <c r="B49" s="155"/>
      <c r="C49" s="156"/>
      <c r="D49" s="157"/>
      <c r="E49" s="130"/>
      <c r="F49" s="130"/>
      <c r="G49" s="130"/>
      <c r="H49" s="130"/>
      <c r="I49" s="130"/>
      <c r="J49" s="130"/>
      <c r="K49" s="19"/>
      <c r="M49" s="149"/>
      <c r="N49" s="9"/>
      <c r="O49" s="9"/>
      <c r="P49" s="91"/>
      <c r="Q49" s="112"/>
      <c r="R49" s="91"/>
      <c r="S49" s="9"/>
      <c r="T49" s="9"/>
    </row>
    <row r="50" customFormat="false" ht="12.75" hidden="false" customHeight="false" outlineLevel="0" collapsed="false">
      <c r="A50" s="129"/>
      <c r="B50" s="130"/>
      <c r="C50" s="130"/>
      <c r="D50" s="142"/>
      <c r="E50" s="130"/>
      <c r="F50" s="130"/>
      <c r="G50" s="130"/>
      <c r="H50" s="130"/>
      <c r="I50" s="130"/>
      <c r="J50" s="130"/>
      <c r="K50" s="19"/>
      <c r="M50" s="149"/>
      <c r="N50" s="9"/>
      <c r="O50" s="9"/>
      <c r="P50" s="91"/>
      <c r="Q50" s="112"/>
      <c r="R50" s="91"/>
      <c r="S50" s="9"/>
      <c r="T50" s="9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49"/>
      <c r="N51" s="9"/>
      <c r="O51" s="9"/>
      <c r="P51" s="91"/>
      <c r="Q51" s="112"/>
      <c r="R51" s="91"/>
      <c r="S51" s="9"/>
      <c r="T51" s="9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49"/>
      <c r="N52" s="9"/>
      <c r="O52" s="9"/>
      <c r="P52" s="91"/>
      <c r="Q52" s="112"/>
      <c r="R52" s="91"/>
      <c r="S52" s="9"/>
      <c r="T52" s="9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49"/>
      <c r="N53" s="9"/>
      <c r="O53" s="9"/>
      <c r="P53" s="91"/>
      <c r="Q53" s="112"/>
      <c r="R53" s="91"/>
      <c r="S53" s="9"/>
      <c r="T53" s="9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49"/>
      <c r="N54" s="9"/>
      <c r="O54" s="9"/>
      <c r="P54" s="91"/>
      <c r="Q54" s="112"/>
      <c r="R54" s="91"/>
      <c r="S54" s="9"/>
      <c r="T54" s="9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49"/>
      <c r="N55" s="9"/>
      <c r="O55" s="9"/>
      <c r="P55" s="91"/>
      <c r="Q55" s="112"/>
      <c r="R55" s="91"/>
      <c r="S55" s="9"/>
      <c r="T55" s="9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49"/>
      <c r="N56" s="9"/>
      <c r="O56" s="9"/>
      <c r="P56" s="91"/>
      <c r="Q56" s="112"/>
      <c r="R56" s="91"/>
      <c r="S56" s="9"/>
      <c r="T56" s="9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49"/>
      <c r="N57" s="9"/>
      <c r="O57" s="9"/>
      <c r="P57" s="91"/>
      <c r="Q57" s="112"/>
      <c r="R57" s="91"/>
      <c r="S57" s="9"/>
      <c r="T57" s="9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49"/>
      <c r="N58" s="9"/>
      <c r="O58" s="9"/>
      <c r="P58" s="91"/>
      <c r="Q58" s="112"/>
      <c r="R58" s="91"/>
      <c r="S58" s="9"/>
      <c r="T58" s="9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49"/>
      <c r="N59" s="9"/>
      <c r="O59" s="9"/>
      <c r="P59" s="91"/>
      <c r="Q59" s="112"/>
      <c r="R59" s="91"/>
      <c r="S59" s="9"/>
      <c r="T59" s="9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49"/>
      <c r="N60" s="9"/>
      <c r="O60" s="9"/>
      <c r="P60" s="91"/>
      <c r="Q60" s="112"/>
      <c r="R60" s="91"/>
      <c r="S60" s="9"/>
      <c r="T60" s="9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49"/>
      <c r="N61" s="9"/>
      <c r="O61" s="9"/>
      <c r="P61" s="91"/>
      <c r="Q61" s="112"/>
      <c r="R61" s="91"/>
      <c r="S61" s="9"/>
      <c r="T61" s="9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49"/>
      <c r="N62" s="9"/>
      <c r="O62" s="9"/>
      <c r="P62" s="91"/>
      <c r="Q62" s="112"/>
      <c r="R62" s="91"/>
      <c r="S62" s="9"/>
      <c r="T62" s="9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49"/>
      <c r="N63" s="9"/>
      <c r="O63" s="9"/>
      <c r="P63" s="91"/>
      <c r="Q63" s="112"/>
      <c r="R63" s="91"/>
      <c r="S63" s="9"/>
      <c r="T63" s="9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49"/>
      <c r="N64" s="9"/>
      <c r="O64" s="9"/>
      <c r="P64" s="91"/>
      <c r="Q64" s="112"/>
      <c r="R64" s="91"/>
      <c r="S64" s="9"/>
      <c r="T64" s="9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49"/>
      <c r="N65" s="9"/>
      <c r="O65" s="9"/>
      <c r="P65" s="91"/>
      <c r="Q65" s="112"/>
      <c r="R65" s="91"/>
      <c r="S65" s="9"/>
      <c r="T65" s="9"/>
    </row>
    <row r="66" customFormat="false" ht="12.75" hidden="false" customHeight="false" outlineLevel="0" collapsed="false">
      <c r="A66" s="129"/>
      <c r="B66" s="130"/>
      <c r="C66" s="130"/>
      <c r="D66" s="130" t="n">
        <v>300359.04</v>
      </c>
      <c r="E66" s="130"/>
      <c r="F66" s="130"/>
      <c r="G66" s="130"/>
      <c r="H66" s="130"/>
      <c r="I66" s="130"/>
      <c r="J66" s="130"/>
      <c r="K66" s="19"/>
      <c r="M66" s="149"/>
      <c r="N66" s="9"/>
      <c r="O66" s="9"/>
      <c r="P66" s="91"/>
      <c r="Q66" s="112"/>
      <c r="R66" s="91"/>
      <c r="S66" s="9"/>
      <c r="T66" s="9"/>
    </row>
    <row r="67" customFormat="false" ht="12.75" hidden="false" customHeight="false" outlineLevel="0" collapsed="false">
      <c r="A67" s="129"/>
      <c r="B67" s="130"/>
      <c r="C67" s="130"/>
      <c r="D67" s="130" t="n">
        <v>-250735.54</v>
      </c>
      <c r="E67" s="130"/>
      <c r="F67" s="130"/>
      <c r="G67" s="130"/>
      <c r="H67" s="130"/>
      <c r="I67" s="130"/>
      <c r="J67" s="130"/>
      <c r="K67" s="19"/>
      <c r="M67" s="9"/>
      <c r="N67" s="9"/>
      <c r="O67" s="9"/>
      <c r="P67" s="91"/>
      <c r="Q67" s="112"/>
      <c r="R67" s="91"/>
      <c r="S67" s="9"/>
      <c r="T67" s="9"/>
    </row>
    <row r="68" customFormat="false" ht="12.75" hidden="false" customHeight="false" outlineLevel="0" collapsed="false">
      <c r="A68" s="129"/>
      <c r="B68" s="130"/>
      <c r="C68" s="130"/>
      <c r="D68" s="130" t="n">
        <v>44931.54</v>
      </c>
      <c r="E68" s="130"/>
      <c r="F68" s="130"/>
      <c r="G68" s="130"/>
      <c r="H68" s="130"/>
      <c r="I68" s="130"/>
      <c r="J68" s="130"/>
      <c r="K68" s="19"/>
      <c r="M68" s="149"/>
      <c r="N68" s="130"/>
      <c r="O68" s="130"/>
      <c r="P68" s="143"/>
      <c r="Q68" s="144"/>
      <c r="R68" s="143"/>
      <c r="S68" s="137"/>
      <c r="T68" s="158"/>
    </row>
    <row r="69" customFormat="false" ht="12.75" hidden="false" customHeight="false" outlineLevel="0" collapsed="false">
      <c r="A69" s="129"/>
      <c r="B69" s="130"/>
      <c r="C69" s="130"/>
      <c r="D69" s="130" t="n">
        <v>2153062.32</v>
      </c>
      <c r="E69" s="130"/>
      <c r="F69" s="130"/>
      <c r="G69" s="130"/>
      <c r="H69" s="130"/>
      <c r="I69" s="130"/>
      <c r="J69" s="130"/>
      <c r="K69" s="19"/>
      <c r="M69" s="149"/>
      <c r="N69" s="130"/>
      <c r="O69" s="130"/>
      <c r="P69" s="143"/>
      <c r="Q69" s="144"/>
      <c r="R69" s="143"/>
      <c r="S69" s="137"/>
      <c r="T69" s="158"/>
    </row>
    <row r="70" customFormat="false" ht="12.75" hidden="false" customHeight="false" outlineLevel="0" collapsed="false">
      <c r="A70" s="129"/>
      <c r="B70" s="130"/>
      <c r="C70" s="130"/>
      <c r="D70" s="130" t="n">
        <f aca="false">SUM(D66:D69)</f>
        <v>2247617.36</v>
      </c>
      <c r="E70" s="130"/>
      <c r="F70" s="130"/>
      <c r="G70" s="130"/>
      <c r="H70" s="130"/>
      <c r="I70" s="130"/>
      <c r="J70" s="130"/>
      <c r="K70" s="19"/>
      <c r="M70" s="149"/>
      <c r="N70" s="130"/>
      <c r="O70" s="130"/>
      <c r="P70" s="143"/>
      <c r="Q70" s="144"/>
      <c r="R70" s="143"/>
      <c r="S70" s="137"/>
      <c r="T70" s="158"/>
    </row>
    <row r="71" customFormat="false" ht="12.75" hidden="false" customHeight="false" outlineLevel="0" collapsed="false">
      <c r="A71" s="129"/>
      <c r="B71" s="130"/>
      <c r="C71" s="130"/>
      <c r="D71" s="159" t="n">
        <v>0.0238</v>
      </c>
      <c r="E71" s="130"/>
      <c r="F71" s="130"/>
      <c r="G71" s="130"/>
      <c r="H71" s="130"/>
      <c r="I71" s="130"/>
      <c r="J71" s="130"/>
      <c r="K71" s="19"/>
      <c r="M71" s="149"/>
      <c r="N71" s="130"/>
      <c r="O71" s="130"/>
      <c r="P71" s="143"/>
      <c r="Q71" s="144"/>
      <c r="R71" s="143"/>
      <c r="S71" s="137"/>
      <c r="T71" s="158"/>
    </row>
    <row r="72" customFormat="false" ht="12.75" hidden="false" customHeight="false" outlineLevel="0" collapsed="false">
      <c r="A72" s="129"/>
      <c r="B72" s="130"/>
      <c r="C72" s="130"/>
      <c r="D72" s="159" t="n">
        <v>0.0153</v>
      </c>
      <c r="E72" s="130"/>
      <c r="F72" s="130"/>
      <c r="G72" s="130"/>
      <c r="H72" s="130"/>
      <c r="I72" s="130"/>
      <c r="J72" s="130"/>
      <c r="K72" s="19"/>
      <c r="M72" s="149"/>
      <c r="N72" s="130"/>
      <c r="O72" s="130"/>
      <c r="P72" s="143"/>
      <c r="Q72" s="144"/>
      <c r="R72" s="143"/>
      <c r="S72" s="137"/>
      <c r="T72" s="158"/>
    </row>
    <row r="73" customFormat="false" ht="12.75" hidden="false" customHeight="false" outlineLevel="0" collapsed="false">
      <c r="A73" s="129"/>
      <c r="B73" s="130"/>
      <c r="C73" s="130"/>
      <c r="D73" s="159" t="n">
        <f aca="false">+D71-D72</f>
        <v>0.0085</v>
      </c>
      <c r="E73" s="130"/>
      <c r="F73" s="130"/>
      <c r="G73" s="130"/>
      <c r="H73" s="130"/>
      <c r="I73" s="130"/>
      <c r="J73" s="130"/>
      <c r="K73" s="19"/>
      <c r="M73" s="149"/>
      <c r="N73" s="130"/>
      <c r="O73" s="130"/>
      <c r="P73" s="143"/>
      <c r="Q73" s="144"/>
      <c r="R73" s="143"/>
      <c r="S73" s="137"/>
      <c r="T73" s="158"/>
    </row>
    <row r="74" customFormat="false" ht="12.75" hidden="false" customHeight="false" outlineLevel="0" collapsed="false">
      <c r="A74" s="129"/>
      <c r="B74" s="130"/>
      <c r="C74" s="130"/>
      <c r="D74" s="130" t="n">
        <f aca="false">+D73*5838059</f>
        <v>49623.5015</v>
      </c>
      <c r="E74" s="130"/>
      <c r="F74" s="130"/>
      <c r="G74" s="130"/>
      <c r="H74" s="130"/>
      <c r="I74" s="130"/>
      <c r="J74" s="130"/>
      <c r="K74" s="19"/>
      <c r="M74" s="149"/>
      <c r="N74" s="130"/>
      <c r="O74" s="130"/>
      <c r="P74" s="143"/>
      <c r="Q74" s="144"/>
      <c r="R74" s="143"/>
      <c r="S74" s="139"/>
      <c r="T74" s="158"/>
    </row>
    <row r="75" customFormat="false" ht="12.75" hidden="false" customHeight="false" outlineLevel="0" collapsed="false">
      <c r="A75" s="129"/>
      <c r="B75" s="130"/>
      <c r="C75" s="130"/>
      <c r="D75" s="130" t="n">
        <f aca="false">SUM(D71:D74)</f>
        <v>49623.5491</v>
      </c>
      <c r="E75" s="130"/>
      <c r="F75" s="130"/>
      <c r="G75" s="130"/>
      <c r="H75" s="130"/>
      <c r="I75" s="130"/>
      <c r="J75" s="130"/>
      <c r="K75" s="19"/>
      <c r="M75" s="149"/>
      <c r="N75" s="130"/>
      <c r="O75" s="130"/>
      <c r="P75" s="143"/>
      <c r="Q75" s="144"/>
      <c r="R75" s="143"/>
      <c r="S75" s="139"/>
      <c r="T75" s="158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49"/>
      <c r="N76" s="130"/>
      <c r="O76" s="130"/>
      <c r="P76" s="143"/>
      <c r="Q76" s="144"/>
      <c r="R76" s="143"/>
      <c r="S76" s="139"/>
      <c r="T76" s="158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49"/>
      <c r="N77" s="130"/>
      <c r="O77" s="130"/>
      <c r="P77" s="143"/>
      <c r="Q77" s="144"/>
      <c r="R77" s="143"/>
      <c r="S77" s="139"/>
      <c r="T77" s="158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49"/>
      <c r="N78" s="130"/>
      <c r="O78" s="130"/>
      <c r="P78" s="143"/>
      <c r="Q78" s="144"/>
      <c r="R78" s="143"/>
      <c r="S78" s="139"/>
      <c r="T78" s="158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49"/>
      <c r="N79" s="130"/>
      <c r="O79" s="130"/>
      <c r="P79" s="143"/>
      <c r="Q79" s="144"/>
      <c r="R79" s="143"/>
      <c r="S79" s="139"/>
      <c r="T79" s="158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49"/>
      <c r="N80" s="130"/>
      <c r="O80" s="130"/>
      <c r="P80" s="143"/>
      <c r="Q80" s="144"/>
      <c r="R80" s="143"/>
      <c r="S80" s="139"/>
      <c r="T80" s="158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49"/>
      <c r="N81" s="130"/>
      <c r="O81" s="130"/>
      <c r="P81" s="143"/>
      <c r="Q81" s="144"/>
      <c r="R81" s="143"/>
      <c r="S81" s="9"/>
      <c r="T81" s="158"/>
    </row>
    <row r="82" customFormat="false" ht="12.75" hidden="false" customHeight="false" outlineLevel="0" collapsed="false">
      <c r="A82" s="160"/>
      <c r="K82" s="19"/>
      <c r="M82" s="149"/>
      <c r="N82" s="130"/>
      <c r="O82" s="130"/>
      <c r="P82" s="143"/>
      <c r="Q82" s="144"/>
      <c r="R82" s="143"/>
      <c r="S82" s="9"/>
      <c r="T82" s="158"/>
    </row>
    <row r="83" customFormat="false" ht="12.75" hidden="false" customHeight="false" outlineLevel="0" collapsed="false">
      <c r="A83" s="160"/>
      <c r="K83" s="19"/>
      <c r="M83" s="149"/>
      <c r="N83" s="130"/>
      <c r="O83" s="130"/>
      <c r="P83" s="143"/>
      <c r="Q83" s="144"/>
      <c r="R83" s="143"/>
      <c r="S83" s="9"/>
      <c r="T83" s="158"/>
    </row>
    <row r="84" customFormat="false" ht="12.75" hidden="false" customHeight="false" outlineLevel="0" collapsed="false">
      <c r="A84" s="160"/>
      <c r="K84" s="19"/>
      <c r="M84" s="149"/>
      <c r="N84" s="130"/>
      <c r="O84" s="130"/>
      <c r="P84" s="143"/>
      <c r="Q84" s="144"/>
      <c r="R84" s="143"/>
      <c r="S84" s="9"/>
      <c r="T84" s="158"/>
    </row>
    <row r="85" customFormat="false" ht="12.75" hidden="false" customHeight="false" outlineLevel="0" collapsed="false">
      <c r="A85" s="160"/>
      <c r="K85" s="19"/>
      <c r="M85" s="149"/>
      <c r="N85" s="130"/>
      <c r="O85" s="130"/>
      <c r="P85" s="143"/>
      <c r="Q85" s="144"/>
      <c r="R85" s="143"/>
      <c r="S85" s="9"/>
      <c r="T85" s="158"/>
    </row>
    <row r="86" customFormat="false" ht="12.75" hidden="false" customHeight="false" outlineLevel="0" collapsed="false">
      <c r="A86" s="160"/>
      <c r="K86" s="19"/>
      <c r="M86" s="149"/>
      <c r="N86" s="130"/>
      <c r="O86" s="130"/>
      <c r="P86" s="143"/>
      <c r="Q86" s="144"/>
      <c r="R86" s="143"/>
      <c r="S86" s="9"/>
      <c r="T86" s="158"/>
    </row>
    <row r="87" customFormat="false" ht="12.75" hidden="false" customHeight="false" outlineLevel="0" collapsed="false">
      <c r="A87" s="160"/>
      <c r="K87" s="19"/>
      <c r="M87" s="149"/>
      <c r="N87" s="130"/>
      <c r="O87" s="130"/>
      <c r="P87" s="143"/>
      <c r="Q87" s="144"/>
      <c r="R87" s="143"/>
      <c r="S87" s="9"/>
      <c r="T87" s="158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49"/>
      <c r="N88" s="130"/>
      <c r="O88" s="130"/>
      <c r="P88" s="143"/>
      <c r="Q88" s="144"/>
      <c r="R88" s="143"/>
      <c r="S88" s="9"/>
      <c r="T88" s="158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49"/>
      <c r="N89" s="130"/>
      <c r="O89" s="130"/>
      <c r="P89" s="143"/>
      <c r="Q89" s="144"/>
      <c r="R89" s="143"/>
      <c r="S89" s="9"/>
      <c r="T89" s="158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49"/>
      <c r="N90" s="146"/>
      <c r="O90" s="146"/>
      <c r="P90" s="125"/>
      <c r="Q90" s="126"/>
      <c r="R90" s="125"/>
      <c r="S90" s="9"/>
      <c r="T90" s="19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  <c r="M91" s="9"/>
      <c r="N91" s="9"/>
      <c r="O91" s="9"/>
      <c r="P91" s="91"/>
      <c r="Q91" s="112"/>
      <c r="R91" s="91"/>
      <c r="S91" s="9"/>
      <c r="T91" s="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  <c r="M92" s="9"/>
      <c r="N92" s="9"/>
      <c r="O92" s="9"/>
      <c r="P92" s="91"/>
      <c r="Q92" s="112"/>
      <c r="R92" s="91"/>
      <c r="S92" s="9"/>
      <c r="T92" s="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  <c r="M93" s="9"/>
      <c r="N93" s="9"/>
      <c r="O93" s="9"/>
      <c r="P93" s="91"/>
      <c r="Q93" s="112"/>
      <c r="R93" s="91"/>
      <c r="S93" s="9"/>
      <c r="T93" s="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  <c r="M94" s="9"/>
      <c r="N94" s="9"/>
      <c r="O94" s="9"/>
      <c r="P94" s="91"/>
      <c r="Q94" s="112"/>
      <c r="R94" s="91"/>
      <c r="S94" s="9"/>
      <c r="T94" s="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  <c r="M95" s="9"/>
      <c r="N95" s="9"/>
      <c r="O95" s="9"/>
      <c r="P95" s="91"/>
      <c r="Q95" s="112"/>
      <c r="R95" s="91"/>
      <c r="S95" s="9"/>
      <c r="T95" s="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  <c r="M96" s="9"/>
      <c r="N96" s="9"/>
      <c r="O96" s="9"/>
      <c r="P96" s="91"/>
      <c r="Q96" s="112"/>
      <c r="R96" s="91"/>
      <c r="S96" s="9"/>
      <c r="T96" s="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  <c r="M97" s="9"/>
      <c r="N97" s="9"/>
      <c r="O97" s="9"/>
      <c r="P97" s="91"/>
      <c r="Q97" s="112"/>
      <c r="R97" s="91"/>
      <c r="S97" s="9"/>
      <c r="T97" s="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  <c r="M98" s="9"/>
      <c r="N98" s="9"/>
      <c r="O98" s="9"/>
      <c r="P98" s="91"/>
      <c r="Q98" s="112"/>
      <c r="R98" s="91"/>
      <c r="S98" s="9"/>
      <c r="T98" s="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  <c r="M99" s="9"/>
      <c r="N99" s="9"/>
      <c r="O99" s="9"/>
      <c r="P99" s="91"/>
      <c r="Q99" s="112"/>
      <c r="R99" s="91"/>
      <c r="S99" s="9"/>
      <c r="T99" s="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  <c r="M100" s="9"/>
      <c r="N100" s="9"/>
      <c r="O100" s="9"/>
      <c r="P100" s="91"/>
      <c r="Q100" s="112"/>
      <c r="R100" s="91"/>
      <c r="S100" s="9"/>
      <c r="T100" s="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  <c r="M101" s="9"/>
      <c r="N101" s="9"/>
      <c r="O101" s="9"/>
      <c r="P101" s="91"/>
      <c r="Q101" s="112"/>
      <c r="R101" s="91"/>
      <c r="S101" s="9"/>
      <c r="T101" s="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  <c r="M102" s="9"/>
      <c r="N102" s="9"/>
      <c r="O102" s="9"/>
      <c r="P102" s="91"/>
      <c r="Q102" s="112"/>
      <c r="R102" s="91"/>
      <c r="S102" s="9"/>
      <c r="T102" s="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  <c r="M103" s="9"/>
      <c r="N103" s="9"/>
      <c r="O103" s="9"/>
      <c r="P103" s="91"/>
      <c r="Q103" s="112"/>
      <c r="R103" s="91"/>
      <c r="S103" s="9"/>
      <c r="T103" s="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  <c r="M104" s="9"/>
      <c r="N104" s="9"/>
      <c r="O104" s="9"/>
      <c r="P104" s="91"/>
      <c r="Q104" s="112"/>
      <c r="R104" s="91"/>
      <c r="S104" s="9"/>
      <c r="T104" s="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  <c r="M105" s="9"/>
      <c r="N105" s="9"/>
      <c r="O105" s="9"/>
      <c r="P105" s="91"/>
      <c r="Q105" s="112"/>
      <c r="R105" s="91"/>
      <c r="S105" s="9"/>
      <c r="T105" s="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  <c r="M106" s="9"/>
      <c r="N106" s="9"/>
      <c r="O106" s="9"/>
      <c r="P106" s="91"/>
      <c r="Q106" s="112"/>
      <c r="R106" s="91"/>
      <c r="S106" s="9"/>
      <c r="T106" s="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  <c r="M107" s="9"/>
      <c r="N107" s="9"/>
      <c r="O107" s="9"/>
      <c r="P107" s="91"/>
      <c r="Q107" s="112"/>
      <c r="R107" s="91"/>
      <c r="S107" s="9"/>
      <c r="T107" s="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  <c r="M108" s="9"/>
      <c r="N108" s="9"/>
      <c r="O108" s="9"/>
      <c r="P108" s="91"/>
      <c r="Q108" s="112"/>
      <c r="R108" s="91"/>
      <c r="S108" s="9"/>
      <c r="T108" s="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  <c r="M109" s="9"/>
      <c r="N109" s="9"/>
      <c r="O109" s="9"/>
      <c r="P109" s="91"/>
      <c r="Q109" s="112"/>
      <c r="R109" s="91"/>
      <c r="S109" s="9"/>
      <c r="T109" s="9"/>
    </row>
    <row r="110" customFormat="false" ht="12.75" hidden="false" customHeight="false" outlineLevel="0" collapsed="false">
      <c r="A110" s="129"/>
      <c r="B110" s="130"/>
      <c r="C110" s="130"/>
      <c r="D110" s="130" t="n">
        <v>2444.99</v>
      </c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 t="n">
        <v>250</v>
      </c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 t="n">
        <f aca="false">+D110-D111</f>
        <v>2194.99</v>
      </c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63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32"/>
      <c r="Q255" s="126"/>
      <c r="R255" s="13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64"/>
      <c r="Q256" s="165"/>
      <c r="R256" s="164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43"/>
      <c r="Q257" s="144"/>
      <c r="R257" s="143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43"/>
      <c r="Q258" s="144"/>
      <c r="R258" s="143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43"/>
      <c r="Q259" s="144"/>
      <c r="R259" s="143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43"/>
      <c r="Q260" s="144"/>
      <c r="R260" s="143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43"/>
      <c r="Q261" s="144"/>
      <c r="R261" s="143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43"/>
      <c r="Q262" s="144"/>
      <c r="R262" s="143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43"/>
      <c r="Q263" s="144"/>
      <c r="R263" s="143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43"/>
      <c r="Q264" s="144"/>
      <c r="R264" s="143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43"/>
      <c r="Q265" s="144"/>
      <c r="R265" s="143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43"/>
      <c r="Q266" s="144"/>
      <c r="R266" s="143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43"/>
      <c r="Q267" s="144"/>
      <c r="R267" s="143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43"/>
      <c r="Q268" s="144"/>
      <c r="R268" s="143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43"/>
      <c r="Q269" s="144"/>
      <c r="R269" s="143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43"/>
      <c r="Q270" s="144"/>
      <c r="R270" s="143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43"/>
      <c r="Q271" s="144"/>
      <c r="R271" s="143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43"/>
      <c r="Q272" s="144"/>
      <c r="R272" s="143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43"/>
      <c r="Q273" s="144"/>
      <c r="R273" s="143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43"/>
      <c r="Q274" s="144"/>
      <c r="R274" s="143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43"/>
      <c r="Q275" s="144"/>
      <c r="R275" s="143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43"/>
      <c r="Q276" s="144"/>
      <c r="R276" s="143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43"/>
      <c r="Q277" s="144"/>
      <c r="R277" s="143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43"/>
      <c r="Q278" s="144"/>
      <c r="R278" s="143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43"/>
      <c r="Q279" s="144"/>
      <c r="R279" s="143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43"/>
      <c r="Q280" s="144"/>
      <c r="R280" s="143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43"/>
      <c r="Q281" s="144"/>
      <c r="R281" s="143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43"/>
      <c r="Q282" s="144"/>
      <c r="R282" s="143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43"/>
      <c r="Q283" s="144"/>
      <c r="R283" s="143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43"/>
      <c r="Q284" s="144"/>
      <c r="R284" s="143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43"/>
      <c r="Q285" s="144"/>
      <c r="R285" s="143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43"/>
      <c r="Q286" s="144"/>
      <c r="R286" s="143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43"/>
      <c r="Q287" s="144"/>
      <c r="R287" s="143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43"/>
      <c r="Q288" s="144"/>
      <c r="R288" s="143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63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32"/>
      <c r="Q296" s="126"/>
      <c r="R296" s="13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64"/>
      <c r="Q297" s="165"/>
      <c r="R297" s="164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43"/>
      <c r="Q298" s="144"/>
      <c r="R298" s="143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43"/>
      <c r="Q299" s="144"/>
      <c r="R299" s="143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43"/>
      <c r="Q300" s="144"/>
      <c r="R300" s="143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43"/>
      <c r="Q301" s="144"/>
      <c r="R301" s="143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43"/>
      <c r="Q302" s="144"/>
      <c r="R302" s="143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43"/>
      <c r="Q303" s="144"/>
      <c r="R303" s="143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43"/>
      <c r="Q304" s="144"/>
      <c r="R304" s="143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43"/>
      <c r="Q305" s="144"/>
      <c r="R305" s="143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43"/>
      <c r="Q306" s="144"/>
      <c r="R306" s="143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43"/>
      <c r="Q307" s="144"/>
      <c r="R307" s="143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43"/>
      <c r="Q308" s="144"/>
      <c r="R308" s="143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43"/>
      <c r="Q309" s="144"/>
      <c r="R309" s="143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43"/>
      <c r="Q310" s="144"/>
      <c r="R310" s="143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43"/>
      <c r="Q311" s="144"/>
      <c r="R311" s="143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43"/>
      <c r="Q312" s="144"/>
      <c r="R312" s="143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43"/>
      <c r="Q313" s="144"/>
      <c r="R313" s="143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43"/>
      <c r="Q314" s="144"/>
      <c r="R314" s="143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43"/>
      <c r="Q315" s="144"/>
      <c r="R315" s="143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43"/>
      <c r="Q316" s="144"/>
      <c r="R316" s="143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43"/>
      <c r="Q317" s="144"/>
      <c r="R317" s="143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43"/>
      <c r="Q318" s="144"/>
      <c r="R318" s="143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43"/>
      <c r="Q319" s="144"/>
      <c r="R319" s="143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43"/>
      <c r="Q320" s="144"/>
      <c r="R320" s="143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43"/>
      <c r="Q321" s="144"/>
      <c r="R321" s="143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43"/>
      <c r="Q322" s="144"/>
      <c r="R322" s="143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43"/>
      <c r="Q323" s="144"/>
      <c r="R323" s="143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43"/>
      <c r="Q324" s="144"/>
      <c r="R324" s="143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43"/>
      <c r="Q325" s="144"/>
      <c r="R325" s="143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43"/>
      <c r="Q326" s="144"/>
      <c r="R326" s="143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43"/>
      <c r="Q327" s="144"/>
      <c r="R327" s="143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43"/>
      <c r="Q328" s="144"/>
      <c r="R328" s="143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43"/>
      <c r="Q329" s="144"/>
      <c r="R329" s="143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25"/>
      <c r="R332" s="125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63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32"/>
      <c r="Q338" s="126"/>
      <c r="R338" s="13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64"/>
      <c r="Q339" s="165"/>
      <c r="R339" s="164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43"/>
      <c r="Q340" s="144"/>
      <c r="R340" s="143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43"/>
      <c r="Q341" s="144"/>
      <c r="R341" s="143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43"/>
      <c r="Q342" s="144"/>
      <c r="R342" s="143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43"/>
      <c r="Q343" s="144"/>
      <c r="R343" s="143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43"/>
      <c r="Q344" s="144"/>
      <c r="R344" s="143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43"/>
      <c r="Q345" s="144"/>
      <c r="R345" s="143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43"/>
      <c r="Q346" s="144"/>
      <c r="R346" s="143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43"/>
      <c r="Q347" s="144"/>
      <c r="R347" s="143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43"/>
      <c r="Q348" s="144"/>
      <c r="R348" s="143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43"/>
      <c r="Q349" s="144"/>
      <c r="R349" s="143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43"/>
      <c r="Q350" s="144"/>
      <c r="R350" s="143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43"/>
      <c r="Q351" s="144"/>
      <c r="R351" s="143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43"/>
      <c r="Q352" s="144"/>
      <c r="R352" s="143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43"/>
      <c r="Q353" s="144"/>
      <c r="R353" s="143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43"/>
      <c r="Q354" s="144"/>
      <c r="R354" s="143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43"/>
      <c r="Q355" s="144"/>
      <c r="R355" s="143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43"/>
      <c r="Q356" s="144"/>
      <c r="R356" s="143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43"/>
      <c r="Q357" s="144"/>
      <c r="R357" s="143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43"/>
      <c r="Q358" s="144"/>
      <c r="R358" s="143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43"/>
      <c r="Q359" s="144"/>
      <c r="R359" s="143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43"/>
      <c r="Q360" s="144"/>
      <c r="R360" s="143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43"/>
      <c r="Q361" s="144"/>
      <c r="R361" s="143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43"/>
      <c r="Q362" s="144"/>
      <c r="R362" s="143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43"/>
      <c r="Q363" s="144"/>
      <c r="R363" s="143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43"/>
      <c r="Q364" s="144"/>
      <c r="R364" s="143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43"/>
      <c r="Q365" s="144"/>
      <c r="R365" s="143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43"/>
      <c r="Q366" s="144"/>
      <c r="R366" s="143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43"/>
      <c r="Q367" s="144"/>
      <c r="R367" s="143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43"/>
      <c r="Q368" s="144"/>
      <c r="R368" s="143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43"/>
      <c r="Q369" s="144"/>
      <c r="R369" s="143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43"/>
      <c r="Q370" s="144"/>
      <c r="R370" s="143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43"/>
      <c r="Q371" s="144"/>
      <c r="R371" s="143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25"/>
      <c r="R374" s="125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63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32"/>
      <c r="Q380" s="126"/>
      <c r="R380" s="13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64"/>
      <c r="Q381" s="165"/>
      <c r="R381" s="164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43"/>
      <c r="Q382" s="144"/>
      <c r="R382" s="143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43"/>
      <c r="Q383" s="144"/>
      <c r="R383" s="143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43"/>
      <c r="Q384" s="144"/>
      <c r="R384" s="143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43"/>
      <c r="Q385" s="144"/>
      <c r="R385" s="143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43"/>
      <c r="Q386" s="144"/>
      <c r="R386" s="143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43"/>
      <c r="Q387" s="144"/>
      <c r="R387" s="143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43"/>
      <c r="Q388" s="144"/>
      <c r="R388" s="143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43"/>
      <c r="Q389" s="144"/>
      <c r="R389" s="143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43"/>
      <c r="Q390" s="144"/>
      <c r="R390" s="143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43"/>
      <c r="Q391" s="144"/>
      <c r="R391" s="143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43"/>
      <c r="Q392" s="144"/>
      <c r="R392" s="143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43"/>
      <c r="Q393" s="144"/>
      <c r="R393" s="143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43"/>
      <c r="Q394" s="144"/>
      <c r="R394" s="143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43"/>
      <c r="Q395" s="144"/>
      <c r="R395" s="143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43"/>
      <c r="Q396" s="144"/>
      <c r="R396" s="143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43"/>
      <c r="Q397" s="144"/>
      <c r="R397" s="143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43"/>
      <c r="Q398" s="144"/>
      <c r="R398" s="143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43"/>
      <c r="Q399" s="144"/>
      <c r="R399" s="143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43"/>
      <c r="Q400" s="144"/>
      <c r="R400" s="143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43"/>
      <c r="Q401" s="144"/>
      <c r="R401" s="143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43"/>
      <c r="Q402" s="144"/>
      <c r="R402" s="143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43"/>
      <c r="Q403" s="144"/>
      <c r="R403" s="143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43"/>
      <c r="Q404" s="144"/>
      <c r="R404" s="143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43"/>
      <c r="Q405" s="144"/>
      <c r="R405" s="143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43"/>
      <c r="Q406" s="144"/>
      <c r="R406" s="143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43"/>
      <c r="Q407" s="144"/>
      <c r="R407" s="143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43"/>
      <c r="Q408" s="144"/>
      <c r="R408" s="143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43"/>
      <c r="Q409" s="144"/>
      <c r="R409" s="143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43"/>
      <c r="Q410" s="144"/>
      <c r="R410" s="143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43"/>
      <c r="Q411" s="144"/>
      <c r="R411" s="143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43"/>
      <c r="Q412" s="144"/>
      <c r="R412" s="143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43"/>
      <c r="Q413" s="144"/>
      <c r="R413" s="143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25"/>
      <c r="R416" s="125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63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32"/>
      <c r="Q424" s="126"/>
      <c r="R424" s="13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64"/>
      <c r="Q425" s="165"/>
      <c r="R425" s="164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43"/>
      <c r="Q426" s="144"/>
      <c r="R426" s="143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43"/>
      <c r="Q427" s="144"/>
      <c r="R427" s="143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43"/>
      <c r="Q428" s="144"/>
      <c r="R428" s="143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43"/>
      <c r="Q429" s="144"/>
      <c r="R429" s="143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43"/>
      <c r="Q430" s="144"/>
      <c r="R430" s="143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43"/>
      <c r="Q431" s="144"/>
      <c r="R431" s="143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43"/>
      <c r="Q432" s="144"/>
      <c r="R432" s="143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43"/>
      <c r="Q433" s="144"/>
      <c r="R433" s="143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43"/>
      <c r="Q434" s="144"/>
      <c r="R434" s="143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43"/>
      <c r="Q435" s="144"/>
      <c r="R435" s="143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43"/>
      <c r="Q436" s="144"/>
      <c r="R436" s="143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43"/>
      <c r="Q437" s="144"/>
      <c r="R437" s="143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43"/>
      <c r="Q438" s="144"/>
      <c r="R438" s="143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43"/>
      <c r="Q439" s="144"/>
      <c r="R439" s="143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43"/>
      <c r="Q440" s="144"/>
      <c r="R440" s="143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43"/>
      <c r="Q441" s="144"/>
      <c r="R441" s="143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43"/>
      <c r="Q442" s="144"/>
      <c r="R442" s="143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43"/>
      <c r="Q443" s="144"/>
      <c r="R443" s="143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43"/>
      <c r="Q444" s="144"/>
      <c r="R444" s="143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43"/>
      <c r="Q445" s="144"/>
      <c r="R445" s="143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43"/>
      <c r="Q446" s="144"/>
      <c r="R446" s="143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43"/>
      <c r="Q447" s="144"/>
      <c r="R447" s="143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43"/>
      <c r="Q448" s="144"/>
      <c r="R448" s="143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43"/>
      <c r="Q449" s="144"/>
      <c r="R449" s="143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43"/>
      <c r="Q450" s="144"/>
      <c r="R450" s="143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43"/>
      <c r="Q451" s="144"/>
      <c r="R451" s="143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43"/>
      <c r="Q452" s="144"/>
      <c r="R452" s="143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43"/>
      <c r="Q453" s="144"/>
      <c r="R453" s="143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43"/>
      <c r="Q454" s="144"/>
      <c r="R454" s="143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43"/>
      <c r="Q455" s="144"/>
      <c r="R455" s="143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43"/>
      <c r="Q456" s="144"/>
      <c r="R456" s="143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43"/>
      <c r="Q457" s="144"/>
      <c r="R457" s="143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25"/>
      <c r="R460" s="125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63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32"/>
      <c r="Q466" s="126"/>
      <c r="R466" s="13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64"/>
      <c r="Q467" s="165"/>
      <c r="R467" s="164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43"/>
      <c r="Q468" s="144"/>
      <c r="R468" s="143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43"/>
      <c r="Q469" s="144"/>
      <c r="R469" s="143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43"/>
      <c r="Q470" s="144"/>
      <c r="R470" s="143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43"/>
      <c r="Q471" s="144"/>
      <c r="R471" s="143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43"/>
      <c r="Q472" s="144"/>
      <c r="R472" s="143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43"/>
      <c r="Q473" s="144"/>
      <c r="R473" s="143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43"/>
      <c r="Q474" s="144"/>
      <c r="R474" s="143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43"/>
      <c r="Q475" s="144"/>
      <c r="R475" s="143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43"/>
      <c r="Q476" s="144"/>
      <c r="R476" s="143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43"/>
      <c r="Q477" s="144"/>
      <c r="R477" s="143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43"/>
      <c r="Q478" s="144"/>
      <c r="R478" s="143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43"/>
      <c r="Q479" s="144"/>
      <c r="R479" s="143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43"/>
      <c r="Q480" s="144"/>
      <c r="R480" s="143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43"/>
      <c r="Q481" s="144"/>
      <c r="R481" s="143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43"/>
      <c r="Q482" s="144"/>
      <c r="R482" s="143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43"/>
      <c r="Q483" s="144"/>
      <c r="R483" s="143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43"/>
      <c r="Q484" s="144"/>
      <c r="R484" s="143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43"/>
      <c r="Q485" s="144"/>
      <c r="R485" s="143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43"/>
      <c r="Q486" s="144"/>
      <c r="R486" s="143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43"/>
      <c r="Q487" s="144"/>
      <c r="R487" s="143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43"/>
      <c r="Q488" s="144"/>
      <c r="R488" s="143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43"/>
      <c r="Q489" s="144"/>
      <c r="R489" s="143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43"/>
      <c r="Q490" s="144"/>
      <c r="R490" s="143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43"/>
      <c r="Q491" s="144"/>
      <c r="R491" s="143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43"/>
      <c r="Q492" s="144"/>
      <c r="R492" s="143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43"/>
      <c r="Q493" s="144"/>
      <c r="R493" s="143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43"/>
      <c r="Q494" s="144"/>
      <c r="R494" s="143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43"/>
      <c r="Q495" s="144"/>
      <c r="R495" s="143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43"/>
      <c r="Q496" s="144"/>
      <c r="R496" s="143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43"/>
      <c r="Q497" s="144"/>
      <c r="R497" s="143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43"/>
      <c r="Q498" s="144"/>
      <c r="R498" s="143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43"/>
      <c r="Q499" s="144"/>
      <c r="R499" s="143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25"/>
      <c r="R502" s="125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65</v>
      </c>
    </row>
    <row r="4" customFormat="false" ht="12.75" hidden="false" customHeight="false" outlineLevel="0" collapsed="false">
      <c r="A4" s="162"/>
      <c r="B4" s="235" t="s">
        <v>290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55927</v>
      </c>
      <c r="C6" s="130" t="n">
        <v>56112</v>
      </c>
      <c r="D6" s="146" t="n">
        <f aca="false">+C6-B6</f>
        <v>185</v>
      </c>
    </row>
    <row r="7" customFormat="false" ht="12.75" hidden="false" customHeight="false" outlineLevel="0" collapsed="false">
      <c r="A7" s="129" t="n">
        <v>2</v>
      </c>
      <c r="B7" s="130" t="n">
        <v>45352</v>
      </c>
      <c r="C7" s="130" t="n">
        <v>41112</v>
      </c>
      <c r="D7" s="146" t="n">
        <f aca="false">+C7-B7</f>
        <v>-4240</v>
      </c>
    </row>
    <row r="8" customFormat="false" ht="12.75" hidden="false" customHeight="false" outlineLevel="0" collapsed="false">
      <c r="A8" s="129" t="n">
        <v>3</v>
      </c>
      <c r="B8" s="130" t="n">
        <v>39348</v>
      </c>
      <c r="C8" s="130" t="n">
        <v>38072</v>
      </c>
      <c r="D8" s="146" t="n">
        <f aca="false">+C8-B8</f>
        <v>-1276</v>
      </c>
    </row>
    <row r="9" customFormat="false" ht="12.75" hidden="false" customHeight="false" outlineLevel="0" collapsed="false">
      <c r="A9" s="129" t="n">
        <v>4</v>
      </c>
      <c r="B9" s="130" t="n">
        <v>57516</v>
      </c>
      <c r="C9" s="130" t="n">
        <v>58575</v>
      </c>
      <c r="D9" s="146" t="n">
        <f aca="false">+C9-B9</f>
        <v>1059</v>
      </c>
    </row>
    <row r="10" customFormat="false" ht="12.75" hidden="false" customHeight="false" outlineLevel="0" collapsed="false">
      <c r="A10" s="129" t="n">
        <v>5</v>
      </c>
      <c r="B10" s="130" t="n">
        <v>38360</v>
      </c>
      <c r="C10" s="130" t="n">
        <v>38612</v>
      </c>
      <c r="D10" s="146" t="n">
        <f aca="false">+C10-B10</f>
        <v>252</v>
      </c>
    </row>
    <row r="11" customFormat="false" ht="12.75" hidden="false" customHeight="false" outlineLevel="0" collapsed="false">
      <c r="A11" s="129" t="n">
        <v>6</v>
      </c>
      <c r="B11" s="130" t="n">
        <v>38227</v>
      </c>
      <c r="C11" s="130" t="n">
        <v>38612</v>
      </c>
      <c r="D11" s="146" t="n">
        <f aca="false">+C11-B11</f>
        <v>385</v>
      </c>
    </row>
    <row r="12" customFormat="false" ht="12.75" hidden="false" customHeight="false" outlineLevel="0" collapsed="false">
      <c r="A12" s="129" t="n">
        <v>7</v>
      </c>
      <c r="B12" s="130" t="n">
        <v>38252</v>
      </c>
      <c r="C12" s="130" t="n">
        <v>38612</v>
      </c>
      <c r="D12" s="146" t="n">
        <f aca="false">+C12-B12</f>
        <v>360</v>
      </c>
    </row>
    <row r="13" customFormat="false" ht="12.75" hidden="false" customHeight="false" outlineLevel="0" collapsed="false">
      <c r="A13" s="129" t="n">
        <v>8</v>
      </c>
      <c r="B13" s="130" t="n">
        <v>53083</v>
      </c>
      <c r="C13" s="130" t="n">
        <v>55820</v>
      </c>
      <c r="D13" s="146" t="n">
        <f aca="false">+C13-B13</f>
        <v>2737</v>
      </c>
    </row>
    <row r="14" customFormat="false" ht="12.75" hidden="false" customHeight="false" outlineLevel="0" collapsed="false">
      <c r="A14" s="129" t="n">
        <v>9</v>
      </c>
      <c r="B14" s="130" t="n">
        <v>32289</v>
      </c>
      <c r="C14" s="130" t="n">
        <v>18110</v>
      </c>
      <c r="D14" s="146" t="n">
        <f aca="false">+C14-B14</f>
        <v>-14179</v>
      </c>
    </row>
    <row r="15" customFormat="false" ht="12.75" hidden="false" customHeight="false" outlineLevel="0" collapsed="false">
      <c r="A15" s="129" t="n">
        <v>10</v>
      </c>
      <c r="B15" s="130" t="n">
        <v>38336</v>
      </c>
      <c r="C15" s="130" t="n">
        <v>40659</v>
      </c>
      <c r="D15" s="146" t="n">
        <f aca="false">+C15-B15</f>
        <v>2323</v>
      </c>
    </row>
    <row r="16" customFormat="false" ht="12.75" hidden="false" customHeight="false" outlineLevel="0" collapsed="false">
      <c r="A16" s="129" t="n">
        <v>11</v>
      </c>
      <c r="B16" s="130" t="n">
        <v>45961</v>
      </c>
      <c r="C16" s="130" t="n">
        <v>45820</v>
      </c>
      <c r="D16" s="146" t="n">
        <f aca="false">+C16-B16</f>
        <v>-141</v>
      </c>
    </row>
    <row r="17" customFormat="false" ht="12.75" hidden="false" customHeight="false" outlineLevel="0" collapsed="false">
      <c r="A17" s="129" t="n">
        <v>12</v>
      </c>
      <c r="B17" s="130" t="n">
        <v>58658</v>
      </c>
      <c r="C17" s="130" t="n">
        <v>58864</v>
      </c>
      <c r="D17" s="146" t="n">
        <f aca="false">+C17-B17</f>
        <v>206</v>
      </c>
    </row>
    <row r="18" customFormat="false" ht="12.75" hidden="false" customHeight="false" outlineLevel="0" collapsed="false">
      <c r="A18" s="129" t="n">
        <v>13</v>
      </c>
      <c r="B18" s="130" t="n">
        <v>58648</v>
      </c>
      <c r="C18" s="130" t="n">
        <v>58864</v>
      </c>
      <c r="D18" s="146" t="n">
        <f aca="false">+C18-B18</f>
        <v>216</v>
      </c>
    </row>
    <row r="19" customFormat="false" ht="12.75" hidden="false" customHeight="false" outlineLevel="0" collapsed="false">
      <c r="A19" s="129" t="n">
        <v>14</v>
      </c>
      <c r="B19" s="130" t="n">
        <v>53073</v>
      </c>
      <c r="C19" s="130" t="n">
        <v>52864</v>
      </c>
      <c r="D19" s="146" t="n">
        <f aca="false">+C19-B19</f>
        <v>-209</v>
      </c>
    </row>
    <row r="20" customFormat="false" ht="12.75" hidden="false" customHeight="false" outlineLevel="0" collapsed="false">
      <c r="A20" s="129" t="n">
        <v>15</v>
      </c>
      <c r="B20" s="130" t="n">
        <v>43337</v>
      </c>
      <c r="C20" s="130" t="n">
        <v>45610</v>
      </c>
      <c r="D20" s="146" t="n">
        <f aca="false">+C20-B20</f>
        <v>2273</v>
      </c>
    </row>
    <row r="21" customFormat="false" ht="12.75" hidden="false" customHeight="false" outlineLevel="0" collapsed="false">
      <c r="A21" s="129" t="n">
        <v>16</v>
      </c>
      <c r="B21" s="130" t="n">
        <v>42964</v>
      </c>
      <c r="C21" s="130" t="n">
        <v>45253</v>
      </c>
      <c r="D21" s="146" t="n">
        <f aca="false">+C21-B21</f>
        <v>2289</v>
      </c>
    </row>
    <row r="22" customFormat="false" ht="12.75" hidden="false" customHeight="false" outlineLevel="0" collapsed="false">
      <c r="A22" s="129" t="n">
        <v>17</v>
      </c>
      <c r="B22" s="130" t="n">
        <v>48358</v>
      </c>
      <c r="C22" s="130" t="n">
        <v>50595</v>
      </c>
      <c r="D22" s="146" t="n">
        <f aca="false">+C22-B22</f>
        <v>2237</v>
      </c>
    </row>
    <row r="23" customFormat="false" ht="12.75" hidden="false" customHeight="false" outlineLevel="0" collapsed="false">
      <c r="A23" s="129" t="n">
        <v>18</v>
      </c>
      <c r="B23" s="130" t="n">
        <v>46348</v>
      </c>
      <c r="C23" s="130" t="n">
        <v>48259</v>
      </c>
      <c r="D23" s="146" t="n">
        <f aca="false">+C23-B23</f>
        <v>1911</v>
      </c>
    </row>
    <row r="24" customFormat="false" ht="12.75" hidden="false" customHeight="false" outlineLevel="0" collapsed="false">
      <c r="A24" s="129" t="n">
        <v>19</v>
      </c>
      <c r="B24" s="130" t="n">
        <v>57495</v>
      </c>
      <c r="C24" s="130" t="n">
        <v>59137</v>
      </c>
      <c r="D24" s="146" t="n">
        <f aca="false">+C24-B24</f>
        <v>1642</v>
      </c>
    </row>
    <row r="25" customFormat="false" ht="12.75" hidden="false" customHeight="false" outlineLevel="0" collapsed="false">
      <c r="A25" s="129" t="n">
        <v>20</v>
      </c>
      <c r="B25" s="130" t="n">
        <v>59012</v>
      </c>
      <c r="C25" s="130" t="n">
        <v>59137</v>
      </c>
      <c r="D25" s="146" t="n">
        <f aca="false">+C25-B25</f>
        <v>125</v>
      </c>
    </row>
    <row r="26" customFormat="false" ht="12.75" hidden="false" customHeight="false" outlineLevel="0" collapsed="false">
      <c r="A26" s="129" t="n">
        <v>21</v>
      </c>
      <c r="B26" s="130" t="n">
        <v>47402</v>
      </c>
      <c r="C26" s="130" t="n">
        <v>49004</v>
      </c>
      <c r="D26" s="146" t="n">
        <f aca="false">+C26-B26</f>
        <v>1602</v>
      </c>
    </row>
    <row r="27" customFormat="false" ht="12.75" hidden="false" customHeight="false" outlineLevel="0" collapsed="false">
      <c r="A27" s="129" t="n">
        <v>22</v>
      </c>
      <c r="B27" s="130" t="n">
        <v>56240</v>
      </c>
      <c r="C27" s="130" t="n">
        <v>57866</v>
      </c>
      <c r="D27" s="146" t="n">
        <f aca="false">+C27-B27</f>
        <v>1626</v>
      </c>
    </row>
    <row r="28" customFormat="false" ht="12.75" hidden="false" customHeight="false" outlineLevel="0" collapsed="false">
      <c r="A28" s="129" t="n">
        <v>23</v>
      </c>
      <c r="B28" s="130" t="n">
        <v>43863</v>
      </c>
      <c r="C28" s="130" t="n">
        <v>42889</v>
      </c>
      <c r="D28" s="146" t="n">
        <f aca="false">+C28-B28</f>
        <v>-974</v>
      </c>
    </row>
    <row r="29" customFormat="false" ht="12.75" hidden="false" customHeight="false" outlineLevel="0" collapsed="false">
      <c r="A29" s="129" t="n">
        <v>24</v>
      </c>
      <c r="B29" s="130" t="n">
        <v>34764</v>
      </c>
      <c r="C29" s="130" t="n">
        <v>33119</v>
      </c>
      <c r="D29" s="146" t="n">
        <f aca="false">+C29-B29</f>
        <v>-1645</v>
      </c>
    </row>
    <row r="30" customFormat="false" ht="12.75" hidden="false" customHeight="false" outlineLevel="0" collapsed="false">
      <c r="A30" s="129" t="n">
        <v>25</v>
      </c>
      <c r="B30" s="130" t="n">
        <v>38311</v>
      </c>
      <c r="C30" s="130" t="n">
        <v>38495</v>
      </c>
      <c r="D30" s="146" t="n">
        <f aca="false">+C30-B30</f>
        <v>184</v>
      </c>
    </row>
    <row r="31" customFormat="false" ht="12.75" hidden="false" customHeight="false" outlineLevel="0" collapsed="false">
      <c r="A31" s="129" t="n">
        <v>26</v>
      </c>
      <c r="B31" s="130" t="n">
        <v>48358</v>
      </c>
      <c r="C31" s="130" t="n">
        <v>48579</v>
      </c>
      <c r="D31" s="146" t="n">
        <f aca="false">+C31-B31</f>
        <v>221</v>
      </c>
    </row>
    <row r="32" customFormat="false" ht="12.75" hidden="false" customHeight="false" outlineLevel="0" collapsed="false">
      <c r="A32" s="129" t="n">
        <v>27</v>
      </c>
      <c r="B32" s="130" t="n">
        <v>47843</v>
      </c>
      <c r="C32" s="130" t="n">
        <v>48579</v>
      </c>
      <c r="D32" s="146" t="n">
        <f aca="false">+C32-B32</f>
        <v>736</v>
      </c>
    </row>
    <row r="33" customFormat="false" ht="12.75" hidden="false" customHeight="false" outlineLevel="0" collapsed="false">
      <c r="A33" s="129" t="n">
        <v>28</v>
      </c>
      <c r="B33" s="130" t="n">
        <v>37363</v>
      </c>
      <c r="C33" s="130" t="n">
        <v>38446</v>
      </c>
      <c r="D33" s="146" t="n">
        <f aca="false">+C33-B33</f>
        <v>1083</v>
      </c>
    </row>
    <row r="34" customFormat="false" ht="12.75" hidden="false" customHeight="false" outlineLevel="0" collapsed="false">
      <c r="A34" s="129" t="n">
        <v>29</v>
      </c>
      <c r="B34" s="130" t="n">
        <v>26206</v>
      </c>
      <c r="C34" s="130" t="n">
        <v>25081</v>
      </c>
      <c r="D34" s="146" t="n">
        <f aca="false">+C34-B34</f>
        <v>-1125</v>
      </c>
    </row>
    <row r="35" customFormat="false" ht="12.75" hidden="false" customHeight="false" outlineLevel="0" collapsed="false">
      <c r="A35" s="129" t="n">
        <v>30</v>
      </c>
      <c r="B35" s="130" t="n">
        <v>27380</v>
      </c>
      <c r="C35" s="130" t="n">
        <v>27362</v>
      </c>
      <c r="D35" s="146" t="n">
        <f aca="false">+C35-B35</f>
        <v>-18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1358274</v>
      </c>
      <c r="C37" s="130" t="n">
        <f aca="false">SUM(C6:C36)</f>
        <v>1358119</v>
      </c>
      <c r="D37" s="146" t="n">
        <f aca="false">SUM(D6:D36)</f>
        <v>-155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2.09</v>
      </c>
    </row>
    <row r="39" customFormat="false" ht="12.75" hidden="false" customHeight="false" outlineLevel="0" collapsed="false">
      <c r="D39" s="158" t="n">
        <f aca="false">+D38*D37</f>
        <v>-323.95</v>
      </c>
    </row>
    <row r="40" customFormat="false" ht="12.75" hidden="false" customHeight="false" outlineLevel="0" collapsed="false">
      <c r="A40" s="181" t="n">
        <v>37256</v>
      </c>
      <c r="C40" s="91"/>
      <c r="D40" s="469" t="n">
        <v>4822.84</v>
      </c>
    </row>
    <row r="41" customFormat="false" ht="12.75" hidden="false" customHeight="false" outlineLevel="0" collapsed="false">
      <c r="A41" s="181" t="n">
        <v>37286</v>
      </c>
      <c r="C41" s="178"/>
      <c r="D41" s="158" t="n">
        <f aca="false">+D40+D39</f>
        <v>4498.89</v>
      </c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2134</v>
      </c>
    </row>
    <row r="47" customFormat="false" ht="12.75" hidden="false" customHeight="false" outlineLevel="0" collapsed="false">
      <c r="A47" s="150" t="n">
        <f aca="false">+A41</f>
        <v>37286</v>
      </c>
      <c r="B47" s="9"/>
      <c r="C47" s="9"/>
      <c r="D47" s="41" t="n">
        <f aca="false">+D37</f>
        <v>-155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1979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1"/>
      <c r="B3" s="162" t="s">
        <v>29</v>
      </c>
      <c r="C3" s="332"/>
      <c r="D3" s="332"/>
      <c r="E3" s="332"/>
    </row>
    <row r="4" customFormat="false" ht="12.75" hidden="false" customHeight="false" outlineLevel="0" collapsed="false">
      <c r="A4" s="162"/>
      <c r="B4" s="470" t="s">
        <v>291</v>
      </c>
      <c r="C4" s="332"/>
      <c r="D4" s="162"/>
      <c r="E4" s="33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-2</v>
      </c>
      <c r="C6" s="130"/>
      <c r="D6" s="146" t="n">
        <f aca="false">+C6-B6</f>
        <v>2</v>
      </c>
    </row>
    <row r="7" customFormat="false" ht="12.75" hidden="false" customHeight="false" outlineLevel="0" collapsed="false">
      <c r="A7" s="129" t="n">
        <v>2</v>
      </c>
      <c r="B7" s="130" t="n">
        <v>-1</v>
      </c>
      <c r="C7" s="130"/>
      <c r="D7" s="146" t="n">
        <f aca="false">+C7-B7</f>
        <v>1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-896</v>
      </c>
      <c r="C10" s="130"/>
      <c r="D10" s="146" t="n">
        <f aca="false">+C10-B10</f>
        <v>896</v>
      </c>
    </row>
    <row r="11" customFormat="false" ht="12.75" hidden="false" customHeight="false" outlineLevel="0" collapsed="false">
      <c r="A11" s="129" t="n">
        <v>6</v>
      </c>
      <c r="B11" s="130" t="n">
        <v>-2012</v>
      </c>
      <c r="C11" s="130"/>
      <c r="D11" s="146" t="n">
        <f aca="false">+C11-B11</f>
        <v>2012</v>
      </c>
    </row>
    <row r="12" customFormat="false" ht="12.75" hidden="false" customHeight="false" outlineLevel="0" collapsed="false">
      <c r="A12" s="129" t="n">
        <v>7</v>
      </c>
      <c r="B12" s="130" t="n">
        <v>-2035</v>
      </c>
      <c r="C12" s="130" t="n">
        <v>681</v>
      </c>
      <c r="D12" s="146" t="n">
        <f aca="false">+C12-B12</f>
        <v>2716</v>
      </c>
    </row>
    <row r="13" customFormat="false" ht="12.75" hidden="false" customHeight="false" outlineLevel="0" collapsed="false">
      <c r="A13" s="129" t="n">
        <v>8</v>
      </c>
      <c r="B13" s="130" t="n">
        <v>-2068</v>
      </c>
      <c r="C13" s="130"/>
      <c r="D13" s="146" t="n">
        <f aca="false">+C13-B13</f>
        <v>2068</v>
      </c>
      <c r="H13" s="234"/>
      <c r="I13" s="5"/>
      <c r="J13" s="5"/>
      <c r="K13" s="303"/>
      <c r="L13" s="464" t="s">
        <v>236</v>
      </c>
      <c r="M13" s="303"/>
    </row>
    <row r="14" customFormat="false" ht="12.75" hidden="false" customHeight="false" outlineLevel="0" collapsed="false">
      <c r="A14" s="129" t="n">
        <v>9</v>
      </c>
      <c r="B14" s="130" t="n">
        <v>-1970</v>
      </c>
      <c r="C14" s="130" t="n">
        <v>908</v>
      </c>
      <c r="D14" s="146" t="n">
        <f aca="false">+C14-B14</f>
        <v>2878</v>
      </c>
      <c r="H14" s="234" t="s">
        <v>182</v>
      </c>
      <c r="I14" s="465" t="s">
        <v>180</v>
      </c>
      <c r="J14" s="465" t="s">
        <v>181</v>
      </c>
      <c r="K14" s="466" t="s">
        <v>183</v>
      </c>
      <c r="L14" s="464" t="s">
        <v>184</v>
      </c>
      <c r="M14" s="303" t="s">
        <v>185</v>
      </c>
    </row>
    <row r="15" customFormat="false" ht="12.75" hidden="false" customHeight="false" outlineLevel="0" collapsed="false">
      <c r="A15" s="129" t="n">
        <v>10</v>
      </c>
      <c r="B15" s="130" t="n">
        <v>-532</v>
      </c>
      <c r="C15" s="130"/>
      <c r="D15" s="146" t="n">
        <f aca="false">+C15-B15</f>
        <v>532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9" t="n">
        <v>11</v>
      </c>
      <c r="B16" s="130" t="n">
        <v>-566</v>
      </c>
      <c r="C16" s="130"/>
      <c r="D16" s="146" t="n">
        <f aca="false">+C16-B16</f>
        <v>566</v>
      </c>
      <c r="H16" s="234" t="n">
        <v>36892</v>
      </c>
      <c r="I16" s="155" t="n">
        <v>-50582</v>
      </c>
      <c r="J16" s="155" t="n">
        <v>-68700</v>
      </c>
      <c r="K16" s="155" t="n">
        <f aca="false">+J16-I16</f>
        <v>-18118</v>
      </c>
      <c r="L16" s="464" t="n">
        <v>8.21</v>
      </c>
      <c r="M16" s="416" t="n">
        <f aca="false">+L16*K16</f>
        <v>-148748.78</v>
      </c>
    </row>
    <row r="17" customFormat="false" ht="12.75" hidden="false" customHeight="false" outlineLevel="0" collapsed="false">
      <c r="A17" s="129" t="n">
        <v>12</v>
      </c>
      <c r="B17" s="130" t="n">
        <v>-634</v>
      </c>
      <c r="C17" s="130"/>
      <c r="D17" s="146" t="n">
        <f aca="false">+C17-B17</f>
        <v>634</v>
      </c>
      <c r="H17" s="234" t="n">
        <v>36923</v>
      </c>
      <c r="I17" s="155" t="n">
        <v>-54068</v>
      </c>
      <c r="J17" s="155" t="n">
        <v>-70278</v>
      </c>
      <c r="K17" s="155" t="n">
        <f aca="false">+J17-I17</f>
        <v>-16210</v>
      </c>
      <c r="L17" s="464" t="n">
        <v>5.62</v>
      </c>
      <c r="M17" s="416" t="n">
        <f aca="false">+L17*K17</f>
        <v>-91100.2</v>
      </c>
    </row>
    <row r="18" customFormat="false" ht="12.75" hidden="false" customHeight="false" outlineLevel="0" collapsed="false">
      <c r="A18" s="129" t="n">
        <v>13</v>
      </c>
      <c r="B18" s="130" t="n">
        <v>-2025</v>
      </c>
      <c r="C18" s="130"/>
      <c r="D18" s="146" t="n">
        <f aca="false">+C18-B18</f>
        <v>2025</v>
      </c>
      <c r="H18" s="234" t="n">
        <v>36951</v>
      </c>
      <c r="I18" s="155" t="n">
        <v>-58719</v>
      </c>
      <c r="J18" s="155" t="n">
        <v>-82564</v>
      </c>
      <c r="K18" s="155" t="n">
        <f aca="false">+J18-I18</f>
        <v>-23845</v>
      </c>
      <c r="L18" s="464" t="n">
        <v>4.98</v>
      </c>
      <c r="M18" s="416" t="n">
        <f aca="false">+L18*K18</f>
        <v>-118748.1</v>
      </c>
    </row>
    <row r="19" customFormat="false" ht="12.75" hidden="false" customHeight="false" outlineLevel="0" collapsed="false">
      <c r="A19" s="129" t="n">
        <v>14</v>
      </c>
      <c r="B19" s="130" t="n">
        <v>-1925</v>
      </c>
      <c r="C19" s="130"/>
      <c r="D19" s="146" t="n">
        <f aca="false">+C19-B19</f>
        <v>1925</v>
      </c>
      <c r="H19" s="234" t="n">
        <v>36982</v>
      </c>
      <c r="I19" s="155" t="n">
        <v>-52309</v>
      </c>
      <c r="J19" s="155" t="n">
        <v>-39370</v>
      </c>
      <c r="K19" s="155" t="n">
        <f aca="false">+J19-I19</f>
        <v>12939</v>
      </c>
      <c r="L19" s="464" t="n">
        <v>4.87</v>
      </c>
      <c r="M19" s="416" t="n">
        <f aca="false">+L19*K19</f>
        <v>63012.93</v>
      </c>
      <c r="O19" s="44"/>
    </row>
    <row r="20" customFormat="false" ht="12.75" hidden="false" customHeight="false" outlineLevel="0" collapsed="false">
      <c r="A20" s="129" t="n">
        <v>15</v>
      </c>
      <c r="B20" s="130" t="n">
        <v>-1795</v>
      </c>
      <c r="C20" s="130"/>
      <c r="D20" s="146" t="n">
        <f aca="false">+C20-B20</f>
        <v>1795</v>
      </c>
      <c r="H20" s="234" t="n">
        <v>37012</v>
      </c>
      <c r="I20" s="155" t="n">
        <v>-57841</v>
      </c>
      <c r="J20" s="155" t="n">
        <v>-49325</v>
      </c>
      <c r="K20" s="155" t="n">
        <f aca="false">+J20-I20</f>
        <v>8516</v>
      </c>
      <c r="L20" s="464" t="n">
        <v>3.82</v>
      </c>
      <c r="M20" s="416" t="n">
        <f aca="false">+L20*K20</f>
        <v>32531.12</v>
      </c>
    </row>
    <row r="21" customFormat="false" ht="12.75" hidden="false" customHeight="false" outlineLevel="0" collapsed="false">
      <c r="A21" s="129" t="n">
        <v>16</v>
      </c>
      <c r="B21" s="130" t="n">
        <v>-2006</v>
      </c>
      <c r="C21" s="130" t="n">
        <v>-681</v>
      </c>
      <c r="D21" s="146" t="n">
        <f aca="false">+C21-B21</f>
        <v>1325</v>
      </c>
      <c r="H21" s="234" t="n">
        <v>37043</v>
      </c>
      <c r="I21" s="155" t="n">
        <v>-50325</v>
      </c>
      <c r="J21" s="155" t="n">
        <v>-65214</v>
      </c>
      <c r="K21" s="155" t="n">
        <f aca="false">+J21-I21</f>
        <v>-14889</v>
      </c>
      <c r="L21" s="464" t="n">
        <v>3.2</v>
      </c>
      <c r="M21" s="416" t="n">
        <f aca="false">+L21*K21</f>
        <v>-47644.8</v>
      </c>
    </row>
    <row r="22" customFormat="false" ht="12.75" hidden="false" customHeight="false" outlineLevel="0" collapsed="false">
      <c r="A22" s="129" t="n">
        <v>17</v>
      </c>
      <c r="B22" s="130" t="n">
        <v>-883</v>
      </c>
      <c r="C22" s="130"/>
      <c r="D22" s="146" t="n">
        <f aca="false">+C22-B22</f>
        <v>883</v>
      </c>
      <c r="H22" s="234" t="n">
        <v>37073</v>
      </c>
      <c r="I22" s="155" t="n">
        <v>-43678</v>
      </c>
      <c r="J22" s="155" t="n">
        <v>-59252</v>
      </c>
      <c r="K22" s="155" t="n">
        <f aca="false">+J22-I22</f>
        <v>-15574</v>
      </c>
      <c r="L22" s="464" t="n">
        <v>2.77</v>
      </c>
      <c r="M22" s="471" t="n">
        <f aca="false">+L22*K22</f>
        <v>-43139.98</v>
      </c>
    </row>
    <row r="23" customFormat="false" ht="13.5" hidden="false" customHeight="false" outlineLevel="0" collapsed="false">
      <c r="A23" s="129" t="n">
        <v>18</v>
      </c>
      <c r="B23" s="130" t="n">
        <v>-901</v>
      </c>
      <c r="C23" s="130"/>
      <c r="D23" s="146" t="n">
        <f aca="false">+C23-B23</f>
        <v>901</v>
      </c>
      <c r="H23" s="5"/>
      <c r="I23" s="155"/>
      <c r="J23" s="155"/>
      <c r="K23" s="155"/>
      <c r="L23" s="472"/>
      <c r="M23" s="473" t="n">
        <f aca="false">SUM(M16:M22)</f>
        <v>-353837.81</v>
      </c>
      <c r="O23" s="44"/>
    </row>
    <row r="24" customFormat="false" ht="13.5" hidden="false" customHeight="false" outlineLevel="0" collapsed="false">
      <c r="A24" s="129" t="n">
        <v>19</v>
      </c>
      <c r="B24" s="130" t="n">
        <v>-930</v>
      </c>
      <c r="C24" s="130"/>
      <c r="D24" s="146" t="n">
        <f aca="false">+C24-B24</f>
        <v>930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9" t="n">
        <v>20</v>
      </c>
      <c r="B25" s="130" t="n">
        <v>-1952</v>
      </c>
      <c r="C25" s="130"/>
      <c r="D25" s="146" t="n">
        <f aca="false">+C25-B25</f>
        <v>1952</v>
      </c>
    </row>
    <row r="26" customFormat="false" ht="12.75" hidden="false" customHeight="false" outlineLevel="0" collapsed="false">
      <c r="A26" s="129" t="n">
        <v>21</v>
      </c>
      <c r="B26" s="130" t="n">
        <v>-2043</v>
      </c>
      <c r="C26" s="130"/>
      <c r="D26" s="146" t="n">
        <f aca="false">+C26-B26</f>
        <v>2043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9" t="n">
        <v>22</v>
      </c>
      <c r="B27" s="130" t="n">
        <v>-2082</v>
      </c>
      <c r="C27" s="130"/>
      <c r="D27" s="146" t="n">
        <f aca="false">+C27-B27</f>
        <v>2082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9" t="n">
        <v>23</v>
      </c>
      <c r="B28" s="130" t="n">
        <v>-2043</v>
      </c>
      <c r="C28" s="130"/>
      <c r="D28" s="146" t="n">
        <f aca="false">+C28-B28</f>
        <v>2043</v>
      </c>
    </row>
    <row r="29" customFormat="false" ht="12.75" hidden="false" customHeight="false" outlineLevel="0" collapsed="false">
      <c r="A29" s="129" t="n">
        <v>24</v>
      </c>
      <c r="B29" s="130" t="n">
        <v>-37</v>
      </c>
      <c r="C29" s="130"/>
      <c r="D29" s="146" t="n">
        <f aca="false">+C29-B29</f>
        <v>37</v>
      </c>
    </row>
    <row r="30" customFormat="false" ht="12.75" hidden="false" customHeight="false" outlineLevel="0" collapsed="false">
      <c r="A30" s="129" t="n">
        <v>25</v>
      </c>
      <c r="B30" s="130" t="n">
        <v>-3</v>
      </c>
      <c r="C30" s="130"/>
      <c r="D30" s="146" t="n">
        <f aca="false">+C30-B30</f>
        <v>3</v>
      </c>
    </row>
    <row r="31" customFormat="false" ht="12.75" hidden="false" customHeight="false" outlineLevel="0" collapsed="false">
      <c r="A31" s="129" t="n">
        <v>26</v>
      </c>
      <c r="B31" s="130" t="n">
        <v>-2</v>
      </c>
      <c r="C31" s="130"/>
      <c r="D31" s="146" t="n">
        <f aca="false">+C31-B31</f>
        <v>2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-29343</v>
      </c>
      <c r="C37" s="130" t="n">
        <f aca="false">SUM(C6:C36)</f>
        <v>908</v>
      </c>
      <c r="D37" s="146" t="n">
        <f aca="false">SUM(D6:D36)</f>
        <v>30251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2.08</v>
      </c>
    </row>
    <row r="39" customFormat="false" ht="12.75" hidden="false" customHeight="false" outlineLevel="0" collapsed="false">
      <c r="D39" s="158" t="n">
        <f aca="false">+D38*D37</f>
        <v>62922.08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-355805</v>
      </c>
    </row>
    <row r="41" customFormat="false" ht="12.75" hidden="false" customHeight="false" outlineLevel="0" collapsed="false">
      <c r="A41" s="181" t="n">
        <v>37284</v>
      </c>
      <c r="C41" s="178"/>
      <c r="D41" s="158" t="n">
        <f aca="false">+D40+D39</f>
        <v>-292882.92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+A40</f>
        <v>37256</v>
      </c>
      <c r="B48" s="9"/>
      <c r="C48" s="9"/>
      <c r="D48" s="328" t="n">
        <v>-44621</v>
      </c>
    </row>
    <row r="49" customFormat="false" ht="12.75" hidden="false" customHeight="false" outlineLevel="0" collapsed="false">
      <c r="A49" s="150" t="n">
        <f aca="false">+A41</f>
        <v>37284</v>
      </c>
      <c r="B49" s="9"/>
      <c r="C49" s="9"/>
      <c r="D49" s="41" t="n">
        <f aca="false">+D37</f>
        <v>30251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-14370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26</v>
      </c>
      <c r="C3" s="332"/>
      <c r="D3" s="332"/>
    </row>
    <row r="4" customFormat="false" ht="12.75" hidden="false" customHeight="false" outlineLevel="0" collapsed="false">
      <c r="A4" s="162"/>
      <c r="B4" s="470" t="s">
        <v>292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-214</v>
      </c>
      <c r="C10" s="130"/>
      <c r="D10" s="146" t="n">
        <f aca="false">+C10-B10</f>
        <v>214</v>
      </c>
    </row>
    <row r="11" customFormat="false" ht="12.75" hidden="false" customHeight="false" outlineLevel="0" collapsed="false">
      <c r="A11" s="129" t="n">
        <v>6</v>
      </c>
      <c r="B11" s="130" t="n">
        <v>-705</v>
      </c>
      <c r="C11" s="130"/>
      <c r="D11" s="146" t="n">
        <f aca="false">+C11-B11</f>
        <v>705</v>
      </c>
    </row>
    <row r="12" customFormat="false" ht="12.75" hidden="false" customHeight="false" outlineLevel="0" collapsed="false">
      <c r="A12" s="129" t="n">
        <v>7</v>
      </c>
      <c r="B12" s="130" t="n">
        <v>-18575</v>
      </c>
      <c r="C12" s="130" t="n">
        <v>-34000</v>
      </c>
      <c r="D12" s="146" t="n">
        <f aca="false">+C12-B12</f>
        <v>-15425</v>
      </c>
    </row>
    <row r="13" customFormat="false" ht="12.75" hidden="false" customHeight="false" outlineLevel="0" collapsed="false">
      <c r="A13" s="129" t="n">
        <v>8</v>
      </c>
      <c r="B13" s="130" t="n">
        <v>-286</v>
      </c>
      <c r="C13" s="130" t="n">
        <v>-23996</v>
      </c>
      <c r="D13" s="146" t="n">
        <f aca="false">+C13-B13</f>
        <v>-23710</v>
      </c>
    </row>
    <row r="14" customFormat="false" ht="12.75" hidden="false" customHeight="false" outlineLevel="0" collapsed="false">
      <c r="A14" s="129" t="n">
        <v>9</v>
      </c>
      <c r="B14" s="130" t="n">
        <v>-25195</v>
      </c>
      <c r="C14" s="130" t="n">
        <v>-20832</v>
      </c>
      <c r="D14" s="146" t="n">
        <f aca="false">+C14-B14</f>
        <v>4363</v>
      </c>
    </row>
    <row r="15" customFormat="false" ht="12.75" hidden="false" customHeight="false" outlineLevel="0" collapsed="false">
      <c r="A15" s="129" t="n">
        <v>10</v>
      </c>
      <c r="B15" s="130" t="n">
        <v>-33303</v>
      </c>
      <c r="C15" s="130" t="n">
        <v>-32500</v>
      </c>
      <c r="D15" s="146" t="n">
        <f aca="false">+C15-B15</f>
        <v>803</v>
      </c>
    </row>
    <row r="16" customFormat="false" ht="12.75" hidden="false" customHeight="false" outlineLevel="0" collapsed="false">
      <c r="A16" s="129" t="n">
        <v>11</v>
      </c>
      <c r="B16" s="130" t="n">
        <v>-25560</v>
      </c>
      <c r="C16" s="130" t="n">
        <v>-26902</v>
      </c>
      <c r="D16" s="146" t="n">
        <f aca="false">+C16-B16</f>
        <v>-1342</v>
      </c>
    </row>
    <row r="17" customFormat="false" ht="12.75" hidden="false" customHeight="false" outlineLevel="0" collapsed="false">
      <c r="A17" s="129" t="n">
        <v>12</v>
      </c>
      <c r="B17" s="130" t="n">
        <v>-90</v>
      </c>
      <c r="C17" s="130"/>
      <c r="D17" s="146" t="n">
        <f aca="false">+C17-B17</f>
        <v>90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 t="n">
        <v>-67</v>
      </c>
      <c r="C19" s="130" t="n">
        <v>-6981</v>
      </c>
      <c r="D19" s="146" t="n">
        <f aca="false">+C19-B19</f>
        <v>-6914</v>
      </c>
    </row>
    <row r="20" customFormat="false" ht="12.75" hidden="false" customHeight="false" outlineLevel="0" collapsed="false">
      <c r="A20" s="129" t="n">
        <v>15</v>
      </c>
      <c r="B20" s="130" t="n">
        <v>-36</v>
      </c>
      <c r="C20" s="130"/>
      <c r="D20" s="146" t="n">
        <f aca="false">+C20-B20</f>
        <v>36</v>
      </c>
    </row>
    <row r="21" customFormat="false" ht="12.75" hidden="false" customHeight="false" outlineLevel="0" collapsed="false">
      <c r="A21" s="129" t="n">
        <v>16</v>
      </c>
      <c r="B21" s="130" t="n">
        <v>-32</v>
      </c>
      <c r="C21" s="130"/>
      <c r="D21" s="146" t="n">
        <f aca="false">+C21-B21</f>
        <v>32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 t="n">
        <v>-319</v>
      </c>
      <c r="C23" s="130"/>
      <c r="D23" s="146" t="n">
        <f aca="false">+C23-B23</f>
        <v>319</v>
      </c>
    </row>
    <row r="24" customFormat="false" ht="12.75" hidden="false" customHeight="false" outlineLevel="0" collapsed="false">
      <c r="A24" s="129" t="n">
        <v>19</v>
      </c>
      <c r="B24" s="130" t="n">
        <v>-142</v>
      </c>
      <c r="C24" s="130"/>
      <c r="D24" s="146" t="n">
        <f aca="false">+C24-B24</f>
        <v>142</v>
      </c>
    </row>
    <row r="25" customFormat="false" ht="12.75" hidden="false" customHeight="false" outlineLevel="0" collapsed="false">
      <c r="A25" s="129" t="n">
        <v>20</v>
      </c>
      <c r="B25" s="130" t="n">
        <v>-17917</v>
      </c>
      <c r="C25" s="130" t="n">
        <v>-11000</v>
      </c>
      <c r="D25" s="146" t="n">
        <f aca="false">+C25-B25</f>
        <v>6917</v>
      </c>
    </row>
    <row r="26" customFormat="false" ht="12.75" hidden="false" customHeight="false" outlineLevel="0" collapsed="false">
      <c r="A26" s="129" t="n">
        <v>21</v>
      </c>
      <c r="B26" s="130" t="n">
        <v>-62000</v>
      </c>
      <c r="C26" s="130" t="n">
        <v>-53000</v>
      </c>
      <c r="D26" s="146" t="n">
        <f aca="false">+C26-B26</f>
        <v>9000</v>
      </c>
    </row>
    <row r="27" customFormat="false" ht="12.75" hidden="false" customHeight="false" outlineLevel="0" collapsed="false">
      <c r="A27" s="129" t="n">
        <v>22</v>
      </c>
      <c r="B27" s="130" t="n">
        <v>-63339</v>
      </c>
      <c r="C27" s="130" t="n">
        <v>-58000</v>
      </c>
      <c r="D27" s="146" t="n">
        <f aca="false">+C27-B27</f>
        <v>5339</v>
      </c>
    </row>
    <row r="28" customFormat="false" ht="12.75" hidden="false" customHeight="false" outlineLevel="0" collapsed="false">
      <c r="A28" s="129" t="n">
        <v>23</v>
      </c>
      <c r="B28" s="130" t="n">
        <v>-59443</v>
      </c>
      <c r="C28" s="130" t="n">
        <v>-55000</v>
      </c>
      <c r="D28" s="146" t="n">
        <f aca="false">+C28-B28</f>
        <v>4443</v>
      </c>
    </row>
    <row r="29" customFormat="false" ht="12.75" hidden="false" customHeight="false" outlineLevel="0" collapsed="false">
      <c r="A29" s="129" t="n">
        <v>24</v>
      </c>
      <c r="B29" s="130" t="n">
        <v>-48405</v>
      </c>
      <c r="C29" s="130" t="n">
        <v>-57000</v>
      </c>
      <c r="D29" s="146" t="n">
        <f aca="false">+C29-B29</f>
        <v>-8595</v>
      </c>
    </row>
    <row r="30" customFormat="false" ht="12.75" hidden="false" customHeight="false" outlineLevel="0" collapsed="false">
      <c r="A30" s="129" t="n">
        <v>25</v>
      </c>
      <c r="B30" s="130" t="n">
        <v>-3</v>
      </c>
      <c r="C30" s="130"/>
      <c r="D30" s="146" t="n">
        <f aca="false">+C30-B30</f>
        <v>3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 t="n">
        <v>-5750</v>
      </c>
      <c r="C32" s="130" t="n">
        <v>-9500</v>
      </c>
      <c r="D32" s="146" t="n">
        <f aca="false">+C32-B32</f>
        <v>-3750</v>
      </c>
    </row>
    <row r="33" customFormat="false" ht="12.75" hidden="false" customHeight="false" outlineLevel="0" collapsed="false">
      <c r="A33" s="129" t="n">
        <v>28</v>
      </c>
      <c r="B33" s="130" t="n">
        <v>-51151</v>
      </c>
      <c r="C33" s="130" t="n">
        <v>-49998</v>
      </c>
      <c r="D33" s="146" t="n">
        <f aca="false">+C33-B33</f>
        <v>1153</v>
      </c>
    </row>
    <row r="34" customFormat="false" ht="12.75" hidden="false" customHeight="false" outlineLevel="0" collapsed="false">
      <c r="A34" s="129" t="n">
        <v>29</v>
      </c>
      <c r="B34" s="130" t="n">
        <v>-66318</v>
      </c>
      <c r="C34" s="130" t="n">
        <v>-59000</v>
      </c>
      <c r="D34" s="146" t="n">
        <f aca="false">+C34-B34</f>
        <v>7318</v>
      </c>
    </row>
    <row r="35" customFormat="false" ht="12.75" hidden="false" customHeight="false" outlineLevel="0" collapsed="false">
      <c r="A35" s="129" t="n">
        <v>30</v>
      </c>
      <c r="B35" s="130" t="n">
        <v>-48726</v>
      </c>
      <c r="C35" s="130" t="n">
        <v>-58983</v>
      </c>
      <c r="D35" s="146" t="n">
        <f aca="false">+C35-B35</f>
        <v>-10257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-527576</v>
      </c>
      <c r="C37" s="130" t="n">
        <f aca="false">SUM(C6:C36)</f>
        <v>-556692</v>
      </c>
      <c r="D37" s="146" t="n">
        <f aca="false">SUM(D6:D36)</f>
        <v>-29116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2.08</v>
      </c>
    </row>
    <row r="39" customFormat="false" ht="12.75" hidden="false" customHeight="false" outlineLevel="0" collapsed="false">
      <c r="D39" s="158" t="n">
        <f aca="false">+D38*D37</f>
        <v>-60561.28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67742.52</v>
      </c>
    </row>
    <row r="41" customFormat="false" ht="12.75" hidden="false" customHeight="false" outlineLevel="0" collapsed="false">
      <c r="A41" s="181" t="n">
        <v>37286</v>
      </c>
      <c r="C41" s="178"/>
      <c r="D41" s="158" t="n">
        <f aca="false">+D40+D39</f>
        <v>7181.24000000001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36151</v>
      </c>
    </row>
    <row r="47" customFormat="false" ht="12.75" hidden="false" customHeight="false" outlineLevel="0" collapsed="false">
      <c r="A47" s="150" t="n">
        <f aca="false">+A41</f>
        <v>37286</v>
      </c>
      <c r="B47" s="9"/>
      <c r="C47" s="9"/>
      <c r="D47" s="41" t="n">
        <f aca="false">+D37</f>
        <v>-29116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7035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33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56659</v>
      </c>
      <c r="B5" s="474" t="n">
        <v>-47</v>
      </c>
      <c r="C5" s="330" t="n">
        <v>-3150</v>
      </c>
      <c r="D5" s="330" t="n">
        <f aca="false">+C5-B5</f>
        <v>-3103</v>
      </c>
      <c r="E5" s="28"/>
      <c r="F5" s="97"/>
    </row>
    <row r="6" customFormat="false" ht="12.75" hidden="false" customHeight="false" outlineLevel="0" collapsed="false">
      <c r="A6" s="332" t="n">
        <v>500046</v>
      </c>
      <c r="B6" s="330" t="n">
        <v>-16889</v>
      </c>
      <c r="C6" s="330"/>
      <c r="D6" s="330" t="n">
        <f aca="false">+C6-B6</f>
        <v>16889</v>
      </c>
      <c r="E6" s="28"/>
      <c r="F6" s="97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500086</v>
      </c>
      <c r="B7" s="360"/>
      <c r="C7" s="330"/>
      <c r="D7" s="330" t="n">
        <f aca="false">+C7-B7</f>
        <v>0</v>
      </c>
      <c r="E7" s="28"/>
      <c r="F7" s="97"/>
      <c r="L7" s="0" t="s">
        <v>232</v>
      </c>
      <c r="M7" s="0" t="n">
        <v>7.6</v>
      </c>
    </row>
    <row r="8" customFormat="false" ht="12.75" hidden="false" customHeight="false" outlineLevel="0" collapsed="false">
      <c r="A8" s="332" t="n">
        <v>500134</v>
      </c>
      <c r="B8" s="360" t="n">
        <v>-23976</v>
      </c>
      <c r="C8" s="330" t="n">
        <v>-43375</v>
      </c>
      <c r="D8" s="330" t="n">
        <f aca="false">+C8-B8</f>
        <v>-19399</v>
      </c>
      <c r="E8" s="28"/>
      <c r="F8" s="97"/>
    </row>
    <row r="9" customFormat="false" ht="12.75" hidden="false" customHeight="false" outlineLevel="0" collapsed="false">
      <c r="A9" s="332" t="n">
        <v>500528</v>
      </c>
      <c r="B9" s="360"/>
      <c r="C9" s="330"/>
      <c r="D9" s="330" t="n">
        <f aca="false">+C9-B9</f>
        <v>0</v>
      </c>
      <c r="E9" s="28"/>
      <c r="F9" s="97"/>
    </row>
    <row r="10" customFormat="false" ht="12.75" hidden="false" customHeight="false" outlineLevel="0" collapsed="false">
      <c r="A10" s="332" t="n">
        <v>500529</v>
      </c>
      <c r="B10" s="330"/>
      <c r="C10" s="475"/>
      <c r="D10" s="330" t="n">
        <f aca="false">+C10-B10</f>
        <v>0</v>
      </c>
      <c r="E10" s="28"/>
      <c r="F10" s="97"/>
    </row>
    <row r="11" customFormat="false" ht="12.75" hidden="false" customHeight="false" outlineLevel="0" collapsed="false">
      <c r="A11" s="332" t="n">
        <v>500619</v>
      </c>
      <c r="B11" s="475"/>
      <c r="C11" s="330"/>
      <c r="D11" s="339" t="n">
        <f aca="false">+C11-B11</f>
        <v>0</v>
      </c>
      <c r="E11" s="28"/>
      <c r="F11" s="97"/>
    </row>
    <row r="12" customFormat="false" ht="12.75" hidden="false" customHeight="false" outlineLevel="0" collapsed="false">
      <c r="A12" s="332"/>
      <c r="B12" s="330"/>
      <c r="C12" s="330"/>
      <c r="D12" s="330" t="n">
        <f aca="false">SUM(D5:D11)</f>
        <v>-5613</v>
      </c>
      <c r="E12" s="28"/>
      <c r="F12" s="97"/>
    </row>
    <row r="13" customFormat="false" ht="12.75" hidden="false" customHeight="false" outlineLevel="0" collapsed="false">
      <c r="A13" s="332" t="s">
        <v>233</v>
      </c>
      <c r="B13" s="330"/>
      <c r="C13" s="330"/>
      <c r="D13" s="340" t="n">
        <f aca="false">+summary!G4</f>
        <v>2.08</v>
      </c>
      <c r="E13" s="341"/>
      <c r="F13" s="97"/>
    </row>
    <row r="14" customFormat="false" ht="12.75" hidden="false" customHeight="false" outlineLevel="0" collapsed="false">
      <c r="A14" s="332"/>
      <c r="B14" s="330"/>
      <c r="C14" s="330"/>
      <c r="D14" s="342" t="n">
        <f aca="false">+D13*D12</f>
        <v>-11675.04</v>
      </c>
      <c r="E14" s="108"/>
      <c r="F14" s="343"/>
    </row>
    <row r="15" customFormat="false" ht="12.75" hidden="false" customHeight="false" outlineLevel="0" collapsed="false">
      <c r="A15" s="332"/>
      <c r="B15" s="330"/>
      <c r="C15" s="330"/>
      <c r="D15" s="342"/>
      <c r="E15" s="108"/>
      <c r="F15" s="343"/>
    </row>
    <row r="16" customFormat="false" ht="12.75" hidden="false" customHeight="false" outlineLevel="0" collapsed="false">
      <c r="A16" s="344" t="n">
        <v>37256</v>
      </c>
      <c r="B16" s="330"/>
      <c r="C16" s="330"/>
      <c r="D16" s="345" t="n">
        <v>-537692.79</v>
      </c>
      <c r="E16" s="108"/>
      <c r="F16" s="346"/>
    </row>
    <row r="17" customFormat="false" ht="12.75" hidden="false" customHeight="false" outlineLevel="0" collapsed="false">
      <c r="A17" s="332"/>
      <c r="B17" s="330"/>
      <c r="C17" s="330"/>
      <c r="D17" s="342"/>
      <c r="E17" s="108"/>
      <c r="F17" s="346"/>
    </row>
    <row r="18" customFormat="false" ht="13.5" hidden="false" customHeight="false" outlineLevel="0" collapsed="false">
      <c r="A18" s="344" t="n">
        <v>37282</v>
      </c>
      <c r="B18" s="330"/>
      <c r="C18" s="330"/>
      <c r="D18" s="347" t="n">
        <f aca="false">+D16+D14</f>
        <v>-549367.83</v>
      </c>
      <c r="E18" s="108"/>
      <c r="F18" s="346"/>
    </row>
    <row r="19" customFormat="false" ht="13.5" hidden="false" customHeight="false" outlineLevel="0" collapsed="false">
      <c r="E19" s="348"/>
    </row>
    <row r="21" customFormat="false" ht="12.75" hidden="false" customHeight="false" outlineLevel="0" collapsed="false">
      <c r="A21" s="9" t="s">
        <v>192</v>
      </c>
      <c r="B21" s="9"/>
      <c r="C21" s="9"/>
      <c r="D21" s="9"/>
    </row>
    <row r="22" customFormat="false" ht="12.75" hidden="false" customHeight="false" outlineLevel="0" collapsed="false">
      <c r="A22" s="150" t="n">
        <f aca="false">+A16</f>
        <v>37256</v>
      </c>
      <c r="B22" s="9"/>
      <c r="C22" s="9"/>
      <c r="D22" s="328" t="n">
        <v>-36823</v>
      </c>
    </row>
    <row r="23" customFormat="false" ht="12.75" hidden="false" customHeight="false" outlineLevel="0" collapsed="false">
      <c r="A23" s="150"/>
      <c r="B23" s="9"/>
      <c r="C23" s="9"/>
      <c r="D23" s="41" t="n">
        <f aca="false">+D12</f>
        <v>-5613</v>
      </c>
    </row>
    <row r="24" customFormat="false" ht="12.75" hidden="false" customHeight="false" outlineLevel="0" collapsed="false">
      <c r="A24" s="150" t="n">
        <f aca="false">+A18</f>
        <v>37282</v>
      </c>
      <c r="B24" s="9"/>
      <c r="C24" s="9"/>
      <c r="D24" s="32" t="n">
        <f aca="false">+D23+D22</f>
        <v>-42436</v>
      </c>
    </row>
    <row r="25" customFormat="false" ht="12.75" hidden="false" customHeight="false" outlineLevel="0" collapsed="false">
      <c r="A25" s="154"/>
      <c r="B25" s="155"/>
      <c r="C25" s="156"/>
      <c r="D25" s="156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9"/>
      <c r="E42" s="349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4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43"/>
      <c r="G44" s="9"/>
    </row>
    <row r="45" customFormat="false" ht="12.75" hidden="false" customHeight="false" outlineLevel="0" collapsed="false">
      <c r="E45" s="3"/>
      <c r="F45" s="346"/>
    </row>
    <row r="46" customFormat="false" ht="12.75" hidden="false" customHeight="false" outlineLevel="0" collapsed="false">
      <c r="A46" s="9"/>
      <c r="D46" s="350"/>
      <c r="E46" s="350"/>
      <c r="F46" s="346"/>
    </row>
    <row r="47" customFormat="false" ht="12.75" hidden="false" customHeight="false" outlineLevel="0" collapsed="false">
      <c r="A47" s="9"/>
      <c r="E47" s="3"/>
      <c r="F47" s="346"/>
    </row>
    <row r="48" customFormat="false" ht="12.75" hidden="false" customHeight="false" outlineLevel="0" collapsed="false">
      <c r="A48" s="9"/>
      <c r="E48" s="3"/>
      <c r="F48" s="346"/>
    </row>
    <row r="49" customFormat="false" ht="13.5" hidden="false" customHeight="false" outlineLevel="0" collapsed="false">
      <c r="A49" s="9"/>
      <c r="D49" s="351"/>
      <c r="E49" s="351"/>
      <c r="F49" s="346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9"/>
      <c r="E92" s="349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43"/>
    </row>
    <row r="94" customFormat="false" ht="12.75" hidden="false" customHeight="false" outlineLevel="0" collapsed="false">
      <c r="B94" s="28"/>
      <c r="C94" s="28"/>
      <c r="D94" s="28"/>
      <c r="E94" s="28"/>
      <c r="F94" s="343"/>
    </row>
    <row r="95" customFormat="false" ht="12.75" hidden="false" customHeight="false" outlineLevel="0" collapsed="false">
      <c r="A95" s="9"/>
      <c r="D95" s="350"/>
      <c r="E95" s="350"/>
      <c r="F95" s="346"/>
    </row>
    <row r="96" customFormat="false" ht="12.75" hidden="false" customHeight="false" outlineLevel="0" collapsed="false">
      <c r="A96" s="9"/>
      <c r="E96" s="3"/>
      <c r="F96" s="346"/>
    </row>
    <row r="97" customFormat="false" ht="13.5" hidden="false" customHeight="false" outlineLevel="0" collapsed="false">
      <c r="A97" s="9"/>
      <c r="D97" s="351"/>
      <c r="E97" s="351"/>
      <c r="F97" s="346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9"/>
      <c r="E118" s="349"/>
      <c r="F118" s="33"/>
    </row>
    <row r="119" customFormat="false" ht="12.75" hidden="false" customHeight="false" outlineLevel="0" collapsed="false">
      <c r="B119" s="28"/>
      <c r="C119" s="28"/>
      <c r="D119" s="108"/>
      <c r="E119" s="108"/>
      <c r="F119" s="343"/>
    </row>
    <row r="120" customFormat="false" ht="12.75" hidden="false" customHeight="false" outlineLevel="0" collapsed="false">
      <c r="B120" s="28"/>
      <c r="C120" s="28"/>
      <c r="D120" s="108"/>
      <c r="E120" s="108"/>
      <c r="F120" s="343"/>
    </row>
    <row r="121" customFormat="false" ht="12.75" hidden="false" customHeight="false" outlineLevel="0" collapsed="false">
      <c r="A121" s="9"/>
      <c r="D121" s="188"/>
      <c r="E121" s="188"/>
      <c r="F121" s="346"/>
    </row>
    <row r="122" customFormat="false" ht="12.75" hidden="false" customHeight="false" outlineLevel="0" collapsed="false">
      <c r="A122" s="9"/>
      <c r="D122" s="108"/>
      <c r="E122" s="108"/>
      <c r="F122" s="346"/>
    </row>
    <row r="123" customFormat="false" ht="13.5" hidden="false" customHeight="false" outlineLevel="0" collapsed="false">
      <c r="A123" s="9"/>
      <c r="D123" s="352"/>
      <c r="E123" s="352"/>
      <c r="F123" s="346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9"/>
      <c r="E143" s="349"/>
      <c r="F143" s="33"/>
    </row>
    <row r="144" customFormat="false" ht="12.75" hidden="false" customHeight="false" outlineLevel="0" collapsed="false">
      <c r="B144" s="28"/>
      <c r="C144" s="28"/>
      <c r="D144" s="108"/>
      <c r="E144" s="108"/>
      <c r="F144" s="343"/>
    </row>
    <row r="145" customFormat="false" ht="12.75" hidden="false" customHeight="false" outlineLevel="0" collapsed="false">
      <c r="B145" s="28"/>
      <c r="C145" s="28"/>
      <c r="D145" s="108"/>
      <c r="E145" s="108"/>
      <c r="F145" s="343"/>
    </row>
    <row r="146" customFormat="false" ht="12.75" hidden="false" customHeight="false" outlineLevel="0" collapsed="false">
      <c r="A146" s="9"/>
      <c r="D146" s="188"/>
      <c r="E146" s="188"/>
      <c r="F146" s="346"/>
    </row>
    <row r="147" customFormat="false" ht="12.75" hidden="false" customHeight="false" outlineLevel="0" collapsed="false">
      <c r="A147" s="9"/>
      <c r="D147" s="108"/>
      <c r="E147" s="108"/>
      <c r="F147" s="346"/>
    </row>
    <row r="148" customFormat="false" ht="13.5" hidden="false" customHeight="false" outlineLevel="0" collapsed="false">
      <c r="A148" s="9"/>
      <c r="D148" s="352"/>
      <c r="E148" s="352"/>
      <c r="F148" s="346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3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3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3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3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353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9"/>
      <c r="E168" s="349"/>
      <c r="F168" s="33"/>
    </row>
    <row r="169" customFormat="false" ht="12.75" hidden="false" customHeight="false" outlineLevel="0" collapsed="false">
      <c r="B169" s="28"/>
      <c r="C169" s="28"/>
      <c r="D169" s="108"/>
      <c r="E169" s="108"/>
      <c r="F169" s="343"/>
    </row>
    <row r="170" customFormat="false" ht="12.75" hidden="false" customHeight="false" outlineLevel="0" collapsed="false">
      <c r="B170" s="28"/>
      <c r="C170" s="28"/>
      <c r="D170" s="108"/>
      <c r="E170" s="108"/>
      <c r="F170" s="343"/>
    </row>
    <row r="171" customFormat="false" ht="12.75" hidden="false" customHeight="false" outlineLevel="0" collapsed="false">
      <c r="A171" s="9"/>
      <c r="D171" s="188"/>
      <c r="E171" s="188"/>
      <c r="F171" s="346"/>
    </row>
    <row r="172" customFormat="false" ht="12.75" hidden="false" customHeight="false" outlineLevel="0" collapsed="false">
      <c r="A172" s="9"/>
      <c r="D172" s="108"/>
      <c r="E172" s="108"/>
      <c r="F172" s="346"/>
    </row>
    <row r="173" customFormat="false" ht="13.5" hidden="false" customHeight="false" outlineLevel="0" collapsed="false">
      <c r="A173" s="9"/>
      <c r="D173" s="352"/>
      <c r="E173" s="352"/>
      <c r="F173" s="346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3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3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3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4"/>
      <c r="B185" s="355"/>
      <c r="C185" s="355"/>
      <c r="D185" s="355"/>
      <c r="E185" s="355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3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353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9"/>
      <c r="E192" s="349"/>
      <c r="F192" s="33"/>
    </row>
    <row r="193" customFormat="false" ht="12.75" hidden="false" customHeight="false" outlineLevel="0" collapsed="false">
      <c r="B193" s="28"/>
      <c r="C193" s="28"/>
      <c r="D193" s="108"/>
      <c r="E193" s="108"/>
      <c r="F193" s="343"/>
    </row>
    <row r="194" customFormat="false" ht="12.75" hidden="false" customHeight="false" outlineLevel="0" collapsed="false">
      <c r="B194" s="28"/>
      <c r="C194" s="28"/>
      <c r="D194" s="108"/>
      <c r="E194" s="108"/>
      <c r="F194" s="343"/>
    </row>
    <row r="195" customFormat="false" ht="12.75" hidden="false" customHeight="false" outlineLevel="0" collapsed="false">
      <c r="A195" s="9"/>
      <c r="D195" s="188"/>
      <c r="E195" s="188"/>
      <c r="F195" s="346"/>
    </row>
    <row r="196" customFormat="false" ht="12.75" hidden="false" customHeight="false" outlineLevel="0" collapsed="false">
      <c r="A196" s="9"/>
      <c r="D196" s="108"/>
      <c r="E196" s="108"/>
      <c r="F196" s="346"/>
    </row>
    <row r="197" customFormat="false" ht="13.5" hidden="false" customHeight="false" outlineLevel="0" collapsed="false">
      <c r="A197" s="9"/>
      <c r="D197" s="356"/>
      <c r="E197" s="352"/>
      <c r="F197" s="346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3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3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3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4"/>
      <c r="B211" s="355"/>
      <c r="C211" s="355"/>
      <c r="D211" s="355"/>
      <c r="E211" s="355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3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353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9"/>
      <c r="E218" s="349"/>
      <c r="F218" s="33"/>
    </row>
    <row r="219" customFormat="false" ht="12.75" hidden="false" customHeight="false" outlineLevel="0" collapsed="false">
      <c r="B219" s="28"/>
      <c r="C219" s="28"/>
      <c r="D219" s="108"/>
      <c r="E219" s="108"/>
      <c r="F219" s="343"/>
    </row>
    <row r="220" customFormat="false" ht="12.75" hidden="false" customHeight="false" outlineLevel="0" collapsed="false">
      <c r="B220" s="28"/>
      <c r="C220" s="28"/>
      <c r="D220" s="108"/>
      <c r="E220" s="108"/>
      <c r="F220" s="343"/>
    </row>
    <row r="221" customFormat="false" ht="12.75" hidden="false" customHeight="false" outlineLevel="0" collapsed="false">
      <c r="A221" s="9"/>
      <c r="D221" s="188"/>
      <c r="E221" s="188"/>
      <c r="F221" s="346"/>
    </row>
    <row r="222" customFormat="false" ht="12.75" hidden="false" customHeight="false" outlineLevel="0" collapsed="false">
      <c r="A222" s="9"/>
      <c r="D222" s="108"/>
      <c r="E222" s="108"/>
      <c r="F222" s="346"/>
    </row>
    <row r="223" customFormat="false" ht="13.5" hidden="false" customHeight="false" outlineLevel="0" collapsed="false">
      <c r="A223" s="9"/>
      <c r="D223" s="356"/>
      <c r="E223" s="352"/>
      <c r="F223" s="346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3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3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3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7"/>
      <c r="B235" s="338"/>
      <c r="C235" s="338"/>
      <c r="D235" s="338"/>
      <c r="E235" s="338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3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353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9"/>
      <c r="E242" s="349"/>
      <c r="F242" s="33"/>
    </row>
    <row r="243" customFormat="false" ht="12.75" hidden="false" customHeight="false" outlineLevel="0" collapsed="false">
      <c r="B243" s="28"/>
      <c r="C243" s="28"/>
      <c r="D243" s="108"/>
      <c r="E243" s="108"/>
      <c r="F243" s="343"/>
    </row>
    <row r="244" customFormat="false" ht="12.75" hidden="false" customHeight="false" outlineLevel="0" collapsed="false">
      <c r="B244" s="28"/>
      <c r="C244" s="28"/>
      <c r="D244" s="108"/>
      <c r="E244" s="108"/>
      <c r="F244" s="343"/>
    </row>
    <row r="245" customFormat="false" ht="12.75" hidden="false" customHeight="false" outlineLevel="0" collapsed="false">
      <c r="A245" s="9"/>
      <c r="D245" s="188"/>
      <c r="E245" s="188"/>
      <c r="F245" s="346"/>
    </row>
    <row r="246" customFormat="false" ht="12.75" hidden="false" customHeight="false" outlineLevel="0" collapsed="false">
      <c r="A246" s="9"/>
      <c r="D246" s="108"/>
      <c r="E246" s="108"/>
      <c r="F246" s="346"/>
    </row>
    <row r="247" customFormat="false" ht="13.5" hidden="false" customHeight="false" outlineLevel="0" collapsed="false">
      <c r="A247" s="9"/>
      <c r="D247" s="358"/>
      <c r="E247" s="352"/>
      <c r="F247" s="346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2"/>
      <c r="B250" s="330"/>
      <c r="C250" s="330"/>
      <c r="D250" s="330"/>
    </row>
    <row r="251" customFormat="false" ht="12.75" hidden="false" customHeight="false" outlineLevel="0" collapsed="false">
      <c r="A251" s="332"/>
      <c r="B251" s="330"/>
      <c r="C251" s="330"/>
      <c r="D251" s="330"/>
    </row>
    <row r="252" customFormat="false" ht="12.75" hidden="false" customHeight="false" outlineLevel="0" collapsed="false">
      <c r="A252" s="332"/>
      <c r="B252" s="359"/>
      <c r="C252" s="330"/>
      <c r="D252" s="330"/>
      <c r="E252" s="28"/>
      <c r="F252" s="33"/>
    </row>
    <row r="253" customFormat="false" ht="12.75" hidden="false" customHeight="false" outlineLevel="0" collapsed="false">
      <c r="A253" s="332"/>
      <c r="B253" s="330"/>
      <c r="C253" s="330"/>
      <c r="D253" s="330"/>
      <c r="E253" s="28"/>
      <c r="F253" s="33"/>
    </row>
    <row r="254" customFormat="false" ht="12.75" hidden="false" customHeight="false" outlineLevel="0" collapsed="false">
      <c r="A254" s="332"/>
      <c r="B254" s="359"/>
      <c r="C254" s="330"/>
      <c r="D254" s="330"/>
      <c r="E254" s="28"/>
      <c r="F254" s="33"/>
    </row>
    <row r="255" customFormat="false" ht="12.75" hidden="false" customHeight="false" outlineLevel="0" collapsed="false">
      <c r="A255" s="332"/>
      <c r="B255" s="330"/>
      <c r="C255" s="330"/>
      <c r="D255" s="330"/>
      <c r="E255" s="28"/>
      <c r="F255" s="33"/>
    </row>
    <row r="256" customFormat="false" ht="12.75" hidden="false" customHeight="false" outlineLevel="0" collapsed="false">
      <c r="A256" s="332"/>
      <c r="B256" s="330"/>
      <c r="C256" s="330"/>
      <c r="D256" s="330"/>
      <c r="E256" s="28"/>
      <c r="F256" s="33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33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33"/>
    </row>
    <row r="259" customFormat="false" ht="12.75" hidden="false" customHeight="false" outlineLevel="0" collapsed="false">
      <c r="A259" s="337"/>
      <c r="B259" s="360"/>
      <c r="C259" s="360"/>
      <c r="D259" s="360"/>
      <c r="E259" s="338"/>
      <c r="F259" s="33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59"/>
      <c r="C264" s="330"/>
      <c r="D264" s="339"/>
      <c r="E264" s="52"/>
      <c r="F264" s="42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33"/>
    </row>
    <row r="266" customFormat="false" ht="12.75" hidden="false" customHeight="false" outlineLevel="0" collapsed="false">
      <c r="A266" s="332"/>
      <c r="B266" s="330"/>
      <c r="C266" s="330"/>
      <c r="D266" s="340"/>
      <c r="E266" s="349"/>
      <c r="F266" s="33"/>
    </row>
    <row r="267" customFormat="false" ht="12.75" hidden="false" customHeight="false" outlineLevel="0" collapsed="false">
      <c r="A267" s="332"/>
      <c r="B267" s="330"/>
      <c r="C267" s="330"/>
      <c r="D267" s="342"/>
      <c r="E267" s="108"/>
      <c r="F267" s="343"/>
    </row>
    <row r="268" customFormat="false" ht="12.75" hidden="false" customHeight="false" outlineLevel="0" collapsed="false">
      <c r="A268" s="332"/>
      <c r="B268" s="330"/>
      <c r="C268" s="330"/>
      <c r="D268" s="342"/>
      <c r="E268" s="108"/>
      <c r="F268" s="343"/>
    </row>
    <row r="269" customFormat="false" ht="12.75" hidden="false" customHeight="false" outlineLevel="0" collapsed="false">
      <c r="A269" s="332"/>
      <c r="B269" s="330"/>
      <c r="C269" s="330"/>
      <c r="D269" s="361"/>
      <c r="E269" s="188"/>
      <c r="F269" s="346"/>
    </row>
    <row r="270" customFormat="false" ht="12.75" hidden="false" customHeight="false" outlineLevel="0" collapsed="false">
      <c r="A270" s="332"/>
      <c r="B270" s="330"/>
      <c r="C270" s="330"/>
      <c r="D270" s="342"/>
      <c r="E270" s="108"/>
      <c r="F270" s="346"/>
    </row>
    <row r="271" customFormat="false" ht="13.5" hidden="false" customHeight="false" outlineLevel="0" collapsed="false">
      <c r="A271" s="332"/>
      <c r="B271" s="330"/>
      <c r="C271" s="330"/>
      <c r="D271" s="362"/>
      <c r="E271" s="352"/>
      <c r="F271" s="346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2"/>
      <c r="B275" s="330"/>
      <c r="C275" s="330"/>
      <c r="D275" s="330"/>
    </row>
    <row r="276" customFormat="false" ht="12.75" hidden="false" customHeight="false" outlineLevel="0" collapsed="false">
      <c r="A276" s="332"/>
      <c r="B276" s="330"/>
      <c r="C276" s="330"/>
      <c r="D276" s="330"/>
    </row>
    <row r="277" customFormat="false" ht="12.75" hidden="false" customHeight="false" outlineLevel="0" collapsed="false">
      <c r="A277" s="332"/>
      <c r="B277" s="359"/>
      <c r="C277" s="330"/>
      <c r="D277" s="330"/>
      <c r="E277" s="28"/>
      <c r="F277" s="33"/>
    </row>
    <row r="278" customFormat="false" ht="12.75" hidden="false" customHeight="false" outlineLevel="0" collapsed="false">
      <c r="A278" s="332"/>
      <c r="B278" s="330"/>
      <c r="C278" s="330"/>
      <c r="D278" s="330"/>
      <c r="E278" s="28"/>
      <c r="F278" s="33"/>
    </row>
    <row r="279" customFormat="false" ht="12.75" hidden="false" customHeight="false" outlineLevel="0" collapsed="false">
      <c r="A279" s="332"/>
      <c r="B279" s="359"/>
      <c r="C279" s="330"/>
      <c r="D279" s="330"/>
      <c r="E279" s="28"/>
      <c r="F279" s="33"/>
    </row>
    <row r="280" customFormat="false" ht="12.75" hidden="false" customHeight="false" outlineLevel="0" collapsed="false">
      <c r="A280" s="332"/>
      <c r="B280" s="330"/>
      <c r="C280" s="330"/>
      <c r="D280" s="330"/>
      <c r="E280" s="28"/>
      <c r="F280" s="33"/>
    </row>
    <row r="281" customFormat="false" ht="12.75" hidden="false" customHeight="false" outlineLevel="0" collapsed="false">
      <c r="A281" s="332"/>
      <c r="B281" s="330"/>
      <c r="C281" s="330"/>
      <c r="D281" s="330"/>
      <c r="E281" s="28"/>
      <c r="F281" s="33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33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33"/>
    </row>
    <row r="284" customFormat="false" ht="12.75" hidden="false" customHeight="false" outlineLevel="0" collapsed="false">
      <c r="A284" s="337"/>
      <c r="B284" s="360"/>
      <c r="C284" s="360"/>
      <c r="D284" s="360"/>
      <c r="E284" s="338"/>
      <c r="F284" s="33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59"/>
      <c r="C289" s="330"/>
      <c r="D289" s="339"/>
      <c r="E289" s="52"/>
      <c r="F289" s="42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33"/>
    </row>
    <row r="291" customFormat="false" ht="12.75" hidden="false" customHeight="false" outlineLevel="0" collapsed="false">
      <c r="A291" s="332"/>
      <c r="B291" s="330"/>
      <c r="C291" s="330"/>
      <c r="D291" s="340"/>
      <c r="E291" s="349"/>
      <c r="F291" s="33"/>
    </row>
    <row r="292" customFormat="false" ht="12.75" hidden="false" customHeight="false" outlineLevel="0" collapsed="false">
      <c r="A292" s="332"/>
      <c r="B292" s="330"/>
      <c r="C292" s="330"/>
      <c r="D292" s="342"/>
      <c r="E292" s="108"/>
      <c r="F292" s="343"/>
    </row>
    <row r="293" customFormat="false" ht="12.75" hidden="false" customHeight="false" outlineLevel="0" collapsed="false">
      <c r="A293" s="332"/>
      <c r="B293" s="330"/>
      <c r="C293" s="330"/>
      <c r="D293" s="342"/>
      <c r="E293" s="108"/>
      <c r="F293" s="343"/>
    </row>
    <row r="294" customFormat="false" ht="12.75" hidden="false" customHeight="false" outlineLevel="0" collapsed="false">
      <c r="A294" s="344"/>
      <c r="B294" s="330"/>
      <c r="C294" s="330"/>
      <c r="D294" s="361"/>
      <c r="E294" s="188"/>
      <c r="F294" s="346"/>
    </row>
    <row r="295" customFormat="false" ht="12.75" hidden="false" customHeight="false" outlineLevel="0" collapsed="false">
      <c r="A295" s="332"/>
      <c r="B295" s="330"/>
      <c r="C295" s="330"/>
      <c r="D295" s="342"/>
      <c r="E295" s="108"/>
      <c r="F295" s="346"/>
    </row>
    <row r="296" customFormat="false" ht="13.5" hidden="false" customHeight="false" outlineLevel="0" collapsed="false">
      <c r="A296" s="332"/>
      <c r="B296" s="330"/>
      <c r="C296" s="330"/>
      <c r="D296" s="362"/>
      <c r="E296" s="352"/>
      <c r="F296" s="346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2"/>
      <c r="B302" s="330"/>
      <c r="C302" s="330"/>
      <c r="D302" s="330"/>
    </row>
    <row r="303" customFormat="false" ht="12.75" hidden="false" customHeight="false" outlineLevel="0" collapsed="false">
      <c r="A303" s="332"/>
      <c r="B303" s="330"/>
      <c r="C303" s="330"/>
      <c r="D303" s="330"/>
    </row>
    <row r="304" customFormat="false" ht="12.75" hidden="false" customHeight="false" outlineLevel="0" collapsed="false">
      <c r="A304" s="332"/>
      <c r="B304" s="359"/>
      <c r="C304" s="330"/>
      <c r="D304" s="330"/>
      <c r="E304" s="28"/>
      <c r="F304" s="33"/>
    </row>
    <row r="305" customFormat="false" ht="12.75" hidden="false" customHeight="false" outlineLevel="0" collapsed="false">
      <c r="A305" s="332"/>
      <c r="B305" s="330"/>
      <c r="C305" s="330"/>
      <c r="D305" s="330"/>
      <c r="E305" s="28"/>
      <c r="F305" s="33"/>
    </row>
    <row r="306" customFormat="false" ht="12.75" hidden="false" customHeight="false" outlineLevel="0" collapsed="false">
      <c r="A306" s="332"/>
      <c r="B306" s="359"/>
      <c r="C306" s="330"/>
      <c r="D306" s="330"/>
      <c r="E306" s="28"/>
      <c r="F306" s="33"/>
    </row>
    <row r="307" customFormat="false" ht="12.75" hidden="false" customHeight="false" outlineLevel="0" collapsed="false">
      <c r="A307" s="332"/>
      <c r="B307" s="330"/>
      <c r="C307" s="330"/>
      <c r="D307" s="330"/>
      <c r="E307" s="28"/>
      <c r="F307" s="33"/>
    </row>
    <row r="308" customFormat="false" ht="12.75" hidden="false" customHeight="false" outlineLevel="0" collapsed="false">
      <c r="A308" s="332"/>
      <c r="B308" s="330"/>
      <c r="C308" s="330"/>
      <c r="D308" s="330"/>
      <c r="E308" s="28"/>
      <c r="F308" s="33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33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33"/>
    </row>
    <row r="311" customFormat="false" ht="12.75" hidden="false" customHeight="false" outlineLevel="0" collapsed="false">
      <c r="A311" s="337"/>
      <c r="B311" s="360"/>
      <c r="C311" s="360"/>
      <c r="D311" s="360"/>
      <c r="E311" s="338"/>
      <c r="F311" s="33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59"/>
      <c r="C316" s="330"/>
      <c r="D316" s="339"/>
      <c r="E316" s="52"/>
      <c r="F316" s="42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33"/>
    </row>
    <row r="318" customFormat="false" ht="12.75" hidden="false" customHeight="false" outlineLevel="0" collapsed="false">
      <c r="A318" s="332"/>
      <c r="B318" s="330"/>
      <c r="C318" s="330"/>
      <c r="D318" s="340"/>
      <c r="E318" s="349"/>
      <c r="F318" s="33"/>
    </row>
    <row r="319" customFormat="false" ht="12.75" hidden="false" customHeight="false" outlineLevel="0" collapsed="false">
      <c r="A319" s="332"/>
      <c r="B319" s="330"/>
      <c r="C319" s="330"/>
      <c r="D319" s="342"/>
      <c r="E319" s="108"/>
      <c r="F319" s="343"/>
    </row>
    <row r="320" customFormat="false" ht="12.75" hidden="false" customHeight="false" outlineLevel="0" collapsed="false">
      <c r="A320" s="332"/>
      <c r="B320" s="330"/>
      <c r="C320" s="330"/>
      <c r="D320" s="342"/>
      <c r="E320" s="108"/>
      <c r="F320" s="343"/>
    </row>
    <row r="321" customFormat="false" ht="12.75" hidden="false" customHeight="false" outlineLevel="0" collapsed="false">
      <c r="A321" s="344"/>
      <c r="B321" s="330"/>
      <c r="C321" s="330"/>
      <c r="D321" s="361"/>
      <c r="E321" s="188"/>
      <c r="F321" s="346"/>
    </row>
    <row r="322" customFormat="false" ht="12.75" hidden="false" customHeight="false" outlineLevel="0" collapsed="false">
      <c r="A322" s="332"/>
      <c r="B322" s="330"/>
      <c r="C322" s="330"/>
      <c r="D322" s="342"/>
      <c r="E322" s="108"/>
      <c r="F322" s="346"/>
    </row>
    <row r="323" customFormat="false" ht="13.5" hidden="false" customHeight="false" outlineLevel="0" collapsed="false">
      <c r="A323" s="332"/>
      <c r="B323" s="330"/>
      <c r="C323" s="330"/>
      <c r="D323" s="362"/>
      <c r="E323" s="352"/>
      <c r="F323" s="346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1"/>
      <c r="B3" s="5" t="s">
        <v>102</v>
      </c>
    </row>
    <row r="4" customFormat="false" ht="12.75" hidden="false" customHeight="false" outlineLevel="0" collapsed="false">
      <c r="A4" s="162"/>
      <c r="B4" s="120" t="n">
        <v>8042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-175</v>
      </c>
      <c r="C6" s="130"/>
      <c r="D6" s="146" t="n">
        <f aca="false">+C6-B6</f>
        <v>175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 t="n">
        <v>-2000</v>
      </c>
      <c r="D8" s="146" t="n">
        <f aca="false">+C8-B8</f>
        <v>-2000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 t="n">
        <v>-16528</v>
      </c>
      <c r="D10" s="146" t="n">
        <f aca="false">+C10-B10</f>
        <v>-16528</v>
      </c>
    </row>
    <row r="11" customFormat="false" ht="12.75" hidden="false" customHeight="false" outlineLevel="0" collapsed="false">
      <c r="A11" s="129" t="n">
        <v>6</v>
      </c>
      <c r="B11" s="130" t="n">
        <v>-31547</v>
      </c>
      <c r="C11" s="130" t="n">
        <v>-16528</v>
      </c>
      <c r="D11" s="146" t="n">
        <f aca="false">+C11-B11</f>
        <v>15019</v>
      </c>
    </row>
    <row r="12" customFormat="false" ht="12.75" hidden="false" customHeight="false" outlineLevel="0" collapsed="false">
      <c r="A12" s="129" t="n">
        <v>7</v>
      </c>
      <c r="B12" s="130" t="n">
        <v>-17414</v>
      </c>
      <c r="C12" s="130" t="n">
        <v>-16528</v>
      </c>
      <c r="D12" s="146" t="n">
        <f aca="false">+C12-B12</f>
        <v>886</v>
      </c>
    </row>
    <row r="13" customFormat="false" ht="12.75" hidden="false" customHeight="false" outlineLevel="0" collapsed="false">
      <c r="A13" s="129" t="n">
        <v>8</v>
      </c>
      <c r="B13" s="130" t="n">
        <v>-10189</v>
      </c>
      <c r="C13" s="130" t="n">
        <v>-10500</v>
      </c>
      <c r="D13" s="146" t="n">
        <f aca="false">+C13-B13</f>
        <v>-311</v>
      </c>
    </row>
    <row r="14" customFormat="false" ht="12.75" hidden="false" customHeight="false" outlineLevel="0" collapsed="false">
      <c r="A14" s="129" t="n">
        <v>9</v>
      </c>
      <c r="B14" s="130" t="n">
        <v>-17552</v>
      </c>
      <c r="C14" s="130" t="n">
        <v>-15935</v>
      </c>
      <c r="D14" s="146" t="n">
        <f aca="false">+C14-B14</f>
        <v>1617</v>
      </c>
    </row>
    <row r="15" customFormat="false" ht="12.75" hidden="false" customHeight="false" outlineLevel="0" collapsed="false">
      <c r="A15" s="129" t="n">
        <v>10</v>
      </c>
      <c r="B15" s="130" t="n">
        <v>-9962</v>
      </c>
      <c r="C15" s="130" t="n">
        <v>-15500</v>
      </c>
      <c r="D15" s="146" t="n">
        <f aca="false">+C15-B15</f>
        <v>-5538</v>
      </c>
    </row>
    <row r="16" customFormat="false" ht="12.75" hidden="false" customHeight="false" outlineLevel="0" collapsed="false">
      <c r="A16" s="129" t="n">
        <v>11</v>
      </c>
      <c r="B16" s="130" t="n">
        <v>-70735</v>
      </c>
      <c r="C16" s="130" t="n">
        <v>-71187</v>
      </c>
      <c r="D16" s="146" t="n">
        <f aca="false">+C16-B16</f>
        <v>-452</v>
      </c>
    </row>
    <row r="17" customFormat="false" ht="12.75" hidden="false" customHeight="false" outlineLevel="0" collapsed="false">
      <c r="A17" s="129" t="n">
        <v>12</v>
      </c>
      <c r="B17" s="130" t="n">
        <v>-58208</v>
      </c>
      <c r="C17" s="130" t="n">
        <v>-59296</v>
      </c>
      <c r="D17" s="146" t="n">
        <f aca="false">+C17-B17</f>
        <v>-1088</v>
      </c>
    </row>
    <row r="18" customFormat="false" ht="12.75" hidden="false" customHeight="false" outlineLevel="0" collapsed="false">
      <c r="A18" s="129" t="n">
        <v>13</v>
      </c>
      <c r="B18" s="130" t="n">
        <v>-57826</v>
      </c>
      <c r="C18" s="130" t="n">
        <v>-59296</v>
      </c>
      <c r="D18" s="146" t="n">
        <f aca="false">+C18-B18</f>
        <v>-1470</v>
      </c>
    </row>
    <row r="19" customFormat="false" ht="12.75" hidden="false" customHeight="false" outlineLevel="0" collapsed="false">
      <c r="A19" s="129" t="n">
        <v>14</v>
      </c>
      <c r="B19" s="130" t="n">
        <v>-57796</v>
      </c>
      <c r="C19" s="130" t="n">
        <v>-59296</v>
      </c>
      <c r="D19" s="146" t="n">
        <f aca="false">+C19-B19</f>
        <v>-1500</v>
      </c>
    </row>
    <row r="20" customFormat="false" ht="12.75" hidden="false" customHeight="false" outlineLevel="0" collapsed="false">
      <c r="A20" s="129" t="n">
        <v>15</v>
      </c>
      <c r="B20" s="130" t="n">
        <v>-24830</v>
      </c>
      <c r="C20" s="130" t="n">
        <v>-25514</v>
      </c>
      <c r="D20" s="146" t="n">
        <f aca="false">+C20-B20</f>
        <v>-684</v>
      </c>
    </row>
    <row r="21" customFormat="false" ht="12.75" hidden="false" customHeight="false" outlineLevel="0" collapsed="false">
      <c r="A21" s="129" t="n">
        <v>16</v>
      </c>
      <c r="B21" s="130" t="n">
        <v>-29576</v>
      </c>
      <c r="C21" s="130" t="n">
        <v>-21882</v>
      </c>
      <c r="D21" s="146" t="n">
        <f aca="false">+C21-B21</f>
        <v>7694</v>
      </c>
    </row>
    <row r="22" customFormat="false" ht="12.75" hidden="false" customHeight="false" outlineLevel="0" collapsed="false">
      <c r="A22" s="129" t="n">
        <v>17</v>
      </c>
      <c r="B22" s="130" t="n">
        <v>-28848</v>
      </c>
      <c r="C22" s="130" t="n">
        <v>-30000</v>
      </c>
      <c r="D22" s="146" t="n">
        <f aca="false">+C22-B22</f>
        <v>-1152</v>
      </c>
    </row>
    <row r="23" customFormat="false" ht="12.75" hidden="false" customHeight="false" outlineLevel="0" collapsed="false">
      <c r="A23" s="129" t="n">
        <v>18</v>
      </c>
      <c r="B23" s="130" t="n">
        <v>-53049</v>
      </c>
      <c r="C23" s="130" t="n">
        <v>-55009</v>
      </c>
      <c r="D23" s="146" t="n">
        <f aca="false">+C23-B23</f>
        <v>-1960</v>
      </c>
    </row>
    <row r="24" customFormat="false" ht="12.75" hidden="false" customHeight="false" outlineLevel="0" collapsed="false">
      <c r="A24" s="129" t="n">
        <v>19</v>
      </c>
      <c r="B24" s="130" t="n">
        <v>-42986</v>
      </c>
      <c r="C24" s="130" t="n">
        <v>-43709</v>
      </c>
      <c r="D24" s="146" t="n">
        <f aca="false">+C24-B24</f>
        <v>-723</v>
      </c>
    </row>
    <row r="25" customFormat="false" ht="12.75" hidden="false" customHeight="false" outlineLevel="0" collapsed="false">
      <c r="A25" s="129" t="n">
        <v>20</v>
      </c>
      <c r="B25" s="130" t="n">
        <v>-42941</v>
      </c>
      <c r="C25" s="130" t="n">
        <v>-43709</v>
      </c>
      <c r="D25" s="146" t="n">
        <f aca="false">+C25-B25</f>
        <v>-768</v>
      </c>
    </row>
    <row r="26" customFormat="false" ht="12.75" hidden="false" customHeight="false" outlineLevel="0" collapsed="false">
      <c r="A26" s="129" t="n">
        <v>21</v>
      </c>
      <c r="B26" s="130" t="n">
        <v>-42980</v>
      </c>
      <c r="C26" s="130" t="n">
        <v>-43709</v>
      </c>
      <c r="D26" s="146" t="n">
        <f aca="false">+C26-B26</f>
        <v>-729</v>
      </c>
    </row>
    <row r="27" customFormat="false" ht="12.75" hidden="false" customHeight="false" outlineLevel="0" collapsed="false">
      <c r="A27" s="129" t="n">
        <v>22</v>
      </c>
      <c r="B27" s="130" t="n">
        <v>-16682</v>
      </c>
      <c r="C27" s="130" t="n">
        <v>-7709</v>
      </c>
      <c r="D27" s="146" t="n">
        <f aca="false">+C27-B27</f>
        <v>8973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 t="n">
        <v>-305</v>
      </c>
      <c r="D29" s="146" t="n">
        <f aca="false">+C29-B29</f>
        <v>-305</v>
      </c>
    </row>
    <row r="30" customFormat="false" ht="12.75" hidden="false" customHeight="false" outlineLevel="0" collapsed="false">
      <c r="A30" s="129" t="n">
        <v>25</v>
      </c>
      <c r="B30" s="130" t="n">
        <v>-4405</v>
      </c>
      <c r="C30" s="130" t="n">
        <v>-3000</v>
      </c>
      <c r="D30" s="146" t="n">
        <f aca="false">+C30-B30</f>
        <v>1405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 t="n">
        <v>-29998</v>
      </c>
      <c r="C34" s="130" t="n">
        <v>-19327</v>
      </c>
      <c r="D34" s="146" t="n">
        <f aca="false">+C34-B34</f>
        <v>10671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-647699</v>
      </c>
      <c r="C37" s="130" t="n">
        <f aca="false">SUM(C6:C36)</f>
        <v>-636467</v>
      </c>
      <c r="D37" s="146" t="n">
        <f aca="false">SUM(D6:D36)</f>
        <v>11232</v>
      </c>
    </row>
    <row r="38" customFormat="false" ht="12.75" hidden="false" customHeight="false" outlineLevel="0" collapsed="false">
      <c r="A38" s="160"/>
      <c r="C38" s="32"/>
      <c r="D38" s="476"/>
    </row>
    <row r="39" customFormat="false" ht="12.75" hidden="false" customHeight="false" outlineLevel="0" collapsed="false">
      <c r="D39" s="158"/>
    </row>
    <row r="40" customFormat="false" ht="12.75" hidden="false" customHeight="false" outlineLevel="0" collapsed="false">
      <c r="A40" s="181" t="n">
        <v>37256</v>
      </c>
      <c r="C40" s="91"/>
      <c r="D40" s="147" t="n">
        <v>-14315</v>
      </c>
    </row>
    <row r="41" customFormat="false" ht="12.75" hidden="false" customHeight="false" outlineLevel="0" collapsed="false">
      <c r="A41" s="181" t="n">
        <v>37285</v>
      </c>
      <c r="C41" s="178"/>
      <c r="D41" s="146" t="n">
        <f aca="false">+D40+D37</f>
        <v>-3083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151" t="n">
        <v>163235</v>
      </c>
    </row>
    <row r="46" customFormat="false" ht="12.75" hidden="false" customHeight="false" outlineLevel="0" collapsed="false">
      <c r="A46" s="150" t="n">
        <f aca="false">+A41</f>
        <v>37285</v>
      </c>
      <c r="B46" s="9"/>
      <c r="C46" s="9"/>
      <c r="D46" s="152" t="n">
        <f aca="false">+D37*'by type_area'!G4</f>
        <v>23362.56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186597.56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293</v>
      </c>
      <c r="C3" s="332"/>
      <c r="D3" s="332"/>
    </row>
    <row r="4" customFormat="false" ht="12.75" hidden="false" customHeight="false" outlineLevel="0" collapsed="false">
      <c r="A4" s="162"/>
      <c r="B4" s="470" t="s">
        <v>294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46" t="n">
        <f aca="false">SUM(D6:D36)</f>
        <v>0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2.09</v>
      </c>
    </row>
    <row r="39" customFormat="false" ht="12.75" hidden="false" customHeight="false" outlineLevel="0" collapsed="false">
      <c r="D39" s="158" t="n">
        <f aca="false">+D38*D37</f>
        <v>0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-203736.06</v>
      </c>
    </row>
    <row r="41" customFormat="false" ht="12.75" hidden="false" customHeight="false" outlineLevel="0" collapsed="false">
      <c r="A41" s="181" t="n">
        <v>37256</v>
      </c>
      <c r="C41" s="178"/>
      <c r="D41" s="158" t="n">
        <f aca="false">+D40+D39</f>
        <v>-203736.06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-51454</v>
      </c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295</v>
      </c>
    </row>
    <row r="3" customFormat="false" ht="12.75" hidden="false" customHeight="false" outlineLevel="0" collapsed="false">
      <c r="B3" s="120" t="n">
        <v>10811</v>
      </c>
      <c r="D3" s="120" t="n">
        <v>13234</v>
      </c>
      <c r="F3" s="120" t="n">
        <v>16540</v>
      </c>
      <c r="H3" s="120" t="n">
        <v>500648</v>
      </c>
    </row>
    <row r="4" customFormat="false" ht="12.75" hidden="false" customHeight="false" outlineLevel="0" collapsed="false">
      <c r="B4" s="121" t="s">
        <v>296</v>
      </c>
      <c r="C4" s="122"/>
      <c r="D4" s="169" t="s">
        <v>297</v>
      </c>
      <c r="E4" s="122"/>
      <c r="F4" s="169" t="s">
        <v>298</v>
      </c>
      <c r="G4" s="122"/>
      <c r="H4" s="169" t="s">
        <v>299</v>
      </c>
      <c r="I4" s="122"/>
      <c r="J4" s="12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D5" s="123" t="s">
        <v>180</v>
      </c>
      <c r="E5" s="123" t="s">
        <v>181</v>
      </c>
      <c r="F5" s="123" t="s">
        <v>180</v>
      </c>
      <c r="G5" s="123" t="s">
        <v>181</v>
      </c>
      <c r="H5" s="123" t="s">
        <v>180</v>
      </c>
      <c r="I5" s="123" t="s">
        <v>181</v>
      </c>
      <c r="J5" s="123"/>
      <c r="L5" s="127"/>
      <c r="M5" s="127"/>
      <c r="N5" s="127"/>
      <c r="O5" s="127"/>
      <c r="P5" s="127"/>
      <c r="R5" s="128"/>
      <c r="W5" s="6"/>
      <c r="X5" s="127"/>
      <c r="Y5" s="127"/>
      <c r="Z5" s="127"/>
      <c r="AA5" s="127"/>
      <c r="AB5" s="127"/>
      <c r="AD5" s="128"/>
    </row>
    <row r="6" customFormat="false" ht="12.75" hidden="false" customHeight="false" outlineLevel="0" collapsed="false">
      <c r="A6" s="129" t="n">
        <v>1</v>
      </c>
      <c r="B6" s="130" t="n">
        <v>-173</v>
      </c>
      <c r="C6" s="130" t="n">
        <v>-170</v>
      </c>
      <c r="D6" s="130"/>
      <c r="E6" s="130"/>
      <c r="F6" s="130" t="n">
        <v>-1576</v>
      </c>
      <c r="G6" s="130" t="n">
        <v>-1050</v>
      </c>
      <c r="H6" s="130"/>
      <c r="I6" s="130"/>
      <c r="J6" s="130" t="n">
        <f aca="false">+I6+G6+E6+C6-H6-F6-D6-B6</f>
        <v>529</v>
      </c>
      <c r="L6" s="127"/>
      <c r="M6" s="127"/>
      <c r="N6" s="127"/>
      <c r="O6" s="127"/>
      <c r="P6" s="127"/>
      <c r="Q6" s="18"/>
      <c r="R6" s="128"/>
      <c r="U6" s="133"/>
      <c r="W6" s="6"/>
      <c r="X6" s="127"/>
      <c r="Y6" s="127"/>
      <c r="Z6" s="127"/>
      <c r="AA6" s="127"/>
      <c r="AB6" s="127"/>
      <c r="AC6" s="18"/>
      <c r="AD6" s="128"/>
      <c r="AG6" s="133"/>
    </row>
    <row r="7" customFormat="false" ht="12.75" hidden="false" customHeight="false" outlineLevel="0" collapsed="false">
      <c r="A7" s="129" t="n">
        <v>2</v>
      </c>
      <c r="B7" s="130" t="n">
        <v>-214</v>
      </c>
      <c r="C7" s="130" t="n">
        <v>-170</v>
      </c>
      <c r="D7" s="130"/>
      <c r="E7" s="130"/>
      <c r="F7" s="130" t="n">
        <v>-1603</v>
      </c>
      <c r="G7" s="130" t="n">
        <v>-1050</v>
      </c>
      <c r="H7" s="130"/>
      <c r="I7" s="130"/>
      <c r="J7" s="130" t="n">
        <f aca="false">+I7+G7+E7+C7-H7-F7-D7-B7</f>
        <v>597</v>
      </c>
      <c r="P7" s="32"/>
      <c r="R7" s="91"/>
      <c r="S7" s="69"/>
      <c r="W7" s="135"/>
      <c r="X7" s="136"/>
      <c r="Y7" s="136"/>
      <c r="Z7" s="136"/>
      <c r="AA7" s="136"/>
      <c r="AB7" s="136"/>
      <c r="AC7" s="137"/>
      <c r="AD7" s="138"/>
      <c r="AE7" s="69"/>
      <c r="AF7" s="91"/>
      <c r="AG7" s="133"/>
    </row>
    <row r="8" customFormat="false" ht="12.75" hidden="false" customHeight="false" outlineLevel="0" collapsed="false">
      <c r="A8" s="129" t="n">
        <v>3</v>
      </c>
      <c r="B8" s="130" t="n">
        <v>-199</v>
      </c>
      <c r="C8" s="130" t="n">
        <v>-170</v>
      </c>
      <c r="D8" s="130"/>
      <c r="E8" s="130"/>
      <c r="F8" s="130" t="n">
        <v>-1406</v>
      </c>
      <c r="G8" s="130" t="n">
        <v>-1050</v>
      </c>
      <c r="H8" s="130"/>
      <c r="I8" s="130"/>
      <c r="J8" s="130" t="n">
        <f aca="false">+I8+G8+E8+C8-H8-F8-D8-B8</f>
        <v>385</v>
      </c>
      <c r="L8" s="136"/>
      <c r="M8" s="136"/>
      <c r="N8" s="136"/>
      <c r="O8" s="136"/>
      <c r="P8" s="136"/>
      <c r="Q8" s="137"/>
      <c r="R8" s="138"/>
      <c r="S8" s="69"/>
      <c r="T8" s="91"/>
      <c r="U8" s="133"/>
      <c r="W8" s="135"/>
      <c r="X8" s="136"/>
      <c r="Y8" s="136"/>
      <c r="Z8" s="136"/>
      <c r="AA8" s="136"/>
      <c r="AB8" s="136"/>
      <c r="AC8" s="139"/>
      <c r="AD8" s="138"/>
      <c r="AE8" s="69"/>
      <c r="AF8" s="91"/>
      <c r="AG8" s="133"/>
    </row>
    <row r="9" customFormat="false" ht="12.75" hidden="false" customHeight="false" outlineLevel="0" collapsed="false">
      <c r="A9" s="129" t="n">
        <v>4</v>
      </c>
      <c r="B9" s="130" t="n">
        <v>-152</v>
      </c>
      <c r="C9" s="130" t="n">
        <v>-170</v>
      </c>
      <c r="D9" s="130"/>
      <c r="E9" s="130"/>
      <c r="F9" s="130" t="n">
        <v>-1400</v>
      </c>
      <c r="G9" s="130" t="n">
        <v>-1050</v>
      </c>
      <c r="H9" s="130"/>
      <c r="I9" s="130"/>
      <c r="J9" s="130" t="n">
        <f aca="false">+I9+G9+E9+C9-H9-F9-D9-B9</f>
        <v>332</v>
      </c>
      <c r="L9" s="136"/>
      <c r="O9" s="240"/>
      <c r="P9" s="136"/>
      <c r="Q9" s="139"/>
      <c r="R9" s="138"/>
      <c r="S9" s="69"/>
      <c r="T9" s="91"/>
      <c r="U9" s="133"/>
      <c r="W9" s="135"/>
      <c r="X9" s="136"/>
      <c r="Y9" s="136"/>
      <c r="Z9" s="136"/>
      <c r="AA9" s="136"/>
      <c r="AB9" s="136"/>
      <c r="AC9" s="139"/>
      <c r="AD9" s="138"/>
      <c r="AE9" s="69"/>
      <c r="AF9" s="91"/>
      <c r="AG9" s="133"/>
    </row>
    <row r="10" customFormat="false" ht="12.75" hidden="false" customHeight="false" outlineLevel="0" collapsed="false">
      <c r="A10" s="129" t="n">
        <v>5</v>
      </c>
      <c r="B10" s="130" t="n">
        <v>-147</v>
      </c>
      <c r="C10" s="130" t="n">
        <v>-170</v>
      </c>
      <c r="D10" s="130"/>
      <c r="E10" s="130"/>
      <c r="F10" s="130" t="n">
        <v>-1303</v>
      </c>
      <c r="G10" s="130" t="n">
        <v>-1050</v>
      </c>
      <c r="H10" s="130"/>
      <c r="I10" s="130"/>
      <c r="J10" s="130" t="n">
        <f aca="false">+I10+G10+E10+C10-H10-F10-D10-B10</f>
        <v>230</v>
      </c>
      <c r="L10" s="136"/>
      <c r="O10" s="240"/>
      <c r="P10" s="136"/>
      <c r="Q10" s="139"/>
      <c r="R10" s="138"/>
      <c r="S10" s="69"/>
      <c r="T10" s="91"/>
      <c r="U10" s="133"/>
      <c r="W10" s="135"/>
      <c r="X10" s="136"/>
      <c r="Y10" s="136"/>
      <c r="Z10" s="136"/>
      <c r="AA10" s="136"/>
      <c r="AB10" s="136"/>
      <c r="AC10" s="139"/>
      <c r="AD10" s="138"/>
      <c r="AE10" s="69"/>
      <c r="AF10" s="91"/>
      <c r="AG10" s="133"/>
    </row>
    <row r="11" customFormat="false" ht="12.75" hidden="false" customHeight="false" outlineLevel="0" collapsed="false">
      <c r="A11" s="129" t="n">
        <v>6</v>
      </c>
      <c r="B11" s="130" t="n">
        <v>-164</v>
      </c>
      <c r="C11" s="130" t="n">
        <v>-170</v>
      </c>
      <c r="D11" s="130"/>
      <c r="E11" s="130"/>
      <c r="F11" s="130" t="n">
        <v>-1240</v>
      </c>
      <c r="G11" s="130" t="n">
        <v>-1050</v>
      </c>
      <c r="H11" s="130"/>
      <c r="I11" s="130"/>
      <c r="J11" s="130" t="n">
        <f aca="false">+I11+G11+E11+C11-H11-F11-D11-B11</f>
        <v>184</v>
      </c>
      <c r="L11" s="136"/>
      <c r="O11" s="240"/>
      <c r="P11" s="136"/>
      <c r="Q11" s="139"/>
      <c r="R11" s="138"/>
      <c r="S11" s="69"/>
      <c r="T11" s="91"/>
      <c r="U11" s="133"/>
      <c r="W11" s="135"/>
      <c r="X11" s="136"/>
      <c r="Y11" s="136"/>
      <c r="Z11" s="136"/>
      <c r="AA11" s="136"/>
      <c r="AB11" s="136"/>
      <c r="AC11" s="139"/>
      <c r="AD11" s="138"/>
      <c r="AE11" s="69"/>
      <c r="AF11" s="91"/>
      <c r="AG11" s="133"/>
    </row>
    <row r="12" customFormat="false" ht="12.75" hidden="false" customHeight="false" outlineLevel="0" collapsed="false">
      <c r="A12" s="129" t="n">
        <v>7</v>
      </c>
      <c r="B12" s="130" t="n">
        <v>-174</v>
      </c>
      <c r="C12" s="130" t="n">
        <v>-170</v>
      </c>
      <c r="D12" s="130"/>
      <c r="E12" s="130"/>
      <c r="F12" s="130" t="n">
        <v>-1112</v>
      </c>
      <c r="G12" s="130" t="n">
        <v>-1050</v>
      </c>
      <c r="H12" s="130"/>
      <c r="I12" s="130"/>
      <c r="J12" s="130" t="n">
        <f aca="false">+I12+G12+E12+C12-H12-F12-D12-B12</f>
        <v>66</v>
      </c>
      <c r="L12" s="136"/>
      <c r="O12" s="240"/>
      <c r="P12" s="136"/>
      <c r="Q12" s="139"/>
      <c r="R12" s="138"/>
      <c r="S12" s="69"/>
      <c r="T12" s="91"/>
      <c r="U12" s="133"/>
      <c r="W12" s="135"/>
      <c r="X12" s="136"/>
      <c r="Y12" s="136"/>
      <c r="Z12" s="136"/>
      <c r="AA12" s="136"/>
      <c r="AB12" s="136"/>
      <c r="AC12" s="139"/>
      <c r="AD12" s="138"/>
      <c r="AE12" s="69"/>
      <c r="AF12" s="91"/>
      <c r="AG12" s="133"/>
    </row>
    <row r="13" customFormat="false" ht="12.75" hidden="false" customHeight="false" outlineLevel="0" collapsed="false">
      <c r="A13" s="129" t="n">
        <v>8</v>
      </c>
      <c r="B13" s="130" t="n">
        <v>-164</v>
      </c>
      <c r="C13" s="130" t="n">
        <v>-170</v>
      </c>
      <c r="D13" s="130"/>
      <c r="E13" s="130"/>
      <c r="F13" s="130" t="n">
        <v>-876</v>
      </c>
      <c r="G13" s="130" t="n">
        <v>-1050</v>
      </c>
      <c r="H13" s="130"/>
      <c r="I13" s="130"/>
      <c r="J13" s="130" t="n">
        <f aca="false">+I13+G13+E13+C13-H13-F13-D13-B13</f>
        <v>-180</v>
      </c>
      <c r="L13" s="136"/>
      <c r="O13" s="241"/>
      <c r="P13" s="136"/>
      <c r="Q13" s="139"/>
      <c r="R13" s="138"/>
      <c r="S13" s="69"/>
      <c r="T13" s="91"/>
      <c r="U13" s="133"/>
      <c r="W13" s="135"/>
      <c r="X13" s="136"/>
      <c r="Y13" s="136"/>
      <c r="Z13" s="136"/>
      <c r="AA13" s="136"/>
      <c r="AB13" s="136"/>
      <c r="AC13" s="139"/>
      <c r="AD13" s="138"/>
      <c r="AE13" s="69"/>
      <c r="AF13" s="91"/>
      <c r="AG13" s="133"/>
    </row>
    <row r="14" customFormat="false" ht="12.75" hidden="false" customHeight="false" outlineLevel="0" collapsed="false">
      <c r="A14" s="129" t="n">
        <v>9</v>
      </c>
      <c r="B14" s="130" t="n">
        <v>-143</v>
      </c>
      <c r="C14" s="130" t="n">
        <v>-170</v>
      </c>
      <c r="D14" s="130"/>
      <c r="E14" s="130"/>
      <c r="F14" s="130" t="n">
        <v>-729</v>
      </c>
      <c r="G14" s="130" t="n">
        <v>-1050</v>
      </c>
      <c r="H14" s="130"/>
      <c r="I14" s="130"/>
      <c r="J14" s="130" t="n">
        <f aca="false">+I14+G14+E14+C14-H14-F14-D14-B14</f>
        <v>-348</v>
      </c>
      <c r="L14" s="136"/>
      <c r="O14" s="241"/>
      <c r="P14" s="136"/>
      <c r="Q14" s="139"/>
      <c r="R14" s="138"/>
      <c r="S14" s="69"/>
      <c r="T14" s="91"/>
      <c r="U14" s="133"/>
      <c r="W14" s="135"/>
      <c r="X14" s="136"/>
      <c r="Y14" s="136"/>
      <c r="Z14" s="136"/>
      <c r="AA14" s="136"/>
      <c r="AB14" s="136"/>
      <c r="AC14" s="139"/>
      <c r="AD14" s="138"/>
      <c r="AE14" s="69"/>
      <c r="AF14" s="91"/>
      <c r="AG14" s="133"/>
    </row>
    <row r="15" customFormat="false" ht="12.75" hidden="false" customHeight="false" outlineLevel="0" collapsed="false">
      <c r="A15" s="129" t="n">
        <v>10</v>
      </c>
      <c r="B15" s="130" t="n">
        <v>-143</v>
      </c>
      <c r="C15" s="130" t="n">
        <v>-170</v>
      </c>
      <c r="D15" s="130"/>
      <c r="E15" s="130"/>
      <c r="F15" s="130" t="n">
        <v>-1037</v>
      </c>
      <c r="G15" s="130" t="n">
        <v>-1050</v>
      </c>
      <c r="H15" s="130"/>
      <c r="I15" s="130"/>
      <c r="J15" s="130" t="n">
        <f aca="false">+I15+G15+E15+C15-H15-F15-D15-B15</f>
        <v>-40</v>
      </c>
      <c r="L15" s="136"/>
      <c r="O15" s="241"/>
      <c r="P15" s="136"/>
      <c r="Q15" s="139"/>
      <c r="R15" s="138"/>
      <c r="S15" s="69"/>
      <c r="T15" s="91"/>
      <c r="U15" s="133"/>
      <c r="W15" s="135"/>
      <c r="X15" s="136"/>
      <c r="Y15" s="136"/>
      <c r="Z15" s="136"/>
      <c r="AA15" s="136"/>
      <c r="AB15" s="136"/>
      <c r="AC15" s="139"/>
      <c r="AD15" s="138"/>
      <c r="AE15" s="69"/>
      <c r="AF15" s="91"/>
      <c r="AG15" s="133"/>
    </row>
    <row r="16" customFormat="false" ht="12.75" hidden="false" customHeight="false" outlineLevel="0" collapsed="false">
      <c r="A16" s="129" t="n">
        <v>11</v>
      </c>
      <c r="B16" s="130" t="n">
        <v>-144</v>
      </c>
      <c r="C16" s="130" t="n">
        <v>-170</v>
      </c>
      <c r="D16" s="130"/>
      <c r="E16" s="130"/>
      <c r="F16" s="130" t="n">
        <v>-1043</v>
      </c>
      <c r="G16" s="130" t="n">
        <v>-1050</v>
      </c>
      <c r="H16" s="130"/>
      <c r="I16" s="130"/>
      <c r="J16" s="130" t="n">
        <f aca="false">+I16+G16+E16+C16-H16-F16-D16-B16</f>
        <v>-33</v>
      </c>
      <c r="L16" s="136"/>
      <c r="O16" s="241"/>
      <c r="P16" s="136"/>
      <c r="Q16" s="139"/>
      <c r="R16" s="138"/>
      <c r="S16" s="69"/>
      <c r="T16" s="91"/>
      <c r="U16" s="133"/>
      <c r="W16" s="135"/>
      <c r="X16" s="136"/>
      <c r="Y16" s="136"/>
      <c r="Z16" s="136"/>
      <c r="AA16" s="136"/>
      <c r="AB16" s="136"/>
      <c r="AC16" s="139"/>
      <c r="AD16" s="138"/>
      <c r="AE16" s="69"/>
      <c r="AF16" s="91"/>
      <c r="AG16" s="133"/>
    </row>
    <row r="17" customFormat="false" ht="12.75" hidden="false" customHeight="false" outlineLevel="0" collapsed="false">
      <c r="A17" s="129" t="n">
        <v>12</v>
      </c>
      <c r="B17" s="130"/>
      <c r="C17" s="130" t="n">
        <v>-170</v>
      </c>
      <c r="D17" s="130"/>
      <c r="E17" s="130"/>
      <c r="F17" s="130" t="n">
        <v>-1049</v>
      </c>
      <c r="G17" s="130" t="n">
        <v>-1050</v>
      </c>
      <c r="H17" s="130"/>
      <c r="I17" s="130"/>
      <c r="J17" s="130" t="n">
        <f aca="false">+I17+G17+E17+C17-H17-F17-D17-B17</f>
        <v>-171</v>
      </c>
      <c r="L17" s="136"/>
      <c r="O17" s="241"/>
      <c r="P17" s="136"/>
      <c r="Q17" s="139"/>
      <c r="R17" s="138"/>
      <c r="S17" s="69"/>
      <c r="T17" s="91"/>
      <c r="U17" s="133"/>
      <c r="W17" s="135"/>
      <c r="X17" s="136"/>
      <c r="Y17" s="136"/>
      <c r="Z17" s="136"/>
      <c r="AA17" s="136"/>
      <c r="AB17" s="136"/>
      <c r="AC17" s="139"/>
      <c r="AD17" s="138"/>
      <c r="AE17" s="69"/>
      <c r="AF17" s="91"/>
      <c r="AG17" s="133"/>
    </row>
    <row r="18" customFormat="false" ht="12.75" hidden="false" customHeight="false" outlineLevel="0" collapsed="false">
      <c r="A18" s="129" t="n">
        <v>13</v>
      </c>
      <c r="B18" s="130" t="n">
        <v>-144</v>
      </c>
      <c r="C18" s="130" t="n">
        <v>-170</v>
      </c>
      <c r="D18" s="130"/>
      <c r="E18" s="130"/>
      <c r="F18" s="130" t="n">
        <v>-916</v>
      </c>
      <c r="G18" s="130" t="n">
        <v>-1050</v>
      </c>
      <c r="H18" s="130"/>
      <c r="I18" s="130"/>
      <c r="J18" s="130" t="n">
        <f aca="false">+I18+G18+E18+C18-H18-F18-D18-B18</f>
        <v>-160</v>
      </c>
      <c r="L18" s="136"/>
      <c r="O18" s="241"/>
      <c r="P18" s="136"/>
      <c r="Q18" s="139"/>
      <c r="R18" s="138"/>
      <c r="S18" s="69"/>
      <c r="T18" s="91"/>
      <c r="U18" s="133"/>
      <c r="W18" s="135"/>
      <c r="X18" s="136"/>
      <c r="AB18" s="136"/>
      <c r="AC18" s="139"/>
      <c r="AD18" s="138"/>
      <c r="AE18" s="69"/>
      <c r="AF18" s="91"/>
      <c r="AG18" s="133"/>
    </row>
    <row r="19" customFormat="false" ht="12.75" hidden="false" customHeight="false" outlineLevel="0" collapsed="false">
      <c r="A19" s="129" t="n">
        <v>14</v>
      </c>
      <c r="B19" s="130" t="n">
        <v>-144</v>
      </c>
      <c r="C19" s="130" t="n">
        <v>-170</v>
      </c>
      <c r="D19" s="130"/>
      <c r="E19" s="130"/>
      <c r="F19" s="130" t="n">
        <v>-1099</v>
      </c>
      <c r="G19" s="130" t="n">
        <v>-1050</v>
      </c>
      <c r="H19" s="130"/>
      <c r="I19" s="130"/>
      <c r="J19" s="130" t="n">
        <f aca="false">+I19+G19+E19+C19-H19-F19-D19-B19</f>
        <v>23</v>
      </c>
      <c r="L19" s="136"/>
      <c r="P19" s="136"/>
      <c r="Q19" s="137"/>
      <c r="R19" s="138"/>
      <c r="S19" s="69"/>
      <c r="T19" s="91"/>
      <c r="U19" s="133"/>
      <c r="W19" s="135"/>
      <c r="X19" s="136"/>
      <c r="AB19" s="136"/>
      <c r="AC19" s="139"/>
      <c r="AD19" s="138"/>
      <c r="AE19" s="69"/>
      <c r="AF19" s="91"/>
      <c r="AG19" s="133"/>
    </row>
    <row r="20" customFormat="false" ht="12.75" hidden="false" customHeight="false" outlineLevel="0" collapsed="false">
      <c r="A20" s="129" t="n">
        <v>15</v>
      </c>
      <c r="B20" s="130" t="n">
        <v>-157</v>
      </c>
      <c r="C20" s="130" t="n">
        <v>-170</v>
      </c>
      <c r="D20" s="130"/>
      <c r="E20" s="130"/>
      <c r="F20" s="130" t="n">
        <v>-824</v>
      </c>
      <c r="G20" s="130" t="n">
        <v>-1050</v>
      </c>
      <c r="H20" s="130"/>
      <c r="I20" s="130"/>
      <c r="J20" s="130" t="n">
        <f aca="false">+I20+G20+E20+C20-H20-F20-D20-B20</f>
        <v>-239</v>
      </c>
      <c r="L20" s="136"/>
      <c r="P20" s="136"/>
      <c r="Q20" s="137"/>
      <c r="R20" s="138"/>
      <c r="S20" s="69"/>
      <c r="T20" s="91"/>
      <c r="U20" s="133"/>
      <c r="W20" s="135"/>
      <c r="X20" s="136"/>
      <c r="AB20" s="136"/>
      <c r="AC20" s="139"/>
      <c r="AD20" s="138"/>
      <c r="AE20" s="69"/>
      <c r="AF20" s="91"/>
      <c r="AG20" s="133"/>
    </row>
    <row r="21" customFormat="false" ht="12.75" hidden="false" customHeight="false" outlineLevel="0" collapsed="false">
      <c r="A21" s="129" t="n">
        <v>16</v>
      </c>
      <c r="B21" s="130" t="n">
        <v>-159</v>
      </c>
      <c r="C21" s="130" t="n">
        <v>-170</v>
      </c>
      <c r="D21" s="130"/>
      <c r="E21" s="130"/>
      <c r="F21" s="130" t="n">
        <v>-772</v>
      </c>
      <c r="G21" s="130" t="n">
        <v>-1050</v>
      </c>
      <c r="H21" s="130"/>
      <c r="I21" s="130"/>
      <c r="J21" s="130" t="n">
        <f aca="false">+I21+G21+E21+C21-H21-F21-D21-B21</f>
        <v>-289</v>
      </c>
      <c r="W21" s="135"/>
      <c r="X21" s="136"/>
      <c r="AB21" s="136"/>
      <c r="AC21" s="139"/>
      <c r="AD21" s="138"/>
      <c r="AE21" s="69"/>
      <c r="AF21" s="91"/>
      <c r="AG21" s="133"/>
    </row>
    <row r="22" customFormat="false" ht="12.75" hidden="false" customHeight="false" outlineLevel="0" collapsed="false">
      <c r="A22" s="129" t="n">
        <v>17</v>
      </c>
      <c r="B22" s="130" t="n">
        <v>-158</v>
      </c>
      <c r="C22" s="130" t="n">
        <v>-170</v>
      </c>
      <c r="D22" s="130"/>
      <c r="E22" s="130"/>
      <c r="F22" s="130" t="n">
        <v>-851</v>
      </c>
      <c r="G22" s="130" t="n">
        <v>-1050</v>
      </c>
      <c r="H22" s="130"/>
      <c r="I22" s="130"/>
      <c r="J22" s="130" t="n">
        <f aca="false">+I22+G22+E22+C22-H22-F22-D22-B22</f>
        <v>-211</v>
      </c>
      <c r="W22" s="135"/>
      <c r="X22" s="130"/>
      <c r="AB22" s="136"/>
      <c r="AC22" s="137"/>
      <c r="AD22" s="138"/>
      <c r="AE22" s="69"/>
      <c r="AF22" s="91"/>
      <c r="AG22" s="133"/>
    </row>
    <row r="23" customFormat="false" ht="12.75" hidden="false" customHeight="false" outlineLevel="0" collapsed="false">
      <c r="A23" s="129" t="n">
        <v>18</v>
      </c>
      <c r="B23" s="130" t="n">
        <v>-191</v>
      </c>
      <c r="C23" s="130" t="n">
        <v>-170</v>
      </c>
      <c r="D23" s="130"/>
      <c r="E23" s="130"/>
      <c r="F23" s="130" t="n">
        <v>-950</v>
      </c>
      <c r="G23" s="130" t="n">
        <v>-1050</v>
      </c>
      <c r="H23" s="130"/>
      <c r="I23" s="130"/>
      <c r="J23" s="130" t="n">
        <f aca="false">+I23+G23+E23+C23-H23-F23-D23-B23</f>
        <v>-79</v>
      </c>
      <c r="L23" s="136"/>
      <c r="M23" s="136"/>
      <c r="N23" s="136"/>
      <c r="O23" s="136"/>
      <c r="P23" s="136"/>
      <c r="Q23" s="139"/>
      <c r="R23" s="138"/>
      <c r="S23" s="69"/>
      <c r="T23" s="91"/>
      <c r="U23" s="133"/>
      <c r="W23" s="135"/>
      <c r="X23" s="130"/>
      <c r="AB23" s="136"/>
      <c r="AC23" s="137"/>
      <c r="AD23" s="138"/>
      <c r="AE23" s="69"/>
      <c r="AF23" s="91"/>
      <c r="AG23" s="133"/>
    </row>
    <row r="24" customFormat="false" ht="12.75" hidden="false" customHeight="false" outlineLevel="0" collapsed="false">
      <c r="A24" s="129" t="n">
        <v>19</v>
      </c>
      <c r="B24" s="130" t="n">
        <v>-166</v>
      </c>
      <c r="C24" s="130" t="n">
        <v>-170</v>
      </c>
      <c r="D24" s="130"/>
      <c r="E24" s="130"/>
      <c r="F24" s="130" t="n">
        <v>-1033</v>
      </c>
      <c r="G24" s="130" t="n">
        <v>-1050</v>
      </c>
      <c r="H24" s="130"/>
      <c r="I24" s="130"/>
      <c r="J24" s="130" t="n">
        <f aca="false">+I24+G24+E24+C24-H24-F24-D24-B24</f>
        <v>-21</v>
      </c>
      <c r="L24" s="136"/>
      <c r="M24" s="136"/>
      <c r="N24" s="136"/>
      <c r="O24" s="136"/>
      <c r="P24" s="136"/>
      <c r="Q24" s="139"/>
      <c r="R24" s="138"/>
      <c r="S24" s="69"/>
      <c r="T24" s="91"/>
      <c r="U24" s="133"/>
    </row>
    <row r="25" customFormat="false" ht="12.75" hidden="false" customHeight="false" outlineLevel="0" collapsed="false">
      <c r="A25" s="129" t="n">
        <v>20</v>
      </c>
      <c r="B25" s="130" t="n">
        <v>-155</v>
      </c>
      <c r="C25" s="130" t="n">
        <v>-170</v>
      </c>
      <c r="D25" s="130"/>
      <c r="E25" s="130"/>
      <c r="F25" s="130" t="n">
        <v>-1036</v>
      </c>
      <c r="G25" s="130" t="n">
        <v>-1050</v>
      </c>
      <c r="H25" s="130"/>
      <c r="I25" s="130"/>
      <c r="J25" s="130" t="n">
        <f aca="false">+I25+G25+E25+C25-H25-F25-D25-B25</f>
        <v>-29</v>
      </c>
      <c r="L25" s="136"/>
      <c r="M25" s="136"/>
      <c r="N25" s="136"/>
      <c r="O25" s="136"/>
      <c r="P25" s="136"/>
      <c r="Q25" s="139"/>
      <c r="R25" s="138"/>
      <c r="S25" s="69"/>
      <c r="T25" s="91"/>
      <c r="U25" s="133"/>
    </row>
    <row r="26" customFormat="false" ht="12.75" hidden="false" customHeight="false" outlineLevel="0" collapsed="false">
      <c r="A26" s="129" t="n">
        <v>21</v>
      </c>
      <c r="B26" s="130" t="n">
        <v>-159</v>
      </c>
      <c r="C26" s="130" t="n">
        <v>-170</v>
      </c>
      <c r="D26" s="130"/>
      <c r="E26" s="130"/>
      <c r="F26" s="130" t="n">
        <v>-864</v>
      </c>
      <c r="G26" s="130" t="n">
        <v>-1050</v>
      </c>
      <c r="H26" s="130"/>
      <c r="I26" s="130"/>
      <c r="J26" s="130" t="n">
        <f aca="false">+I26+G26+E26+C26-H26-F26-D26-B26</f>
        <v>-197</v>
      </c>
      <c r="L26" s="136"/>
      <c r="M26" s="136"/>
      <c r="N26" s="136"/>
      <c r="O26" s="136"/>
      <c r="P26" s="136"/>
      <c r="Q26" s="139"/>
      <c r="R26" s="138"/>
      <c r="S26" s="69"/>
      <c r="T26" s="91"/>
      <c r="U26" s="133"/>
    </row>
    <row r="27" customFormat="false" ht="12.75" hidden="false" customHeight="false" outlineLevel="0" collapsed="false">
      <c r="A27" s="129" t="n">
        <v>22</v>
      </c>
      <c r="B27" s="130" t="n">
        <v>-148</v>
      </c>
      <c r="C27" s="130" t="n">
        <v>-170</v>
      </c>
      <c r="D27" s="130"/>
      <c r="E27" s="130"/>
      <c r="F27" s="130" t="n">
        <v>-668</v>
      </c>
      <c r="G27" s="130" t="n">
        <v>-1050</v>
      </c>
      <c r="H27" s="130"/>
      <c r="I27" s="130"/>
      <c r="J27" s="130" t="n">
        <f aca="false">+I27+G27+E27+C27-H27-F27-D27-B27</f>
        <v>-404</v>
      </c>
      <c r="L27" s="136"/>
      <c r="M27" s="136"/>
      <c r="N27" s="136"/>
      <c r="O27" s="136"/>
      <c r="P27" s="136"/>
      <c r="Q27" s="139"/>
      <c r="R27" s="138"/>
      <c r="S27" s="69"/>
      <c r="T27" s="91"/>
      <c r="U27" s="133"/>
    </row>
    <row r="28" customFormat="false" ht="12.75" hidden="false" customHeight="false" outlineLevel="0" collapsed="false">
      <c r="A28" s="129" t="n">
        <v>23</v>
      </c>
      <c r="B28" s="130" t="n">
        <v>-165</v>
      </c>
      <c r="C28" s="130" t="n">
        <v>-170</v>
      </c>
      <c r="D28" s="130"/>
      <c r="E28" s="130"/>
      <c r="F28" s="130" t="n">
        <v>-796</v>
      </c>
      <c r="G28" s="130" t="n">
        <v>-1050</v>
      </c>
      <c r="H28" s="130"/>
      <c r="I28" s="130"/>
      <c r="J28" s="130" t="n">
        <f aca="false">+I28+G28+E28+C28-H28-F28-D28-B28</f>
        <v>-259</v>
      </c>
      <c r="L28" s="136"/>
      <c r="M28" s="136"/>
      <c r="N28" s="136"/>
      <c r="O28" s="136"/>
      <c r="P28" s="136"/>
      <c r="Q28" s="139"/>
      <c r="R28" s="138"/>
      <c r="S28" s="69"/>
      <c r="T28" s="91"/>
      <c r="U28" s="133"/>
    </row>
    <row r="29" customFormat="false" ht="12.75" hidden="false" customHeight="false" outlineLevel="0" collapsed="false">
      <c r="A29" s="129" t="n">
        <v>24</v>
      </c>
      <c r="B29" s="130" t="n">
        <v>-156</v>
      </c>
      <c r="C29" s="130" t="n">
        <v>-170</v>
      </c>
      <c r="D29" s="130"/>
      <c r="E29" s="130"/>
      <c r="F29" s="130" t="n">
        <v>-1331</v>
      </c>
      <c r="G29" s="130" t="n">
        <v>-1050</v>
      </c>
      <c r="H29" s="130"/>
      <c r="I29" s="130"/>
      <c r="J29" s="130" t="n">
        <f aca="false">+I29+G29+E29+C29-H29-F29-D29-B29</f>
        <v>267</v>
      </c>
      <c r="L29" s="136"/>
      <c r="M29" s="136"/>
      <c r="N29" s="136"/>
      <c r="O29" s="136"/>
      <c r="P29" s="136"/>
      <c r="Q29" s="139"/>
      <c r="R29" s="138"/>
      <c r="S29" s="69"/>
      <c r="T29" s="91"/>
      <c r="U29" s="133"/>
    </row>
    <row r="30" customFormat="false" ht="12.75" hidden="false" customHeight="false" outlineLevel="0" collapsed="false">
      <c r="A30" s="129" t="n">
        <v>25</v>
      </c>
      <c r="B30" s="130" t="n">
        <v>-148</v>
      </c>
      <c r="C30" s="130" t="n">
        <v>-170</v>
      </c>
      <c r="D30" s="130"/>
      <c r="E30" s="130"/>
      <c r="F30" s="130" t="n">
        <v>-1108</v>
      </c>
      <c r="G30" s="130" t="n">
        <v>-1050</v>
      </c>
      <c r="H30" s="130"/>
      <c r="I30" s="130"/>
      <c r="J30" s="130" t="n">
        <f aca="false">+I30+G30+E30+C30-H30-F30-D30-B30</f>
        <v>36</v>
      </c>
      <c r="L30" s="136"/>
      <c r="M30" s="136"/>
      <c r="N30" s="136"/>
      <c r="O30" s="136"/>
      <c r="P30" s="136"/>
      <c r="Q30" s="139"/>
      <c r="R30" s="138"/>
      <c r="S30" s="69"/>
      <c r="T30" s="91"/>
      <c r="U30" s="133"/>
    </row>
    <row r="31" customFormat="false" ht="12.75" hidden="false" customHeight="false" outlineLevel="0" collapsed="false">
      <c r="A31" s="129" t="n">
        <v>26</v>
      </c>
      <c r="B31" s="130" t="n">
        <v>-156</v>
      </c>
      <c r="C31" s="130" t="n">
        <v>-170</v>
      </c>
      <c r="D31" s="130"/>
      <c r="E31" s="130"/>
      <c r="F31" s="130" t="n">
        <v>-942</v>
      </c>
      <c r="G31" s="130" t="n">
        <v>-1050</v>
      </c>
      <c r="H31" s="130"/>
      <c r="I31" s="130"/>
      <c r="J31" s="130" t="n">
        <f aca="false">+I31+G31+E31+C31-H31-F31-D31-B31</f>
        <v>-122</v>
      </c>
      <c r="L31" s="136"/>
      <c r="M31" s="136"/>
      <c r="N31" s="136"/>
      <c r="O31" s="136"/>
      <c r="P31" s="136"/>
      <c r="Q31" s="139"/>
      <c r="R31" s="138"/>
      <c r="S31" s="69"/>
      <c r="T31" s="91"/>
      <c r="U31" s="133"/>
    </row>
    <row r="32" customFormat="false" ht="12.75" hidden="false" customHeight="false" outlineLevel="0" collapsed="false">
      <c r="A32" s="129" t="n">
        <v>27</v>
      </c>
      <c r="B32" s="130" t="n">
        <v>-136</v>
      </c>
      <c r="C32" s="130" t="n">
        <v>-170</v>
      </c>
      <c r="D32" s="130"/>
      <c r="E32" s="130"/>
      <c r="F32" s="130" t="n">
        <v>-855</v>
      </c>
      <c r="G32" s="130" t="n">
        <v>-1050</v>
      </c>
      <c r="H32" s="130"/>
      <c r="I32" s="130"/>
      <c r="J32" s="130" t="n">
        <f aca="false">+I32+G32+E32+C32-H32-F32-D32-B32</f>
        <v>-229</v>
      </c>
      <c r="L32" s="136"/>
      <c r="M32" s="136"/>
      <c r="N32" s="136"/>
      <c r="O32" s="136"/>
      <c r="P32" s="136"/>
      <c r="Q32" s="139"/>
      <c r="R32" s="138"/>
      <c r="S32" s="69"/>
      <c r="T32" s="91"/>
      <c r="U32" s="133"/>
    </row>
    <row r="33" customFormat="false" ht="12.75" hidden="false" customHeight="false" outlineLevel="0" collapsed="false">
      <c r="A33" s="129" t="n">
        <v>28</v>
      </c>
      <c r="B33" s="130" t="n">
        <v>-135</v>
      </c>
      <c r="C33" s="130" t="n">
        <v>-170</v>
      </c>
      <c r="D33" s="130"/>
      <c r="E33" s="130"/>
      <c r="F33" s="130" t="n">
        <v>-595</v>
      </c>
      <c r="G33" s="130" t="n">
        <v>-1050</v>
      </c>
      <c r="H33" s="130"/>
      <c r="I33" s="130"/>
      <c r="J33" s="130" t="n">
        <f aca="false">+I33+G33+E33+C33-H33-F33-D33-B33</f>
        <v>-490</v>
      </c>
      <c r="L33" s="136"/>
      <c r="M33" s="136"/>
      <c r="N33" s="136"/>
      <c r="O33" s="136"/>
      <c r="P33" s="136"/>
      <c r="Q33" s="139"/>
      <c r="R33" s="138"/>
      <c r="S33" s="69"/>
      <c r="T33" s="91"/>
      <c r="U33" s="133"/>
    </row>
    <row r="34" customFormat="false" ht="12.75" hidden="false" customHeight="false" outlineLevel="0" collapsed="false">
      <c r="A34" s="129" t="n">
        <v>29</v>
      </c>
      <c r="B34" s="130" t="n">
        <v>-197</v>
      </c>
      <c r="C34" s="130" t="n">
        <v>-170</v>
      </c>
      <c r="D34" s="130"/>
      <c r="E34" s="130"/>
      <c r="F34" s="130" t="n">
        <v>-566</v>
      </c>
      <c r="G34" s="130" t="n">
        <v>-1050</v>
      </c>
      <c r="H34" s="130"/>
      <c r="I34" s="130"/>
      <c r="J34" s="130" t="n">
        <f aca="false">+I34+G34+E34+C34-H34-F34-D34-B34</f>
        <v>-457</v>
      </c>
      <c r="L34" s="136"/>
      <c r="P34" s="136"/>
      <c r="Q34" s="139"/>
      <c r="R34" s="138"/>
      <c r="S34" s="69"/>
      <c r="T34" s="91"/>
      <c r="U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 t="n">
        <f aca="false">+I35+G35+E35+C35-H35-F35-D35-B35</f>
        <v>0</v>
      </c>
      <c r="L35" s="136"/>
      <c r="P35" s="136"/>
      <c r="Q35" s="139"/>
      <c r="R35" s="138"/>
      <c r="S35" s="69"/>
      <c r="T35" s="91"/>
      <c r="U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 t="n">
        <f aca="false">+I36+G36+E36+C36-H36-F36-D36-B36</f>
        <v>0</v>
      </c>
      <c r="L36" s="136"/>
      <c r="P36" s="136"/>
      <c r="Q36" s="139"/>
      <c r="R36" s="138"/>
      <c r="S36" s="69"/>
      <c r="T36" s="91"/>
      <c r="U36" s="133"/>
    </row>
    <row r="37" customFormat="false" ht="12.75" hidden="false" customHeight="false" outlineLevel="0" collapsed="false">
      <c r="A37" s="129"/>
      <c r="B37" s="130" t="n">
        <f aca="false">SUM(B6:B36)</f>
        <v>-4491</v>
      </c>
      <c r="C37" s="130" t="n">
        <f aca="false">SUM(C6:C36)</f>
        <v>-4930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-29580</v>
      </c>
      <c r="G37" s="130" t="n">
        <f aca="false">SUM(G6:G36)</f>
        <v>-30450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-1309</v>
      </c>
      <c r="L37" s="136"/>
      <c r="P37" s="136"/>
      <c r="Q37" s="139"/>
      <c r="R37" s="138"/>
      <c r="S37" s="69"/>
      <c r="T37" s="91"/>
      <c r="U37" s="133"/>
    </row>
    <row r="38" customFormat="false" ht="12.75" hidden="false" customHeight="false" outlineLevel="0" collapsed="false">
      <c r="J38" s="91" t="n">
        <f aca="false">+summary!G4</f>
        <v>2.08</v>
      </c>
      <c r="L38" s="130"/>
      <c r="P38" s="136"/>
      <c r="Q38" s="137"/>
      <c r="R38" s="138"/>
      <c r="S38" s="69"/>
      <c r="T38" s="91"/>
      <c r="U38" s="133"/>
    </row>
    <row r="39" customFormat="false" ht="12.75" hidden="false" customHeight="false" outlineLevel="0" collapsed="false">
      <c r="H39" s="32"/>
      <c r="I39" s="32"/>
      <c r="J39" s="27" t="n">
        <f aca="false">+J38*J37</f>
        <v>-2722.72</v>
      </c>
      <c r="L39" s="130"/>
      <c r="P39" s="136"/>
      <c r="Q39" s="137"/>
      <c r="R39" s="138"/>
      <c r="S39" s="69"/>
      <c r="T39" s="91"/>
      <c r="U39" s="133"/>
    </row>
    <row r="40" customFormat="false" ht="12.75" hidden="false" customHeight="false" outlineLevel="0" collapsed="false">
      <c r="J40" s="2"/>
      <c r="L40" s="136"/>
      <c r="P40" s="136"/>
      <c r="Q40" s="137"/>
      <c r="R40" s="138"/>
      <c r="S40" s="69"/>
      <c r="T40" s="91"/>
      <c r="U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J41" s="251" t="n">
        <v>-35540.33</v>
      </c>
      <c r="L41" s="136"/>
      <c r="P41" s="136"/>
      <c r="Q41" s="137"/>
      <c r="R41" s="138"/>
      <c r="S41" s="69"/>
      <c r="T41" s="91"/>
      <c r="U41" s="133"/>
    </row>
    <row r="42" customFormat="false" ht="12.75" hidden="false" customHeight="false" outlineLevel="0" collapsed="false">
      <c r="J42" s="142"/>
      <c r="L42" s="136"/>
      <c r="P42" s="136"/>
      <c r="Q42" s="137"/>
      <c r="R42" s="138"/>
      <c r="S42" s="69"/>
      <c r="T42" s="91"/>
      <c r="U42" s="133"/>
    </row>
    <row r="43" customFormat="false" ht="12.75" hidden="false" customHeight="false" outlineLevel="0" collapsed="false">
      <c r="A43" s="181" t="n">
        <v>37285</v>
      </c>
      <c r="J43" s="142" t="n">
        <f aca="false">+J41+J39</f>
        <v>-38263.05</v>
      </c>
      <c r="L43" s="136"/>
      <c r="P43" s="136"/>
      <c r="Q43" s="137"/>
      <c r="R43" s="138"/>
      <c r="S43" s="69"/>
      <c r="T43" s="91"/>
      <c r="U43" s="133"/>
    </row>
    <row r="44" customFormat="false" ht="12.75" hidden="false" customHeight="false" outlineLevel="0" collapsed="false">
      <c r="J44" s="2"/>
      <c r="L44" s="136"/>
      <c r="P44" s="136"/>
      <c r="Q44" s="137"/>
      <c r="R44" s="138"/>
      <c r="S44" s="69"/>
      <c r="T44" s="91"/>
      <c r="U44" s="133"/>
    </row>
    <row r="45" customFormat="false" ht="12.75" hidden="false" customHeight="false" outlineLevel="0" collapsed="false">
      <c r="L45" s="136"/>
      <c r="P45" s="136"/>
      <c r="Q45" s="137"/>
      <c r="R45" s="138"/>
      <c r="S45" s="69"/>
      <c r="T45" s="91"/>
      <c r="U45" s="133"/>
    </row>
    <row r="46" customFormat="false" ht="12.75" hidden="false" customHeight="false" outlineLevel="0" collapsed="false">
      <c r="B46" s="120"/>
      <c r="D46" s="120"/>
      <c r="F46" s="120"/>
      <c r="H46" s="120"/>
      <c r="K46" s="135"/>
      <c r="L46" s="130"/>
      <c r="P46" s="136"/>
      <c r="Q46" s="137"/>
      <c r="R46" s="138"/>
      <c r="S46" s="69"/>
      <c r="T46" s="91"/>
      <c r="U46" s="133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22"/>
      <c r="F47" s="122"/>
      <c r="G47" s="122"/>
      <c r="H47" s="122"/>
      <c r="I47" s="122"/>
      <c r="J47" s="122"/>
      <c r="K47" s="135"/>
      <c r="L47" s="130"/>
      <c r="P47" s="136"/>
      <c r="Q47" s="137"/>
      <c r="R47" s="138"/>
      <c r="S47" s="69"/>
      <c r="T47" s="91"/>
      <c r="U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-3434</v>
      </c>
      <c r="E48" s="123"/>
      <c r="F48" s="123"/>
      <c r="G48" s="123"/>
      <c r="H48" s="123"/>
      <c r="I48" s="123"/>
      <c r="J48" s="123"/>
      <c r="K48" s="135"/>
      <c r="P48" s="136"/>
      <c r="Q48" s="137"/>
      <c r="R48" s="138"/>
      <c r="S48" s="69"/>
      <c r="T48" s="91"/>
      <c r="U48" s="133"/>
    </row>
    <row r="49" customFormat="false" ht="12.75" hidden="false" customHeight="false" outlineLevel="0" collapsed="false">
      <c r="A49" s="150" t="n">
        <f aca="false">+A43</f>
        <v>37285</v>
      </c>
      <c r="B49" s="9"/>
      <c r="C49" s="9"/>
      <c r="D49" s="41" t="n">
        <f aca="false">+J37</f>
        <v>-1309</v>
      </c>
      <c r="E49" s="130"/>
      <c r="F49" s="130"/>
      <c r="G49" s="130"/>
      <c r="H49" s="130"/>
      <c r="I49" s="130"/>
      <c r="J49" s="130"/>
      <c r="K49" s="135"/>
      <c r="P49" s="136"/>
      <c r="Q49" s="137"/>
      <c r="R49" s="138"/>
      <c r="S49" s="69"/>
      <c r="T49" s="91"/>
      <c r="U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-4743</v>
      </c>
      <c r="E50" s="130"/>
      <c r="F50" s="130"/>
      <c r="G50" s="130"/>
      <c r="H50" s="130"/>
      <c r="I50" s="130"/>
      <c r="J50" s="130"/>
      <c r="K50" s="135"/>
      <c r="Q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5"/>
      <c r="L70" s="136"/>
      <c r="M70" s="136"/>
      <c r="N70" s="136"/>
      <c r="O70" s="136"/>
      <c r="P70" s="136"/>
      <c r="Q70" s="253"/>
      <c r="R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5"/>
      <c r="L71" s="136"/>
      <c r="M71" s="136"/>
      <c r="N71" s="136"/>
      <c r="O71" s="136"/>
      <c r="P71" s="136"/>
      <c r="Q71" s="253"/>
      <c r="R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5"/>
      <c r="L72" s="136"/>
      <c r="M72" s="136"/>
      <c r="N72" s="136"/>
      <c r="O72" s="136"/>
      <c r="P72" s="136"/>
      <c r="Q72" s="253"/>
      <c r="R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5"/>
      <c r="L73" s="136"/>
      <c r="M73" s="136"/>
      <c r="N73" s="136"/>
      <c r="O73" s="136"/>
      <c r="P73" s="136"/>
      <c r="Q73" s="253"/>
      <c r="R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5"/>
      <c r="L74" s="136"/>
      <c r="M74" s="136"/>
      <c r="N74" s="136"/>
      <c r="O74" s="136"/>
      <c r="P74" s="136"/>
      <c r="Q74" s="253"/>
      <c r="R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5"/>
      <c r="L75" s="136"/>
      <c r="M75" s="136"/>
      <c r="N75" s="136"/>
      <c r="O75" s="136"/>
      <c r="P75" s="136"/>
      <c r="Q75" s="253"/>
      <c r="R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5"/>
      <c r="L76" s="136"/>
      <c r="M76" s="136"/>
      <c r="N76" s="136"/>
      <c r="O76" s="136"/>
      <c r="P76" s="136"/>
      <c r="Q76" s="240"/>
      <c r="R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5"/>
      <c r="L77" s="136"/>
      <c r="M77" s="136"/>
      <c r="N77" s="136"/>
      <c r="O77" s="136"/>
      <c r="P77" s="136"/>
      <c r="Q77" s="240"/>
      <c r="R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5"/>
      <c r="L78" s="136"/>
      <c r="M78" s="136"/>
      <c r="N78" s="136"/>
      <c r="O78" s="136"/>
      <c r="P78" s="136"/>
      <c r="Q78" s="240"/>
      <c r="R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5"/>
      <c r="L79" s="136"/>
      <c r="M79" s="136"/>
      <c r="N79" s="136"/>
      <c r="O79" s="136"/>
      <c r="P79" s="136"/>
      <c r="Q79" s="240"/>
      <c r="R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5"/>
      <c r="L80" s="136"/>
      <c r="M80" s="136"/>
      <c r="N80" s="136"/>
      <c r="O80" s="136"/>
      <c r="P80" s="136"/>
      <c r="Q80" s="240"/>
      <c r="R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35"/>
      <c r="L81" s="136"/>
      <c r="M81" s="136"/>
      <c r="N81" s="136"/>
      <c r="O81" s="136"/>
      <c r="P81" s="136"/>
      <c r="Q81" s="240"/>
      <c r="R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K82" s="135"/>
      <c r="L82" s="136"/>
      <c r="M82" s="136"/>
      <c r="N82" s="136"/>
      <c r="O82" s="136"/>
      <c r="P82" s="136"/>
      <c r="Q82" s="240"/>
      <c r="R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46"/>
      <c r="K83" s="135"/>
      <c r="L83" s="136"/>
      <c r="M83" s="136"/>
      <c r="N83" s="136"/>
      <c r="O83" s="136"/>
      <c r="P83" s="136"/>
      <c r="R83" s="254"/>
    </row>
    <row r="84" customFormat="false" ht="12.75" hidden="false" customHeight="false" outlineLevel="0" collapsed="false">
      <c r="A84" s="160"/>
      <c r="K84" s="135"/>
      <c r="L84" s="136"/>
      <c r="M84" s="136"/>
      <c r="N84" s="136"/>
      <c r="O84" s="136"/>
      <c r="P84" s="136"/>
      <c r="R84" s="254"/>
    </row>
    <row r="85" customFormat="false" ht="12.75" hidden="false" customHeight="false" outlineLevel="0" collapsed="false">
      <c r="A85" s="160"/>
      <c r="K85" s="135"/>
      <c r="L85" s="136"/>
      <c r="M85" s="136"/>
      <c r="N85" s="136"/>
      <c r="O85" s="136"/>
      <c r="P85" s="136"/>
      <c r="R85" s="254"/>
    </row>
    <row r="86" customFormat="false" ht="12.75" hidden="false" customHeight="false" outlineLevel="0" collapsed="false">
      <c r="A86" s="160"/>
      <c r="K86" s="135"/>
      <c r="L86" s="136"/>
      <c r="M86" s="136"/>
      <c r="N86" s="136"/>
      <c r="O86" s="136"/>
      <c r="P86" s="136"/>
      <c r="R86" s="254"/>
    </row>
    <row r="87" customFormat="false" ht="12.75" hidden="false" customHeight="false" outlineLevel="0" collapsed="false">
      <c r="A87" s="160"/>
      <c r="K87" s="135"/>
      <c r="L87" s="136"/>
      <c r="M87" s="136"/>
      <c r="N87" s="136"/>
      <c r="O87" s="136"/>
      <c r="P87" s="136"/>
      <c r="R87" s="254"/>
    </row>
    <row r="88" customFormat="false" ht="12.75" hidden="false" customHeight="false" outlineLevel="0" collapsed="false">
      <c r="A88" s="160"/>
      <c r="K88" s="135"/>
      <c r="L88" s="136"/>
      <c r="M88" s="136"/>
      <c r="N88" s="136"/>
      <c r="O88" s="136"/>
      <c r="P88" s="136"/>
      <c r="R88" s="254"/>
    </row>
    <row r="89" customFormat="false" ht="12.75" hidden="false" customHeight="false" outlineLevel="0" collapsed="false">
      <c r="A89" s="160"/>
      <c r="K89" s="135"/>
      <c r="L89" s="136"/>
      <c r="M89" s="136"/>
      <c r="N89" s="136"/>
      <c r="O89" s="136"/>
      <c r="P89" s="136"/>
      <c r="R89" s="254"/>
    </row>
    <row r="90" customFormat="false" ht="12.75" hidden="false" customHeight="false" outlineLevel="0" collapsed="false">
      <c r="B90" s="120"/>
      <c r="D90" s="120"/>
      <c r="F90" s="120"/>
      <c r="H90" s="120"/>
      <c r="K90" s="135"/>
      <c r="L90" s="136"/>
      <c r="M90" s="136"/>
      <c r="N90" s="136"/>
      <c r="O90" s="136"/>
      <c r="P90" s="136"/>
      <c r="R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35"/>
      <c r="L91" s="136"/>
      <c r="M91" s="136"/>
      <c r="N91" s="136"/>
      <c r="O91" s="136"/>
      <c r="P91" s="136"/>
      <c r="R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35"/>
      <c r="L92" s="161"/>
      <c r="M92" s="161"/>
      <c r="N92" s="161"/>
      <c r="O92" s="161"/>
      <c r="P92" s="161"/>
      <c r="R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</row>
    <row r="166" customFormat="false" ht="12.75" hidden="false" customHeight="false" outlineLevel="0" collapsed="false">
      <c r="I166" s="131"/>
      <c r="J166" s="130"/>
    </row>
    <row r="167" customFormat="false" ht="12.75" hidden="false" customHeight="false" outlineLevel="0" collapsed="false">
      <c r="J167" s="130"/>
    </row>
    <row r="171" customFormat="false" ht="12.75" hidden="false" customHeight="false" outlineLevel="0" collapsed="false">
      <c r="B171" s="120"/>
      <c r="D171" s="120"/>
      <c r="F171" s="120"/>
      <c r="H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</row>
    <row r="208" customFormat="false" ht="12.75" hidden="false" customHeight="false" outlineLevel="0" collapsed="false">
      <c r="I208" s="131"/>
    </row>
    <row r="214" customFormat="false" ht="12.75" hidden="false" customHeight="false" outlineLevel="0" collapsed="false">
      <c r="B214" s="120"/>
      <c r="D214" s="120"/>
      <c r="F214" s="120"/>
      <c r="H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</row>
    <row r="251" customFormat="false" ht="12.75" hidden="false" customHeight="false" outlineLevel="0" collapsed="false">
      <c r="I251" s="131"/>
    </row>
    <row r="256" customFormat="false" ht="12.75" hidden="false" customHeight="false" outlineLevel="0" collapsed="false">
      <c r="B256" s="120"/>
      <c r="D256" s="120"/>
      <c r="F256" s="120"/>
      <c r="H256" s="120"/>
      <c r="K256" s="120"/>
      <c r="M256" s="120"/>
      <c r="O256" s="120"/>
      <c r="Q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K257" s="121"/>
      <c r="L257" s="122"/>
      <c r="M257" s="122"/>
      <c r="N257" s="122"/>
      <c r="O257" s="122"/>
      <c r="P257" s="122"/>
      <c r="Q257" s="122"/>
      <c r="R257" s="122"/>
      <c r="S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88"/>
      <c r="K258" s="123"/>
      <c r="L258" s="123"/>
      <c r="M258" s="123"/>
      <c r="N258" s="123"/>
      <c r="O258" s="123"/>
      <c r="P258" s="123"/>
      <c r="Q258" s="123"/>
      <c r="R258" s="123"/>
      <c r="S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29"/>
      <c r="K259" s="130"/>
      <c r="L259" s="130"/>
      <c r="M259" s="130"/>
      <c r="N259" s="130"/>
      <c r="O259" s="130"/>
      <c r="P259" s="130"/>
      <c r="Q259" s="130"/>
      <c r="R259" s="130"/>
      <c r="S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29"/>
      <c r="K260" s="130"/>
      <c r="L260" s="130"/>
      <c r="M260" s="130"/>
      <c r="N260" s="130"/>
      <c r="O260" s="130"/>
      <c r="P260" s="130"/>
      <c r="Q260" s="130"/>
      <c r="R260" s="130"/>
      <c r="S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29"/>
      <c r="K261" s="130"/>
      <c r="L261" s="130"/>
      <c r="M261" s="130"/>
      <c r="N261" s="130"/>
      <c r="O261" s="130"/>
      <c r="P261" s="130"/>
      <c r="Q261" s="130"/>
      <c r="R261" s="130"/>
      <c r="S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29"/>
      <c r="K262" s="130"/>
      <c r="L262" s="130"/>
      <c r="M262" s="130"/>
      <c r="N262" s="130"/>
      <c r="O262" s="130"/>
      <c r="P262" s="130"/>
      <c r="Q262" s="130"/>
      <c r="R262" s="130"/>
      <c r="S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29"/>
      <c r="K263" s="130"/>
      <c r="L263" s="130"/>
      <c r="M263" s="130"/>
      <c r="N263" s="130"/>
      <c r="O263" s="130"/>
      <c r="P263" s="130"/>
      <c r="Q263" s="130"/>
      <c r="R263" s="130"/>
      <c r="S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29"/>
      <c r="K264" s="130"/>
      <c r="L264" s="130"/>
      <c r="M264" s="130"/>
      <c r="N264" s="130"/>
      <c r="O264" s="130"/>
      <c r="P264" s="130"/>
      <c r="Q264" s="130"/>
      <c r="R264" s="130"/>
      <c r="S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29"/>
      <c r="K265" s="130"/>
      <c r="L265" s="130"/>
      <c r="M265" s="130"/>
      <c r="N265" s="130"/>
      <c r="O265" s="130"/>
      <c r="P265" s="130"/>
      <c r="Q265" s="130"/>
      <c r="R265" s="130"/>
      <c r="S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29"/>
      <c r="K266" s="130"/>
      <c r="L266" s="130"/>
      <c r="M266" s="130"/>
      <c r="N266" s="130"/>
      <c r="O266" s="130"/>
      <c r="P266" s="130"/>
      <c r="Q266" s="130"/>
      <c r="R266" s="130"/>
      <c r="S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29"/>
      <c r="K267" s="130"/>
      <c r="L267" s="130"/>
      <c r="M267" s="130"/>
      <c r="N267" s="130"/>
      <c r="O267" s="130"/>
      <c r="P267" s="130"/>
      <c r="Q267" s="130"/>
      <c r="R267" s="130"/>
      <c r="S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29"/>
      <c r="K268" s="130"/>
      <c r="L268" s="130"/>
      <c r="M268" s="130"/>
      <c r="N268" s="130"/>
      <c r="O268" s="130"/>
      <c r="P268" s="130"/>
      <c r="Q268" s="130"/>
      <c r="R268" s="130"/>
      <c r="S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29"/>
      <c r="K269" s="130"/>
      <c r="L269" s="130"/>
      <c r="M269" s="130"/>
      <c r="N269" s="130"/>
      <c r="O269" s="130"/>
      <c r="P269" s="130"/>
      <c r="Q269" s="130"/>
      <c r="R269" s="130"/>
      <c r="S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29"/>
      <c r="K270" s="130"/>
      <c r="L270" s="130"/>
      <c r="M270" s="130"/>
      <c r="N270" s="130"/>
      <c r="O270" s="130"/>
      <c r="P270" s="130"/>
      <c r="Q270" s="130"/>
      <c r="R270" s="130"/>
      <c r="S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29"/>
      <c r="K271" s="130"/>
      <c r="L271" s="130"/>
      <c r="M271" s="130"/>
      <c r="N271" s="130"/>
      <c r="O271" s="130"/>
      <c r="P271" s="130"/>
      <c r="Q271" s="130"/>
      <c r="R271" s="130"/>
      <c r="S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29"/>
      <c r="K272" s="130"/>
      <c r="L272" s="130"/>
      <c r="M272" s="130"/>
      <c r="N272" s="130"/>
      <c r="O272" s="130"/>
      <c r="P272" s="130"/>
      <c r="Q272" s="130"/>
      <c r="R272" s="130"/>
      <c r="S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29"/>
      <c r="K273" s="130"/>
      <c r="L273" s="130"/>
      <c r="M273" s="130"/>
      <c r="N273" s="130"/>
      <c r="O273" s="130"/>
      <c r="P273" s="130"/>
      <c r="Q273" s="130"/>
      <c r="R273" s="130"/>
      <c r="S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29"/>
      <c r="K274" s="130"/>
      <c r="L274" s="130"/>
      <c r="M274" s="130"/>
      <c r="N274" s="130"/>
      <c r="O274" s="130"/>
      <c r="P274" s="130"/>
      <c r="Q274" s="130"/>
      <c r="R274" s="130"/>
      <c r="S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29"/>
      <c r="K275" s="130"/>
      <c r="L275" s="130"/>
      <c r="M275" s="130"/>
      <c r="N275" s="130"/>
      <c r="O275" s="130"/>
      <c r="P275" s="130"/>
      <c r="Q275" s="130"/>
      <c r="R275" s="130"/>
      <c r="S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29"/>
      <c r="K276" s="130"/>
      <c r="L276" s="130"/>
      <c r="M276" s="130"/>
      <c r="N276" s="130"/>
      <c r="O276" s="130"/>
      <c r="P276" s="130"/>
      <c r="Q276" s="130"/>
      <c r="R276" s="130"/>
      <c r="S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29"/>
      <c r="K277" s="130"/>
      <c r="L277" s="130"/>
      <c r="M277" s="130"/>
      <c r="N277" s="130"/>
      <c r="O277" s="130"/>
      <c r="P277" s="130"/>
      <c r="Q277" s="130"/>
      <c r="R277" s="130"/>
      <c r="S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29"/>
      <c r="K278" s="130"/>
      <c r="L278" s="130"/>
      <c r="M278" s="130"/>
      <c r="N278" s="130"/>
      <c r="O278" s="130"/>
      <c r="P278" s="130"/>
      <c r="Q278" s="130"/>
      <c r="R278" s="130"/>
      <c r="S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29"/>
      <c r="K279" s="130"/>
      <c r="L279" s="130"/>
      <c r="M279" s="130"/>
      <c r="N279" s="130"/>
      <c r="O279" s="130"/>
      <c r="P279" s="130"/>
      <c r="Q279" s="130"/>
      <c r="R279" s="130"/>
      <c r="S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29"/>
      <c r="K280" s="130"/>
      <c r="L280" s="130"/>
      <c r="M280" s="130"/>
      <c r="N280" s="130"/>
      <c r="O280" s="130"/>
      <c r="P280" s="130"/>
      <c r="Q280" s="130"/>
      <c r="R280" s="130"/>
      <c r="S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29"/>
      <c r="K281" s="130"/>
      <c r="L281" s="130"/>
      <c r="M281" s="130"/>
      <c r="N281" s="130"/>
      <c r="O281" s="130"/>
      <c r="P281" s="130"/>
      <c r="Q281" s="130"/>
      <c r="R281" s="130"/>
      <c r="S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29"/>
      <c r="K282" s="130"/>
      <c r="L282" s="130"/>
      <c r="M282" s="130"/>
      <c r="N282" s="130"/>
      <c r="O282" s="130"/>
      <c r="P282" s="130"/>
      <c r="Q282" s="130"/>
      <c r="R282" s="130"/>
      <c r="S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29"/>
      <c r="K283" s="130"/>
      <c r="L283" s="130"/>
      <c r="M283" s="130"/>
      <c r="N283" s="130"/>
      <c r="O283" s="130"/>
      <c r="P283" s="130"/>
      <c r="Q283" s="130"/>
      <c r="R283" s="130"/>
      <c r="S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29"/>
      <c r="K284" s="130"/>
      <c r="L284" s="130"/>
      <c r="M284" s="130"/>
      <c r="N284" s="130"/>
      <c r="O284" s="130"/>
      <c r="P284" s="130"/>
      <c r="Q284" s="130"/>
      <c r="R284" s="130"/>
      <c r="S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29"/>
      <c r="K285" s="130"/>
      <c r="L285" s="130"/>
      <c r="M285" s="130"/>
      <c r="N285" s="130"/>
      <c r="O285" s="130"/>
      <c r="P285" s="130"/>
      <c r="Q285" s="130"/>
      <c r="R285" s="130"/>
      <c r="S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29"/>
      <c r="K286" s="130"/>
      <c r="L286" s="130"/>
      <c r="M286" s="130"/>
      <c r="N286" s="130"/>
      <c r="O286" s="130"/>
      <c r="P286" s="130"/>
      <c r="Q286" s="130"/>
      <c r="R286" s="130"/>
      <c r="S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29"/>
      <c r="K287" s="130"/>
      <c r="L287" s="130"/>
      <c r="M287" s="130"/>
      <c r="N287" s="130"/>
      <c r="O287" s="130"/>
      <c r="P287" s="130"/>
      <c r="Q287" s="130"/>
      <c r="R287" s="130"/>
      <c r="S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29"/>
      <c r="K288" s="130"/>
      <c r="L288" s="130"/>
      <c r="M288" s="130"/>
      <c r="N288" s="130"/>
      <c r="O288" s="130"/>
      <c r="P288" s="130"/>
      <c r="Q288" s="130"/>
      <c r="R288" s="130"/>
      <c r="S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29"/>
      <c r="K289" s="130"/>
      <c r="L289" s="130"/>
      <c r="M289" s="130"/>
      <c r="N289" s="130"/>
      <c r="O289" s="130"/>
      <c r="P289" s="130"/>
      <c r="Q289" s="130"/>
      <c r="R289" s="130"/>
      <c r="S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29"/>
      <c r="K290" s="130"/>
      <c r="L290" s="130"/>
      <c r="M290" s="130"/>
      <c r="N290" s="130"/>
      <c r="O290" s="130"/>
      <c r="P290" s="130"/>
      <c r="Q290" s="130"/>
      <c r="R290" s="130"/>
      <c r="S290" s="130"/>
    </row>
    <row r="293" customFormat="false" ht="12.75" hidden="false" customHeight="false" outlineLevel="0" collapsed="false">
      <c r="I293" s="131"/>
      <c r="R293" s="131"/>
      <c r="S293" s="130"/>
    </row>
    <row r="294" customFormat="false" ht="12.75" hidden="false" customHeight="false" outlineLevel="0" collapsed="false">
      <c r="S294" s="130"/>
    </row>
    <row r="295" customFormat="false" ht="12.75" hidden="false" customHeight="false" outlineLevel="0" collapsed="false">
      <c r="S295" s="130"/>
    </row>
    <row r="297" customFormat="false" ht="12.75" hidden="false" customHeight="false" outlineLevel="0" collapsed="false">
      <c r="K297" s="120"/>
      <c r="M297" s="120"/>
      <c r="O297" s="120"/>
      <c r="Q297" s="120"/>
    </row>
    <row r="298" customFormat="false" ht="12.75" hidden="false" customHeight="false" outlineLevel="0" collapsed="false">
      <c r="K298" s="121"/>
      <c r="L298" s="122"/>
      <c r="M298" s="122"/>
      <c r="N298" s="122"/>
      <c r="O298" s="122"/>
      <c r="P298" s="122"/>
      <c r="Q298" s="122"/>
      <c r="R298" s="122"/>
      <c r="S298" s="122"/>
    </row>
    <row r="299" customFormat="false" ht="12.75" hidden="false" customHeight="false" outlineLevel="0" collapsed="false">
      <c r="J299" s="88"/>
      <c r="K299" s="123"/>
      <c r="L299" s="123"/>
      <c r="M299" s="123"/>
      <c r="N299" s="123"/>
      <c r="O299" s="123"/>
      <c r="P299" s="123"/>
      <c r="Q299" s="123"/>
      <c r="R299" s="123"/>
      <c r="S299" s="123"/>
    </row>
    <row r="300" customFormat="false" ht="12.75" hidden="false" customHeight="false" outlineLevel="0" collapsed="false">
      <c r="J300" s="129"/>
      <c r="K300" s="130"/>
      <c r="L300" s="130"/>
      <c r="M300" s="130"/>
      <c r="N300" s="130"/>
      <c r="O300" s="130"/>
      <c r="P300" s="130"/>
      <c r="Q300" s="130"/>
      <c r="R300" s="130"/>
      <c r="S300" s="130"/>
    </row>
    <row r="301" customFormat="false" ht="12.75" hidden="false" customHeight="false" outlineLevel="0" collapsed="false">
      <c r="J301" s="129"/>
      <c r="K301" s="130"/>
      <c r="L301" s="130"/>
      <c r="M301" s="130"/>
      <c r="N301" s="130"/>
      <c r="O301" s="130"/>
      <c r="P301" s="130"/>
      <c r="Q301" s="130"/>
      <c r="R301" s="130"/>
      <c r="S301" s="130"/>
    </row>
    <row r="302" customFormat="false" ht="12.75" hidden="false" customHeight="false" outlineLevel="0" collapsed="false">
      <c r="J302" s="129"/>
      <c r="K302" s="130"/>
      <c r="L302" s="130"/>
      <c r="M302" s="130"/>
      <c r="N302" s="130"/>
      <c r="O302" s="130"/>
      <c r="P302" s="130"/>
      <c r="Q302" s="130"/>
      <c r="R302" s="130"/>
      <c r="S302" s="130"/>
    </row>
    <row r="303" customFormat="false" ht="12.75" hidden="false" customHeight="false" outlineLevel="0" collapsed="false">
      <c r="J303" s="129"/>
      <c r="K303" s="130"/>
      <c r="L303" s="130"/>
      <c r="M303" s="130"/>
      <c r="N303" s="130"/>
      <c r="O303" s="130"/>
      <c r="P303" s="130"/>
      <c r="Q303" s="130"/>
      <c r="R303" s="130"/>
      <c r="S303" s="130"/>
    </row>
    <row r="304" customFormat="false" ht="12.75" hidden="false" customHeight="false" outlineLevel="0" collapsed="false">
      <c r="J304" s="129"/>
      <c r="K304" s="130"/>
      <c r="L304" s="130"/>
      <c r="M304" s="130"/>
      <c r="N304" s="130"/>
      <c r="O304" s="130"/>
      <c r="P304" s="130"/>
      <c r="Q304" s="130"/>
      <c r="R304" s="130"/>
      <c r="S304" s="130"/>
    </row>
    <row r="305" customFormat="false" ht="12.75" hidden="false" customHeight="false" outlineLevel="0" collapsed="false">
      <c r="J305" s="129"/>
      <c r="K305" s="130"/>
      <c r="L305" s="130"/>
      <c r="M305" s="130"/>
      <c r="N305" s="130"/>
      <c r="O305" s="130"/>
      <c r="P305" s="130"/>
      <c r="Q305" s="130"/>
      <c r="R305" s="130"/>
      <c r="S305" s="130"/>
    </row>
    <row r="306" customFormat="false" ht="12.75" hidden="false" customHeight="false" outlineLevel="0" collapsed="false">
      <c r="J306" s="129"/>
      <c r="K306" s="130"/>
      <c r="L306" s="130"/>
      <c r="M306" s="130"/>
      <c r="N306" s="130"/>
      <c r="O306" s="130"/>
      <c r="P306" s="130"/>
      <c r="Q306" s="130"/>
      <c r="R306" s="130"/>
      <c r="S306" s="130"/>
    </row>
    <row r="307" customFormat="false" ht="12.75" hidden="false" customHeight="false" outlineLevel="0" collapsed="false">
      <c r="J307" s="129"/>
      <c r="K307" s="130"/>
      <c r="L307" s="130"/>
      <c r="M307" s="130"/>
      <c r="N307" s="130"/>
      <c r="O307" s="130"/>
      <c r="P307" s="130"/>
      <c r="Q307" s="130"/>
      <c r="R307" s="130"/>
      <c r="S307" s="130"/>
    </row>
    <row r="308" customFormat="false" ht="12.75" hidden="false" customHeight="false" outlineLevel="0" collapsed="false">
      <c r="J308" s="129"/>
      <c r="K308" s="130"/>
      <c r="L308" s="130"/>
      <c r="M308" s="130"/>
      <c r="N308" s="130"/>
      <c r="O308" s="130"/>
      <c r="P308" s="130"/>
      <c r="Q308" s="130"/>
      <c r="R308" s="130"/>
      <c r="S308" s="130"/>
    </row>
    <row r="309" customFormat="false" ht="12.75" hidden="false" customHeight="false" outlineLevel="0" collapsed="false">
      <c r="J309" s="129"/>
      <c r="K309" s="130"/>
      <c r="L309" s="130"/>
      <c r="M309" s="130"/>
      <c r="N309" s="130"/>
      <c r="O309" s="130"/>
      <c r="P309" s="130"/>
      <c r="Q309" s="130"/>
      <c r="R309" s="130"/>
      <c r="S309" s="130"/>
    </row>
    <row r="310" customFormat="false" ht="12.75" hidden="false" customHeight="false" outlineLevel="0" collapsed="false">
      <c r="J310" s="129"/>
      <c r="K310" s="130"/>
      <c r="L310" s="130"/>
      <c r="M310" s="130"/>
      <c r="N310" s="130"/>
      <c r="O310" s="130"/>
      <c r="P310" s="130"/>
      <c r="Q310" s="130"/>
      <c r="R310" s="130"/>
      <c r="S310" s="130"/>
    </row>
    <row r="311" customFormat="false" ht="12.75" hidden="false" customHeight="false" outlineLevel="0" collapsed="false">
      <c r="J311" s="129"/>
      <c r="K311" s="130"/>
      <c r="L311" s="130"/>
      <c r="M311" s="130"/>
      <c r="N311" s="130"/>
      <c r="O311" s="130"/>
      <c r="P311" s="130"/>
      <c r="Q311" s="130"/>
      <c r="R311" s="130"/>
      <c r="S311" s="130"/>
    </row>
    <row r="312" customFormat="false" ht="12.75" hidden="false" customHeight="false" outlineLevel="0" collapsed="false">
      <c r="J312" s="129"/>
      <c r="K312" s="130"/>
      <c r="L312" s="130"/>
      <c r="M312" s="130"/>
      <c r="N312" s="130"/>
      <c r="O312" s="130"/>
      <c r="P312" s="130"/>
      <c r="Q312" s="130"/>
      <c r="R312" s="130"/>
      <c r="S312" s="130"/>
    </row>
    <row r="313" customFormat="false" ht="12.75" hidden="false" customHeight="false" outlineLevel="0" collapsed="false">
      <c r="J313" s="129"/>
      <c r="K313" s="130"/>
      <c r="L313" s="130"/>
      <c r="M313" s="130"/>
      <c r="N313" s="130"/>
      <c r="O313" s="130"/>
      <c r="P313" s="130"/>
      <c r="Q313" s="130"/>
      <c r="R313" s="130"/>
      <c r="S313" s="130"/>
    </row>
    <row r="314" customFormat="false" ht="12.75" hidden="false" customHeight="false" outlineLevel="0" collapsed="false">
      <c r="J314" s="129"/>
      <c r="K314" s="130"/>
      <c r="L314" s="130"/>
      <c r="M314" s="130"/>
      <c r="N314" s="130"/>
      <c r="O314" s="130"/>
      <c r="P314" s="130"/>
      <c r="Q314" s="130"/>
      <c r="R314" s="130"/>
      <c r="S314" s="130"/>
    </row>
    <row r="315" customFormat="false" ht="12.75" hidden="false" customHeight="false" outlineLevel="0" collapsed="false">
      <c r="J315" s="129"/>
      <c r="K315" s="130"/>
      <c r="L315" s="130"/>
      <c r="M315" s="130"/>
      <c r="N315" s="130"/>
      <c r="O315" s="130"/>
      <c r="P315" s="130"/>
      <c r="Q315" s="130"/>
      <c r="R315" s="130"/>
      <c r="S315" s="130"/>
    </row>
    <row r="316" customFormat="false" ht="12.75" hidden="false" customHeight="false" outlineLevel="0" collapsed="false">
      <c r="J316" s="129"/>
      <c r="K316" s="130"/>
      <c r="L316" s="130"/>
      <c r="M316" s="130"/>
      <c r="N316" s="130"/>
      <c r="O316" s="130"/>
      <c r="P316" s="130"/>
      <c r="Q316" s="130"/>
      <c r="R316" s="130"/>
      <c r="S316" s="130"/>
    </row>
    <row r="317" customFormat="false" ht="12.75" hidden="false" customHeight="false" outlineLevel="0" collapsed="false">
      <c r="J317" s="129"/>
      <c r="K317" s="130"/>
      <c r="L317" s="130"/>
      <c r="M317" s="130"/>
      <c r="N317" s="130"/>
      <c r="O317" s="130"/>
      <c r="P317" s="130"/>
      <c r="Q317" s="130"/>
      <c r="R317" s="130"/>
      <c r="S317" s="130"/>
    </row>
    <row r="318" customFormat="false" ht="12.75" hidden="false" customHeight="false" outlineLevel="0" collapsed="false">
      <c r="J318" s="129"/>
      <c r="K318" s="130"/>
      <c r="L318" s="130"/>
      <c r="M318" s="130"/>
      <c r="N318" s="130"/>
      <c r="O318" s="130"/>
      <c r="P318" s="130"/>
      <c r="Q318" s="130"/>
      <c r="R318" s="130"/>
      <c r="S318" s="130"/>
    </row>
    <row r="319" customFormat="false" ht="12.75" hidden="false" customHeight="false" outlineLevel="0" collapsed="false">
      <c r="J319" s="129"/>
      <c r="K319" s="130"/>
      <c r="L319" s="130"/>
      <c r="M319" s="130"/>
      <c r="N319" s="130"/>
      <c r="O319" s="130"/>
      <c r="P319" s="130"/>
      <c r="Q319" s="130"/>
      <c r="R319" s="130"/>
      <c r="S319" s="130"/>
    </row>
    <row r="320" customFormat="false" ht="12.75" hidden="false" customHeight="false" outlineLevel="0" collapsed="false">
      <c r="J320" s="129"/>
      <c r="K320" s="130"/>
      <c r="L320" s="130"/>
      <c r="M320" s="130"/>
      <c r="N320" s="130"/>
      <c r="O320" s="130"/>
      <c r="P320" s="130"/>
      <c r="Q320" s="130"/>
      <c r="R320" s="130"/>
      <c r="S320" s="130"/>
    </row>
    <row r="321" customFormat="false" ht="12.75" hidden="false" customHeight="false" outlineLevel="0" collapsed="false">
      <c r="J321" s="129"/>
      <c r="K321" s="130"/>
      <c r="L321" s="130"/>
      <c r="M321" s="130"/>
      <c r="N321" s="130"/>
      <c r="O321" s="130"/>
      <c r="P321" s="130"/>
      <c r="Q321" s="130"/>
      <c r="R321" s="130"/>
      <c r="S321" s="130"/>
    </row>
    <row r="322" customFormat="false" ht="12.75" hidden="false" customHeight="false" outlineLevel="0" collapsed="false">
      <c r="J322" s="129"/>
      <c r="K322" s="130"/>
      <c r="L322" s="130"/>
      <c r="M322" s="130"/>
      <c r="N322" s="130"/>
      <c r="O322" s="130"/>
      <c r="P322" s="130"/>
      <c r="Q322" s="130"/>
      <c r="R322" s="130"/>
      <c r="S322" s="130"/>
    </row>
    <row r="323" customFormat="false" ht="12.75" hidden="false" customHeight="false" outlineLevel="0" collapsed="false">
      <c r="J323" s="129"/>
      <c r="K323" s="130"/>
      <c r="L323" s="130"/>
      <c r="M323" s="130"/>
      <c r="N323" s="130"/>
      <c r="O323" s="130"/>
      <c r="P323" s="130"/>
      <c r="Q323" s="130"/>
      <c r="R323" s="130"/>
      <c r="S323" s="130"/>
    </row>
    <row r="324" customFormat="false" ht="12.75" hidden="false" customHeight="false" outlineLevel="0" collapsed="false">
      <c r="J324" s="129"/>
      <c r="K324" s="130"/>
      <c r="L324" s="130"/>
      <c r="M324" s="130"/>
      <c r="N324" s="130"/>
      <c r="O324" s="130"/>
      <c r="P324" s="130"/>
      <c r="Q324" s="130"/>
      <c r="R324" s="130"/>
      <c r="S324" s="130"/>
    </row>
    <row r="325" customFormat="false" ht="12.75" hidden="false" customHeight="false" outlineLevel="0" collapsed="false">
      <c r="J325" s="129"/>
      <c r="K325" s="130"/>
      <c r="L325" s="130"/>
      <c r="M325" s="130"/>
      <c r="N325" s="130"/>
      <c r="O325" s="130"/>
      <c r="P325" s="130"/>
      <c r="Q325" s="130"/>
      <c r="R325" s="130"/>
      <c r="S325" s="130"/>
    </row>
    <row r="326" customFormat="false" ht="12.75" hidden="false" customHeight="false" outlineLevel="0" collapsed="false">
      <c r="J326" s="129"/>
      <c r="K326" s="130"/>
      <c r="L326" s="130"/>
      <c r="M326" s="130"/>
      <c r="N326" s="130"/>
      <c r="O326" s="130"/>
      <c r="P326" s="130"/>
      <c r="Q326" s="130"/>
      <c r="R326" s="130"/>
      <c r="S326" s="130"/>
    </row>
    <row r="327" customFormat="false" ht="12.75" hidden="false" customHeight="false" outlineLevel="0" collapsed="false">
      <c r="J327" s="129"/>
      <c r="K327" s="130"/>
      <c r="L327" s="130"/>
      <c r="M327" s="130"/>
      <c r="N327" s="130"/>
      <c r="O327" s="130"/>
      <c r="P327" s="130"/>
      <c r="Q327" s="130"/>
      <c r="R327" s="130"/>
      <c r="S327" s="130"/>
    </row>
    <row r="328" customFormat="false" ht="12.75" hidden="false" customHeight="false" outlineLevel="0" collapsed="false">
      <c r="J328" s="129"/>
      <c r="K328" s="130"/>
      <c r="L328" s="130"/>
      <c r="M328" s="130"/>
      <c r="N328" s="130"/>
      <c r="O328" s="130"/>
      <c r="P328" s="130"/>
      <c r="Q328" s="130"/>
      <c r="R328" s="130"/>
      <c r="S328" s="130"/>
    </row>
    <row r="329" customFormat="false" ht="12.75" hidden="false" customHeight="false" outlineLevel="0" collapsed="false">
      <c r="J329" s="129"/>
      <c r="K329" s="130"/>
      <c r="L329" s="130"/>
      <c r="M329" s="130"/>
      <c r="N329" s="130"/>
      <c r="O329" s="130"/>
      <c r="P329" s="130"/>
      <c r="Q329" s="130"/>
      <c r="R329" s="130"/>
      <c r="S329" s="130"/>
    </row>
    <row r="330" customFormat="false" ht="12.75" hidden="false" customHeight="false" outlineLevel="0" collapsed="false">
      <c r="J330" s="129"/>
      <c r="K330" s="130"/>
      <c r="L330" s="130"/>
      <c r="M330" s="130"/>
      <c r="N330" s="130"/>
      <c r="O330" s="130"/>
      <c r="P330" s="130"/>
      <c r="Q330" s="130"/>
      <c r="R330" s="130"/>
      <c r="S330" s="130"/>
    </row>
    <row r="331" customFormat="false" ht="12.75" hidden="false" customHeight="false" outlineLevel="0" collapsed="false">
      <c r="J331" s="129"/>
      <c r="K331" s="130"/>
      <c r="L331" s="130"/>
      <c r="M331" s="130"/>
      <c r="N331" s="130"/>
      <c r="O331" s="130"/>
      <c r="P331" s="130"/>
      <c r="Q331" s="130"/>
      <c r="R331" s="130"/>
      <c r="S331" s="130"/>
    </row>
    <row r="334" customFormat="false" ht="12.75" hidden="false" customHeight="false" outlineLevel="0" collapsed="false">
      <c r="L334" s="146"/>
      <c r="N334" s="146"/>
      <c r="P334" s="146"/>
      <c r="R334" s="146"/>
      <c r="S334" s="130"/>
    </row>
    <row r="335" customFormat="false" ht="12.75" hidden="false" customHeight="false" outlineLevel="0" collapsed="false">
      <c r="S335" s="130"/>
    </row>
    <row r="336" customFormat="false" ht="12.75" hidden="false" customHeight="false" outlineLevel="0" collapsed="false">
      <c r="J336" s="148"/>
      <c r="S336" s="130"/>
    </row>
    <row r="339" customFormat="false" ht="12.75" hidden="false" customHeight="false" outlineLevel="0" collapsed="false">
      <c r="K339" s="120"/>
      <c r="M339" s="120"/>
      <c r="O339" s="120"/>
      <c r="Q339" s="120"/>
    </row>
    <row r="340" customFormat="false" ht="12.75" hidden="false" customHeight="false" outlineLevel="0" collapsed="false">
      <c r="K340" s="121"/>
      <c r="L340" s="122"/>
      <c r="M340" s="122"/>
      <c r="N340" s="122"/>
      <c r="O340" s="122"/>
      <c r="P340" s="122"/>
      <c r="Q340" s="122"/>
      <c r="R340" s="122"/>
      <c r="S340" s="122"/>
    </row>
    <row r="341" customFormat="false" ht="12.75" hidden="false" customHeight="false" outlineLevel="0" collapsed="false">
      <c r="J341" s="88"/>
      <c r="K341" s="123"/>
      <c r="L341" s="123"/>
      <c r="M341" s="123"/>
      <c r="N341" s="123"/>
      <c r="O341" s="123"/>
      <c r="P341" s="123"/>
      <c r="Q341" s="123"/>
      <c r="R341" s="123"/>
      <c r="S341" s="123"/>
    </row>
    <row r="342" customFormat="false" ht="12.75" hidden="false" customHeight="false" outlineLevel="0" collapsed="false">
      <c r="J342" s="129"/>
      <c r="K342" s="130"/>
      <c r="L342" s="130"/>
      <c r="M342" s="130"/>
      <c r="N342" s="130"/>
      <c r="O342" s="130"/>
      <c r="P342" s="130"/>
      <c r="Q342" s="130"/>
      <c r="R342" s="130"/>
      <c r="S342" s="130"/>
    </row>
    <row r="343" customFormat="false" ht="12.75" hidden="false" customHeight="false" outlineLevel="0" collapsed="false">
      <c r="J343" s="129"/>
      <c r="K343" s="130"/>
      <c r="L343" s="130"/>
      <c r="M343" s="130"/>
      <c r="N343" s="130"/>
      <c r="O343" s="130"/>
      <c r="P343" s="130"/>
      <c r="Q343" s="130"/>
      <c r="R343" s="130"/>
      <c r="S343" s="130"/>
    </row>
    <row r="344" customFormat="false" ht="12.75" hidden="false" customHeight="false" outlineLevel="0" collapsed="false">
      <c r="J344" s="129"/>
      <c r="K344" s="130"/>
      <c r="L344" s="130"/>
      <c r="M344" s="130"/>
      <c r="N344" s="130"/>
      <c r="O344" s="130"/>
      <c r="P344" s="130"/>
      <c r="Q344" s="130"/>
      <c r="R344" s="130"/>
      <c r="S344" s="130"/>
    </row>
    <row r="345" customFormat="false" ht="12.75" hidden="false" customHeight="false" outlineLevel="0" collapsed="false">
      <c r="J345" s="129"/>
      <c r="K345" s="130"/>
      <c r="L345" s="130"/>
      <c r="M345" s="130"/>
      <c r="N345" s="130"/>
      <c r="O345" s="130"/>
      <c r="P345" s="130"/>
      <c r="Q345" s="130"/>
      <c r="R345" s="130"/>
      <c r="S345" s="130"/>
    </row>
    <row r="346" customFormat="false" ht="12.75" hidden="false" customHeight="false" outlineLevel="0" collapsed="false">
      <c r="J346" s="129"/>
      <c r="K346" s="130"/>
      <c r="L346" s="130"/>
      <c r="M346" s="130"/>
      <c r="N346" s="130"/>
      <c r="O346" s="130"/>
      <c r="P346" s="130"/>
      <c r="Q346" s="130"/>
      <c r="R346" s="130"/>
      <c r="S346" s="130"/>
    </row>
    <row r="347" customFormat="false" ht="12.75" hidden="false" customHeight="false" outlineLevel="0" collapsed="false">
      <c r="J347" s="129"/>
      <c r="K347" s="130"/>
      <c r="L347" s="130"/>
      <c r="M347" s="130"/>
      <c r="N347" s="130"/>
      <c r="O347" s="130"/>
      <c r="P347" s="130"/>
      <c r="Q347" s="130"/>
      <c r="R347" s="130"/>
      <c r="S347" s="130"/>
    </row>
    <row r="348" customFormat="false" ht="12.75" hidden="false" customHeight="false" outlineLevel="0" collapsed="false">
      <c r="J348" s="129"/>
      <c r="K348" s="130"/>
      <c r="L348" s="130"/>
      <c r="M348" s="130"/>
      <c r="N348" s="130"/>
      <c r="O348" s="130"/>
      <c r="P348" s="130"/>
      <c r="Q348" s="130"/>
      <c r="R348" s="130"/>
      <c r="S348" s="130"/>
    </row>
    <row r="349" customFormat="false" ht="12.75" hidden="false" customHeight="false" outlineLevel="0" collapsed="false">
      <c r="J349" s="129"/>
      <c r="K349" s="130"/>
      <c r="L349" s="130"/>
      <c r="M349" s="130"/>
      <c r="N349" s="130"/>
      <c r="O349" s="130"/>
      <c r="P349" s="130"/>
      <c r="Q349" s="130"/>
      <c r="R349" s="130"/>
      <c r="S349" s="130"/>
    </row>
    <row r="350" customFormat="false" ht="12.75" hidden="false" customHeight="false" outlineLevel="0" collapsed="false">
      <c r="J350" s="129"/>
      <c r="K350" s="130"/>
      <c r="L350" s="130"/>
      <c r="M350" s="130"/>
      <c r="N350" s="130"/>
      <c r="O350" s="130"/>
      <c r="P350" s="130"/>
      <c r="Q350" s="130"/>
      <c r="R350" s="130"/>
      <c r="S350" s="130"/>
    </row>
    <row r="351" customFormat="false" ht="12.75" hidden="false" customHeight="false" outlineLevel="0" collapsed="false">
      <c r="J351" s="129"/>
      <c r="K351" s="130"/>
      <c r="L351" s="130"/>
      <c r="M351" s="130"/>
      <c r="N351" s="130"/>
      <c r="O351" s="130"/>
      <c r="P351" s="130"/>
      <c r="Q351" s="130"/>
      <c r="R351" s="130"/>
      <c r="S351" s="130"/>
    </row>
    <row r="352" customFormat="false" ht="12.75" hidden="false" customHeight="false" outlineLevel="0" collapsed="false">
      <c r="J352" s="129"/>
      <c r="K352" s="130"/>
      <c r="L352" s="130"/>
      <c r="M352" s="130"/>
      <c r="N352" s="130"/>
      <c r="O352" s="130"/>
      <c r="P352" s="130"/>
      <c r="Q352" s="130"/>
      <c r="R352" s="130"/>
      <c r="S352" s="130"/>
    </row>
    <row r="353" customFormat="false" ht="12.75" hidden="false" customHeight="false" outlineLevel="0" collapsed="false">
      <c r="J353" s="129"/>
      <c r="K353" s="130"/>
      <c r="L353" s="130"/>
      <c r="M353" s="130"/>
      <c r="N353" s="130"/>
      <c r="O353" s="130"/>
      <c r="P353" s="130"/>
      <c r="Q353" s="130"/>
      <c r="R353" s="130"/>
      <c r="S353" s="130"/>
    </row>
    <row r="354" customFormat="false" ht="12.75" hidden="false" customHeight="false" outlineLevel="0" collapsed="false">
      <c r="J354" s="129"/>
      <c r="K354" s="130"/>
      <c r="L354" s="130"/>
      <c r="M354" s="130"/>
      <c r="N354" s="130"/>
      <c r="O354" s="130"/>
      <c r="P354" s="130"/>
      <c r="Q354" s="130"/>
      <c r="R354" s="130"/>
      <c r="S354" s="130"/>
    </row>
    <row r="355" customFormat="false" ht="12.75" hidden="false" customHeight="false" outlineLevel="0" collapsed="false">
      <c r="J355" s="129"/>
      <c r="K355" s="130"/>
      <c r="L355" s="130"/>
      <c r="M355" s="130"/>
      <c r="N355" s="130"/>
      <c r="O355" s="130"/>
      <c r="P355" s="130"/>
      <c r="Q355" s="130"/>
      <c r="R355" s="130"/>
      <c r="S355" s="130"/>
    </row>
    <row r="356" customFormat="false" ht="12.75" hidden="false" customHeight="false" outlineLevel="0" collapsed="false">
      <c r="J356" s="129"/>
      <c r="K356" s="130"/>
      <c r="L356" s="130"/>
      <c r="M356" s="130"/>
      <c r="N356" s="130"/>
      <c r="O356" s="130"/>
      <c r="P356" s="130"/>
      <c r="Q356" s="130"/>
      <c r="R356" s="130"/>
      <c r="S356" s="130"/>
    </row>
    <row r="357" customFormat="false" ht="12.75" hidden="false" customHeight="false" outlineLevel="0" collapsed="false">
      <c r="J357" s="129"/>
      <c r="K357" s="130"/>
      <c r="L357" s="130"/>
      <c r="M357" s="130"/>
      <c r="N357" s="130"/>
      <c r="O357" s="130"/>
      <c r="P357" s="130"/>
      <c r="Q357" s="130"/>
      <c r="R357" s="130"/>
      <c r="S357" s="130"/>
    </row>
    <row r="358" customFormat="false" ht="12.75" hidden="false" customHeight="false" outlineLevel="0" collapsed="false">
      <c r="J358" s="129"/>
      <c r="K358" s="130"/>
      <c r="L358" s="130"/>
      <c r="M358" s="130"/>
      <c r="N358" s="130"/>
      <c r="O358" s="130"/>
      <c r="P358" s="130"/>
      <c r="Q358" s="130"/>
      <c r="R358" s="130"/>
      <c r="S358" s="130"/>
    </row>
    <row r="359" customFormat="false" ht="12.75" hidden="false" customHeight="false" outlineLevel="0" collapsed="false">
      <c r="J359" s="129"/>
      <c r="K359" s="130"/>
      <c r="L359" s="130"/>
      <c r="M359" s="130"/>
      <c r="N359" s="130"/>
      <c r="O359" s="130"/>
      <c r="P359" s="130"/>
      <c r="Q359" s="130"/>
      <c r="R359" s="130"/>
      <c r="S359" s="130"/>
    </row>
    <row r="360" customFormat="false" ht="12.75" hidden="false" customHeight="false" outlineLevel="0" collapsed="false">
      <c r="J360" s="129"/>
      <c r="K360" s="130"/>
      <c r="L360" s="130"/>
      <c r="M360" s="130"/>
      <c r="N360" s="130"/>
      <c r="O360" s="130"/>
      <c r="P360" s="130"/>
      <c r="Q360" s="130"/>
      <c r="R360" s="130"/>
      <c r="S360" s="130"/>
    </row>
    <row r="361" customFormat="false" ht="12.75" hidden="false" customHeight="false" outlineLevel="0" collapsed="false">
      <c r="J361" s="129"/>
      <c r="K361" s="130"/>
      <c r="L361" s="130"/>
      <c r="M361" s="130"/>
      <c r="N361" s="130"/>
      <c r="O361" s="130"/>
      <c r="P361" s="130"/>
      <c r="Q361" s="130"/>
      <c r="R361" s="130"/>
      <c r="S361" s="130"/>
    </row>
    <row r="362" customFormat="false" ht="12.75" hidden="false" customHeight="false" outlineLevel="0" collapsed="false">
      <c r="J362" s="129"/>
      <c r="K362" s="130"/>
      <c r="L362" s="130"/>
      <c r="M362" s="130"/>
      <c r="N362" s="130"/>
      <c r="O362" s="130"/>
      <c r="P362" s="130"/>
      <c r="Q362" s="130"/>
      <c r="R362" s="130"/>
      <c r="S362" s="130"/>
    </row>
    <row r="363" customFormat="false" ht="12.75" hidden="false" customHeight="false" outlineLevel="0" collapsed="false">
      <c r="J363" s="129"/>
      <c r="K363" s="130"/>
      <c r="L363" s="130"/>
      <c r="M363" s="130"/>
      <c r="N363" s="130"/>
      <c r="O363" s="130"/>
      <c r="P363" s="130"/>
      <c r="Q363" s="130"/>
      <c r="R363" s="130"/>
      <c r="S363" s="130"/>
    </row>
    <row r="364" customFormat="false" ht="12.75" hidden="false" customHeight="false" outlineLevel="0" collapsed="false">
      <c r="J364" s="129"/>
      <c r="K364" s="130"/>
      <c r="L364" s="130"/>
      <c r="M364" s="130"/>
      <c r="N364" s="130"/>
      <c r="O364" s="130"/>
      <c r="P364" s="130"/>
      <c r="Q364" s="130"/>
      <c r="R364" s="130"/>
      <c r="S364" s="130"/>
    </row>
    <row r="365" customFormat="false" ht="12.75" hidden="false" customHeight="false" outlineLevel="0" collapsed="false">
      <c r="J365" s="129"/>
      <c r="K365" s="130"/>
      <c r="L365" s="130"/>
      <c r="M365" s="130"/>
      <c r="N365" s="130"/>
      <c r="O365" s="130"/>
      <c r="P365" s="130"/>
      <c r="Q365" s="130"/>
      <c r="R365" s="130"/>
      <c r="S365" s="130"/>
    </row>
    <row r="366" customFormat="false" ht="12.75" hidden="false" customHeight="false" outlineLevel="0" collapsed="false">
      <c r="J366" s="129"/>
      <c r="K366" s="130"/>
      <c r="L366" s="130"/>
      <c r="M366" s="130"/>
      <c r="N366" s="130"/>
      <c r="O366" s="130"/>
      <c r="P366" s="130"/>
      <c r="Q366" s="130"/>
      <c r="R366" s="130"/>
      <c r="S366" s="130"/>
    </row>
    <row r="367" customFormat="false" ht="12.75" hidden="false" customHeight="false" outlineLevel="0" collapsed="false">
      <c r="J367" s="129"/>
      <c r="K367" s="130"/>
      <c r="L367" s="130"/>
      <c r="M367" s="130"/>
      <c r="N367" s="130"/>
      <c r="O367" s="130"/>
      <c r="P367" s="130"/>
      <c r="Q367" s="130"/>
      <c r="R367" s="130"/>
      <c r="S367" s="130"/>
    </row>
    <row r="368" customFormat="false" ht="12.75" hidden="false" customHeight="false" outlineLevel="0" collapsed="false">
      <c r="J368" s="129"/>
      <c r="K368" s="130"/>
      <c r="L368" s="130"/>
      <c r="M368" s="130"/>
      <c r="N368" s="130"/>
      <c r="O368" s="130"/>
      <c r="P368" s="130"/>
      <c r="Q368" s="130"/>
      <c r="R368" s="130"/>
      <c r="S368" s="130"/>
    </row>
    <row r="369" customFormat="false" ht="12.75" hidden="false" customHeight="false" outlineLevel="0" collapsed="false">
      <c r="J369" s="129"/>
      <c r="K369" s="130"/>
      <c r="L369" s="130"/>
      <c r="M369" s="130"/>
      <c r="N369" s="130"/>
      <c r="O369" s="130"/>
      <c r="P369" s="130"/>
      <c r="Q369" s="130"/>
      <c r="R369" s="130"/>
      <c r="S369" s="130"/>
    </row>
    <row r="370" customFormat="false" ht="12.75" hidden="false" customHeight="false" outlineLevel="0" collapsed="false">
      <c r="J370" s="129"/>
      <c r="K370" s="130"/>
      <c r="L370" s="130"/>
      <c r="M370" s="130"/>
      <c r="N370" s="130"/>
      <c r="O370" s="130"/>
      <c r="P370" s="130"/>
      <c r="Q370" s="130"/>
      <c r="R370" s="130"/>
      <c r="S370" s="130"/>
    </row>
    <row r="371" customFormat="false" ht="12.75" hidden="false" customHeight="false" outlineLevel="0" collapsed="false">
      <c r="J371" s="129"/>
      <c r="K371" s="130"/>
      <c r="L371" s="130"/>
      <c r="M371" s="130"/>
      <c r="N371" s="130"/>
      <c r="O371" s="130"/>
      <c r="P371" s="130"/>
      <c r="Q371" s="130"/>
      <c r="R371" s="130"/>
      <c r="S371" s="130"/>
    </row>
    <row r="372" customFormat="false" ht="12.75" hidden="false" customHeight="false" outlineLevel="0" collapsed="false">
      <c r="J372" s="129"/>
      <c r="K372" s="130"/>
      <c r="L372" s="130"/>
      <c r="M372" s="130"/>
      <c r="N372" s="130"/>
      <c r="O372" s="130"/>
      <c r="P372" s="130"/>
      <c r="Q372" s="130"/>
      <c r="R372" s="130"/>
      <c r="S372" s="130"/>
    </row>
    <row r="373" customFormat="false" ht="12.75" hidden="false" customHeight="false" outlineLevel="0" collapsed="false">
      <c r="J373" s="129"/>
      <c r="K373" s="130"/>
      <c r="L373" s="130"/>
      <c r="M373" s="130"/>
      <c r="N373" s="130"/>
      <c r="O373" s="130"/>
      <c r="P373" s="130"/>
      <c r="Q373" s="130"/>
      <c r="R373" s="130"/>
      <c r="S373" s="130"/>
    </row>
    <row r="376" customFormat="false" ht="12.75" hidden="false" customHeight="false" outlineLevel="0" collapsed="false">
      <c r="J376" s="5"/>
      <c r="L376" s="146"/>
      <c r="N376" s="146"/>
      <c r="P376" s="146"/>
      <c r="R376" s="146"/>
      <c r="S376" s="130"/>
    </row>
    <row r="377" customFormat="false" ht="12.75" hidden="false" customHeight="false" outlineLevel="0" collapsed="false">
      <c r="S377" s="130"/>
    </row>
    <row r="378" customFormat="false" ht="12.75" hidden="false" customHeight="false" outlineLevel="0" collapsed="false">
      <c r="J378" s="148"/>
      <c r="S378" s="166"/>
    </row>
    <row r="381" customFormat="false" ht="12.75" hidden="false" customHeight="false" outlineLevel="0" collapsed="false">
      <c r="K381" s="120"/>
      <c r="M381" s="120"/>
      <c r="O381" s="120"/>
      <c r="Q381" s="120"/>
    </row>
    <row r="382" customFormat="false" ht="12.75" hidden="false" customHeight="false" outlineLevel="0" collapsed="false">
      <c r="K382" s="121"/>
      <c r="L382" s="122"/>
      <c r="M382" s="122"/>
      <c r="N382" s="122"/>
      <c r="O382" s="122"/>
      <c r="P382" s="122"/>
      <c r="Q382" s="122"/>
      <c r="R382" s="122"/>
      <c r="S382" s="122"/>
    </row>
    <row r="383" customFormat="false" ht="12.75" hidden="false" customHeight="false" outlineLevel="0" collapsed="false">
      <c r="J383" s="88"/>
      <c r="K383" s="123"/>
      <c r="L383" s="123"/>
      <c r="M383" s="123"/>
      <c r="N383" s="123"/>
      <c r="O383" s="123"/>
      <c r="P383" s="123"/>
      <c r="Q383" s="123"/>
      <c r="R383" s="123"/>
      <c r="S383" s="123"/>
    </row>
    <row r="384" customFormat="false" ht="12.75" hidden="false" customHeight="false" outlineLevel="0" collapsed="false">
      <c r="J384" s="129"/>
      <c r="K384" s="130"/>
      <c r="L384" s="130"/>
      <c r="M384" s="130"/>
      <c r="N384" s="130"/>
      <c r="O384" s="130"/>
      <c r="P384" s="130"/>
      <c r="Q384" s="130"/>
      <c r="R384" s="130"/>
      <c r="S384" s="130"/>
    </row>
    <row r="385" customFormat="false" ht="12.75" hidden="false" customHeight="false" outlineLevel="0" collapsed="false">
      <c r="J385" s="129"/>
      <c r="K385" s="130"/>
      <c r="L385" s="130"/>
      <c r="M385" s="130"/>
      <c r="N385" s="130"/>
      <c r="O385" s="130"/>
      <c r="P385" s="130"/>
      <c r="Q385" s="130"/>
      <c r="R385" s="130"/>
      <c r="S385" s="130"/>
    </row>
    <row r="386" customFormat="false" ht="12.75" hidden="false" customHeight="false" outlineLevel="0" collapsed="false">
      <c r="J386" s="129"/>
      <c r="K386" s="130"/>
      <c r="L386" s="130"/>
      <c r="M386" s="130"/>
      <c r="N386" s="130"/>
      <c r="O386" s="130"/>
      <c r="P386" s="130"/>
      <c r="Q386" s="130"/>
      <c r="R386" s="130"/>
      <c r="S386" s="130"/>
    </row>
    <row r="387" customFormat="false" ht="12.75" hidden="false" customHeight="false" outlineLevel="0" collapsed="false">
      <c r="J387" s="129"/>
      <c r="K387" s="130"/>
      <c r="L387" s="130"/>
      <c r="M387" s="130"/>
      <c r="N387" s="130"/>
      <c r="O387" s="130"/>
      <c r="P387" s="130"/>
      <c r="Q387" s="130"/>
      <c r="R387" s="130"/>
      <c r="S387" s="130"/>
    </row>
    <row r="388" customFormat="false" ht="12.75" hidden="false" customHeight="false" outlineLevel="0" collapsed="false">
      <c r="J388" s="129"/>
      <c r="K388" s="130"/>
      <c r="L388" s="130"/>
      <c r="M388" s="130"/>
      <c r="N388" s="130"/>
      <c r="O388" s="130"/>
      <c r="P388" s="130"/>
      <c r="Q388" s="130"/>
      <c r="R388" s="130"/>
      <c r="S388" s="130"/>
    </row>
    <row r="389" customFormat="false" ht="12.75" hidden="false" customHeight="false" outlineLevel="0" collapsed="false">
      <c r="J389" s="129"/>
      <c r="K389" s="130"/>
      <c r="L389" s="130"/>
      <c r="M389" s="130"/>
      <c r="N389" s="130"/>
      <c r="O389" s="130"/>
      <c r="P389" s="130"/>
      <c r="Q389" s="130"/>
      <c r="R389" s="130"/>
      <c r="S389" s="130"/>
    </row>
    <row r="390" customFormat="false" ht="12.75" hidden="false" customHeight="false" outlineLevel="0" collapsed="false">
      <c r="J390" s="129"/>
      <c r="K390" s="130"/>
      <c r="L390" s="130"/>
      <c r="M390" s="130"/>
      <c r="N390" s="130"/>
      <c r="O390" s="130"/>
      <c r="P390" s="130"/>
      <c r="Q390" s="130"/>
      <c r="R390" s="130"/>
      <c r="S390" s="130"/>
    </row>
    <row r="391" customFormat="false" ht="12.75" hidden="false" customHeight="false" outlineLevel="0" collapsed="false">
      <c r="J391" s="129"/>
      <c r="K391" s="130"/>
      <c r="L391" s="130"/>
      <c r="M391" s="130"/>
      <c r="N391" s="130"/>
      <c r="O391" s="130"/>
      <c r="P391" s="130"/>
      <c r="Q391" s="130"/>
      <c r="R391" s="130"/>
      <c r="S391" s="130"/>
    </row>
    <row r="392" customFormat="false" ht="12.75" hidden="false" customHeight="false" outlineLevel="0" collapsed="false">
      <c r="J392" s="129"/>
      <c r="K392" s="130"/>
      <c r="L392" s="130"/>
      <c r="M392" s="130"/>
      <c r="N392" s="130"/>
      <c r="O392" s="130"/>
      <c r="P392" s="130"/>
      <c r="Q392" s="130"/>
      <c r="R392" s="130"/>
      <c r="S392" s="130"/>
    </row>
    <row r="393" customFormat="false" ht="12.75" hidden="false" customHeight="false" outlineLevel="0" collapsed="false">
      <c r="J393" s="129"/>
      <c r="K393" s="130"/>
      <c r="L393" s="130"/>
      <c r="M393" s="130"/>
      <c r="N393" s="130"/>
      <c r="O393" s="130"/>
      <c r="P393" s="130"/>
      <c r="Q393" s="130"/>
      <c r="R393" s="130"/>
      <c r="S393" s="130"/>
    </row>
    <row r="394" customFormat="false" ht="12.75" hidden="false" customHeight="false" outlineLevel="0" collapsed="false">
      <c r="J394" s="129"/>
      <c r="K394" s="130"/>
      <c r="L394" s="130"/>
      <c r="M394" s="130"/>
      <c r="N394" s="130"/>
      <c r="O394" s="130"/>
      <c r="P394" s="130"/>
      <c r="Q394" s="130"/>
      <c r="R394" s="130"/>
      <c r="S394" s="130"/>
    </row>
    <row r="395" customFormat="false" ht="12.75" hidden="false" customHeight="false" outlineLevel="0" collapsed="false">
      <c r="J395" s="129"/>
      <c r="K395" s="130"/>
      <c r="L395" s="130"/>
      <c r="M395" s="130"/>
      <c r="N395" s="130"/>
      <c r="O395" s="130"/>
      <c r="P395" s="130"/>
      <c r="Q395" s="130"/>
      <c r="R395" s="130"/>
      <c r="S395" s="130"/>
    </row>
    <row r="396" customFormat="false" ht="12.75" hidden="false" customHeight="false" outlineLevel="0" collapsed="false">
      <c r="J396" s="129"/>
      <c r="K396" s="130"/>
      <c r="L396" s="130"/>
      <c r="M396" s="130"/>
      <c r="N396" s="130"/>
      <c r="O396" s="130"/>
      <c r="P396" s="130"/>
      <c r="Q396" s="130"/>
      <c r="R396" s="130"/>
      <c r="S396" s="130"/>
    </row>
    <row r="397" customFormat="false" ht="12.75" hidden="false" customHeight="false" outlineLevel="0" collapsed="false">
      <c r="J397" s="129"/>
      <c r="K397" s="130"/>
      <c r="L397" s="130"/>
      <c r="M397" s="130"/>
      <c r="N397" s="130"/>
      <c r="O397" s="130"/>
      <c r="P397" s="130"/>
      <c r="Q397" s="130"/>
      <c r="R397" s="130"/>
      <c r="S397" s="130"/>
    </row>
    <row r="398" customFormat="false" ht="12.75" hidden="false" customHeight="false" outlineLevel="0" collapsed="false">
      <c r="J398" s="129"/>
      <c r="K398" s="130"/>
      <c r="L398" s="130"/>
      <c r="M398" s="130"/>
      <c r="N398" s="130"/>
      <c r="O398" s="130"/>
      <c r="P398" s="130"/>
      <c r="Q398" s="130"/>
      <c r="R398" s="130"/>
      <c r="S398" s="130"/>
    </row>
    <row r="399" customFormat="false" ht="12.75" hidden="false" customHeight="false" outlineLevel="0" collapsed="false">
      <c r="J399" s="129"/>
      <c r="K399" s="130"/>
      <c r="L399" s="130"/>
      <c r="M399" s="130"/>
      <c r="N399" s="130"/>
      <c r="O399" s="130"/>
      <c r="P399" s="130"/>
      <c r="Q399" s="130"/>
      <c r="R399" s="130"/>
      <c r="S399" s="130"/>
    </row>
    <row r="400" customFormat="false" ht="12.75" hidden="false" customHeight="false" outlineLevel="0" collapsed="false">
      <c r="J400" s="129"/>
      <c r="K400" s="130"/>
      <c r="L400" s="130"/>
      <c r="M400" s="130"/>
      <c r="N400" s="130"/>
      <c r="O400" s="130"/>
      <c r="P400" s="130"/>
      <c r="Q400" s="130"/>
      <c r="R400" s="130"/>
      <c r="S400" s="130"/>
    </row>
    <row r="401" customFormat="false" ht="12.75" hidden="false" customHeight="false" outlineLevel="0" collapsed="false">
      <c r="J401" s="129"/>
      <c r="K401" s="130"/>
      <c r="L401" s="130"/>
      <c r="M401" s="130"/>
      <c r="N401" s="130"/>
      <c r="O401" s="130"/>
      <c r="P401" s="130"/>
      <c r="Q401" s="130"/>
      <c r="R401" s="130"/>
      <c r="S401" s="130"/>
    </row>
    <row r="402" customFormat="false" ht="12.75" hidden="false" customHeight="false" outlineLevel="0" collapsed="false">
      <c r="J402" s="129"/>
      <c r="K402" s="130"/>
      <c r="L402" s="130"/>
      <c r="M402" s="130"/>
      <c r="N402" s="130"/>
      <c r="O402" s="130"/>
      <c r="P402" s="130"/>
      <c r="Q402" s="130"/>
      <c r="R402" s="130"/>
      <c r="S402" s="130"/>
    </row>
    <row r="403" customFormat="false" ht="12.75" hidden="false" customHeight="false" outlineLevel="0" collapsed="false">
      <c r="J403" s="129"/>
      <c r="K403" s="130"/>
      <c r="L403" s="130"/>
      <c r="M403" s="130"/>
      <c r="N403" s="130"/>
      <c r="O403" s="130"/>
      <c r="P403" s="130"/>
      <c r="Q403" s="130"/>
      <c r="R403" s="130"/>
      <c r="S403" s="130"/>
    </row>
    <row r="404" customFormat="false" ht="12.75" hidden="false" customHeight="false" outlineLevel="0" collapsed="false">
      <c r="J404" s="129"/>
      <c r="K404" s="130"/>
      <c r="L404" s="130"/>
      <c r="M404" s="130"/>
      <c r="N404" s="130"/>
      <c r="O404" s="130"/>
      <c r="P404" s="130"/>
      <c r="Q404" s="130"/>
      <c r="R404" s="130"/>
      <c r="S404" s="130"/>
    </row>
    <row r="405" customFormat="false" ht="12.75" hidden="false" customHeight="false" outlineLevel="0" collapsed="false">
      <c r="J405" s="129"/>
      <c r="K405" s="130"/>
      <c r="L405" s="130"/>
      <c r="M405" s="130"/>
      <c r="N405" s="130"/>
      <c r="O405" s="130"/>
      <c r="P405" s="130"/>
      <c r="Q405" s="130"/>
      <c r="R405" s="130"/>
      <c r="S405" s="130"/>
    </row>
    <row r="406" customFormat="false" ht="12.75" hidden="false" customHeight="false" outlineLevel="0" collapsed="false">
      <c r="J406" s="129"/>
      <c r="K406" s="130"/>
      <c r="L406" s="130"/>
      <c r="M406" s="130"/>
      <c r="N406" s="130"/>
      <c r="O406" s="130"/>
      <c r="P406" s="130"/>
      <c r="Q406" s="130"/>
      <c r="R406" s="130"/>
      <c r="S406" s="130"/>
    </row>
    <row r="407" customFormat="false" ht="12.75" hidden="false" customHeight="false" outlineLevel="0" collapsed="false">
      <c r="J407" s="129"/>
      <c r="K407" s="130"/>
      <c r="L407" s="130"/>
      <c r="M407" s="130"/>
      <c r="N407" s="130"/>
      <c r="O407" s="130"/>
      <c r="P407" s="130"/>
      <c r="Q407" s="130"/>
      <c r="R407" s="130"/>
      <c r="S407" s="130"/>
    </row>
    <row r="408" customFormat="false" ht="12.75" hidden="false" customHeight="false" outlineLevel="0" collapsed="false">
      <c r="J408" s="129"/>
      <c r="K408" s="130"/>
      <c r="L408" s="130"/>
      <c r="M408" s="130"/>
      <c r="N408" s="130"/>
      <c r="O408" s="130"/>
      <c r="P408" s="130"/>
      <c r="Q408" s="130"/>
      <c r="R408" s="130"/>
      <c r="S408" s="130"/>
    </row>
    <row r="409" customFormat="false" ht="12.75" hidden="false" customHeight="false" outlineLevel="0" collapsed="false">
      <c r="J409" s="129"/>
      <c r="K409" s="130"/>
      <c r="L409" s="130"/>
      <c r="M409" s="130"/>
      <c r="N409" s="130"/>
      <c r="O409" s="130"/>
      <c r="P409" s="130"/>
      <c r="Q409" s="130"/>
      <c r="R409" s="130"/>
      <c r="S409" s="130"/>
    </row>
    <row r="410" customFormat="false" ht="12.75" hidden="false" customHeight="false" outlineLevel="0" collapsed="false">
      <c r="J410" s="129"/>
      <c r="K410" s="130"/>
      <c r="L410" s="130"/>
      <c r="M410" s="130"/>
      <c r="N410" s="130"/>
      <c r="O410" s="130"/>
      <c r="P410" s="130"/>
      <c r="Q410" s="130"/>
      <c r="R410" s="130"/>
      <c r="S410" s="130"/>
    </row>
    <row r="411" customFormat="false" ht="12.75" hidden="false" customHeight="false" outlineLevel="0" collapsed="false">
      <c r="J411" s="129"/>
      <c r="K411" s="130"/>
      <c r="L411" s="130"/>
      <c r="M411" s="130"/>
      <c r="N411" s="130"/>
      <c r="O411" s="130"/>
      <c r="P411" s="130"/>
      <c r="Q411" s="130"/>
      <c r="R411" s="130"/>
      <c r="S411" s="130"/>
    </row>
    <row r="412" customFormat="false" ht="12.75" hidden="false" customHeight="false" outlineLevel="0" collapsed="false">
      <c r="J412" s="129"/>
      <c r="K412" s="130"/>
      <c r="L412" s="130"/>
      <c r="M412" s="130"/>
      <c r="N412" s="130"/>
      <c r="O412" s="130"/>
      <c r="P412" s="130"/>
      <c r="Q412" s="130"/>
      <c r="R412" s="130"/>
      <c r="S412" s="130"/>
    </row>
    <row r="413" customFormat="false" ht="12.75" hidden="false" customHeight="false" outlineLevel="0" collapsed="false">
      <c r="J413" s="129"/>
      <c r="K413" s="130"/>
      <c r="L413" s="130"/>
      <c r="M413" s="130"/>
      <c r="N413" s="130"/>
      <c r="O413" s="130"/>
      <c r="P413" s="130"/>
      <c r="Q413" s="130"/>
      <c r="R413" s="130"/>
      <c r="S413" s="130"/>
    </row>
    <row r="414" customFormat="false" ht="12.75" hidden="false" customHeight="false" outlineLevel="0" collapsed="false">
      <c r="J414" s="129"/>
      <c r="K414" s="130"/>
      <c r="L414" s="130"/>
      <c r="M414" s="130"/>
      <c r="N414" s="130"/>
      <c r="O414" s="130"/>
      <c r="P414" s="130"/>
      <c r="Q414" s="130"/>
      <c r="R414" s="130"/>
      <c r="S414" s="130"/>
    </row>
    <row r="415" customFormat="false" ht="12.75" hidden="false" customHeight="false" outlineLevel="0" collapsed="false">
      <c r="J415" s="129"/>
      <c r="K415" s="130"/>
      <c r="L415" s="130"/>
      <c r="M415" s="130"/>
      <c r="N415" s="130"/>
      <c r="O415" s="130"/>
      <c r="P415" s="130"/>
      <c r="Q415" s="130"/>
      <c r="R415" s="130"/>
      <c r="S415" s="130"/>
    </row>
    <row r="418" customFormat="false" ht="12.75" hidden="false" customHeight="false" outlineLevel="0" collapsed="false">
      <c r="J418" s="5"/>
      <c r="L418" s="146"/>
      <c r="N418" s="146"/>
      <c r="P418" s="146"/>
      <c r="R418" s="146"/>
      <c r="S418" s="130"/>
    </row>
    <row r="419" customFormat="false" ht="12.75" hidden="false" customHeight="false" outlineLevel="0" collapsed="false">
      <c r="S419" s="130"/>
    </row>
    <row r="420" customFormat="false" ht="12.75" hidden="false" customHeight="false" outlineLevel="0" collapsed="false">
      <c r="J420" s="148"/>
      <c r="S420" s="166"/>
    </row>
    <row r="425" customFormat="false" ht="12.75" hidden="false" customHeight="false" outlineLevel="0" collapsed="false">
      <c r="K425" s="120"/>
      <c r="M425" s="120"/>
      <c r="O425" s="120"/>
      <c r="Q425" s="120"/>
    </row>
    <row r="426" customFormat="false" ht="12.75" hidden="false" customHeight="false" outlineLevel="0" collapsed="false">
      <c r="K426" s="121"/>
      <c r="L426" s="122"/>
      <c r="M426" s="122"/>
      <c r="N426" s="122"/>
      <c r="O426" s="122"/>
      <c r="P426" s="122"/>
      <c r="Q426" s="122"/>
      <c r="R426" s="122"/>
      <c r="S426" s="122"/>
    </row>
    <row r="427" customFormat="false" ht="12.75" hidden="false" customHeight="false" outlineLevel="0" collapsed="false">
      <c r="J427" s="88"/>
      <c r="K427" s="123"/>
      <c r="L427" s="123"/>
      <c r="M427" s="123"/>
      <c r="N427" s="123"/>
      <c r="O427" s="123"/>
      <c r="P427" s="123"/>
      <c r="Q427" s="123"/>
      <c r="R427" s="123"/>
      <c r="S427" s="123"/>
    </row>
    <row r="428" customFormat="false" ht="12.75" hidden="false" customHeight="false" outlineLevel="0" collapsed="false">
      <c r="J428" s="129"/>
      <c r="K428" s="130"/>
      <c r="L428" s="130"/>
      <c r="M428" s="130"/>
      <c r="N428" s="130"/>
      <c r="O428" s="130"/>
      <c r="P428" s="130"/>
      <c r="Q428" s="130"/>
      <c r="R428" s="130"/>
      <c r="S428" s="130"/>
    </row>
    <row r="429" customFormat="false" ht="12.75" hidden="false" customHeight="false" outlineLevel="0" collapsed="false">
      <c r="J429" s="129"/>
      <c r="K429" s="130"/>
      <c r="L429" s="130"/>
      <c r="M429" s="130"/>
      <c r="N429" s="130"/>
      <c r="O429" s="130"/>
      <c r="P429" s="130"/>
      <c r="Q429" s="130"/>
      <c r="R429" s="130"/>
      <c r="S429" s="130"/>
    </row>
    <row r="430" customFormat="false" ht="12.75" hidden="false" customHeight="false" outlineLevel="0" collapsed="false">
      <c r="J430" s="129"/>
      <c r="K430" s="130"/>
      <c r="L430" s="130"/>
      <c r="M430" s="130"/>
      <c r="N430" s="130"/>
      <c r="O430" s="130"/>
      <c r="P430" s="130"/>
      <c r="Q430" s="130"/>
      <c r="R430" s="130"/>
      <c r="S430" s="130"/>
    </row>
    <row r="431" customFormat="false" ht="12.75" hidden="false" customHeight="false" outlineLevel="0" collapsed="false">
      <c r="J431" s="129"/>
      <c r="K431" s="130"/>
      <c r="L431" s="130"/>
      <c r="M431" s="130"/>
      <c r="N431" s="130"/>
      <c r="O431" s="130"/>
      <c r="P431" s="130"/>
      <c r="Q431" s="130"/>
      <c r="R431" s="130"/>
      <c r="S431" s="130"/>
    </row>
    <row r="432" customFormat="false" ht="12.75" hidden="false" customHeight="false" outlineLevel="0" collapsed="false">
      <c r="J432" s="129"/>
      <c r="K432" s="130"/>
      <c r="L432" s="130"/>
      <c r="M432" s="130"/>
      <c r="N432" s="130"/>
      <c r="O432" s="130"/>
      <c r="P432" s="130"/>
      <c r="Q432" s="130"/>
      <c r="R432" s="130"/>
      <c r="S432" s="130"/>
    </row>
    <row r="433" customFormat="false" ht="12.75" hidden="false" customHeight="false" outlineLevel="0" collapsed="false">
      <c r="J433" s="129"/>
      <c r="K433" s="130"/>
      <c r="L433" s="130"/>
      <c r="M433" s="130"/>
      <c r="N433" s="130"/>
      <c r="O433" s="130"/>
      <c r="P433" s="130"/>
      <c r="Q433" s="130"/>
      <c r="R433" s="130"/>
      <c r="S433" s="130"/>
    </row>
    <row r="434" customFormat="false" ht="12.75" hidden="false" customHeight="false" outlineLevel="0" collapsed="false">
      <c r="J434" s="129"/>
      <c r="K434" s="130"/>
      <c r="L434" s="130"/>
      <c r="M434" s="130"/>
      <c r="N434" s="130"/>
      <c r="O434" s="130"/>
      <c r="P434" s="130"/>
      <c r="Q434" s="130"/>
      <c r="R434" s="130"/>
      <c r="S434" s="130"/>
    </row>
    <row r="435" customFormat="false" ht="12.75" hidden="false" customHeight="false" outlineLevel="0" collapsed="false">
      <c r="J435" s="129"/>
      <c r="K435" s="130"/>
      <c r="L435" s="130"/>
      <c r="M435" s="130"/>
      <c r="N435" s="130"/>
      <c r="O435" s="130"/>
      <c r="P435" s="130"/>
      <c r="Q435" s="130"/>
      <c r="R435" s="130"/>
      <c r="S435" s="130"/>
    </row>
    <row r="436" customFormat="false" ht="12.75" hidden="false" customHeight="false" outlineLevel="0" collapsed="false">
      <c r="J436" s="129"/>
      <c r="K436" s="130"/>
      <c r="L436" s="130"/>
      <c r="M436" s="130"/>
      <c r="N436" s="130"/>
      <c r="O436" s="130"/>
      <c r="P436" s="130"/>
      <c r="Q436" s="130"/>
      <c r="R436" s="130"/>
      <c r="S436" s="130"/>
    </row>
    <row r="437" customFormat="false" ht="12.75" hidden="false" customHeight="false" outlineLevel="0" collapsed="false">
      <c r="J437" s="129"/>
      <c r="K437" s="130"/>
      <c r="L437" s="130"/>
      <c r="M437" s="130"/>
      <c r="N437" s="130"/>
      <c r="O437" s="130"/>
      <c r="P437" s="130"/>
      <c r="Q437" s="130"/>
      <c r="R437" s="130"/>
      <c r="S437" s="130"/>
    </row>
    <row r="438" customFormat="false" ht="12.75" hidden="false" customHeight="false" outlineLevel="0" collapsed="false">
      <c r="J438" s="129"/>
      <c r="K438" s="130"/>
      <c r="L438" s="130"/>
      <c r="M438" s="130"/>
      <c r="N438" s="130"/>
      <c r="O438" s="130"/>
      <c r="P438" s="130"/>
      <c r="Q438" s="130"/>
      <c r="R438" s="130"/>
      <c r="S438" s="130"/>
    </row>
    <row r="439" customFormat="false" ht="12.75" hidden="false" customHeight="false" outlineLevel="0" collapsed="false">
      <c r="J439" s="129"/>
      <c r="K439" s="130"/>
      <c r="L439" s="130"/>
      <c r="M439" s="130"/>
      <c r="N439" s="130"/>
      <c r="O439" s="130"/>
      <c r="P439" s="130"/>
      <c r="Q439" s="130"/>
      <c r="R439" s="130"/>
      <c r="S439" s="130"/>
    </row>
    <row r="440" customFormat="false" ht="12.75" hidden="false" customHeight="false" outlineLevel="0" collapsed="false">
      <c r="J440" s="129"/>
      <c r="K440" s="130"/>
      <c r="L440" s="130"/>
      <c r="M440" s="130"/>
      <c r="N440" s="130"/>
      <c r="O440" s="130"/>
      <c r="P440" s="130"/>
      <c r="Q440" s="130"/>
      <c r="R440" s="130"/>
      <c r="S440" s="130"/>
    </row>
    <row r="441" customFormat="false" ht="12.75" hidden="false" customHeight="false" outlineLevel="0" collapsed="false">
      <c r="J441" s="129"/>
      <c r="K441" s="130"/>
      <c r="L441" s="130"/>
      <c r="M441" s="130"/>
      <c r="N441" s="130"/>
      <c r="O441" s="130"/>
      <c r="P441" s="130"/>
      <c r="Q441" s="130"/>
      <c r="R441" s="130"/>
      <c r="S441" s="130"/>
    </row>
    <row r="442" customFormat="false" ht="12.75" hidden="false" customHeight="false" outlineLevel="0" collapsed="false">
      <c r="J442" s="129"/>
      <c r="K442" s="130"/>
      <c r="L442" s="130"/>
      <c r="M442" s="130"/>
      <c r="N442" s="130"/>
      <c r="O442" s="130"/>
      <c r="P442" s="130"/>
      <c r="Q442" s="130"/>
      <c r="R442" s="130"/>
      <c r="S442" s="130"/>
    </row>
    <row r="443" customFormat="false" ht="12.75" hidden="false" customHeight="false" outlineLevel="0" collapsed="false">
      <c r="J443" s="129"/>
      <c r="K443" s="130"/>
      <c r="L443" s="130"/>
      <c r="M443" s="130"/>
      <c r="N443" s="130"/>
      <c r="O443" s="130"/>
      <c r="P443" s="130"/>
      <c r="Q443" s="130"/>
      <c r="R443" s="130"/>
      <c r="S443" s="130"/>
    </row>
    <row r="444" customFormat="false" ht="12.75" hidden="false" customHeight="false" outlineLevel="0" collapsed="false">
      <c r="J444" s="129"/>
      <c r="K444" s="130"/>
      <c r="L444" s="130"/>
      <c r="M444" s="130"/>
      <c r="N444" s="130"/>
      <c r="O444" s="130"/>
      <c r="P444" s="130"/>
      <c r="Q444" s="130"/>
      <c r="R444" s="130"/>
      <c r="S444" s="130"/>
    </row>
    <row r="445" customFormat="false" ht="12.75" hidden="false" customHeight="false" outlineLevel="0" collapsed="false">
      <c r="J445" s="129"/>
      <c r="K445" s="130"/>
      <c r="L445" s="130"/>
      <c r="M445" s="130"/>
      <c r="N445" s="130"/>
      <c r="O445" s="130"/>
      <c r="P445" s="130"/>
      <c r="Q445" s="130"/>
      <c r="R445" s="130"/>
      <c r="S445" s="130"/>
    </row>
    <row r="446" customFormat="false" ht="12.75" hidden="false" customHeight="false" outlineLevel="0" collapsed="false">
      <c r="J446" s="129"/>
      <c r="K446" s="130"/>
      <c r="L446" s="130"/>
      <c r="M446" s="130"/>
      <c r="N446" s="130"/>
      <c r="O446" s="130"/>
      <c r="P446" s="130"/>
      <c r="Q446" s="130"/>
      <c r="R446" s="130"/>
      <c r="S446" s="130"/>
    </row>
    <row r="447" customFormat="false" ht="12.75" hidden="false" customHeight="false" outlineLevel="0" collapsed="false">
      <c r="J447" s="129"/>
      <c r="K447" s="130"/>
      <c r="L447" s="130"/>
      <c r="M447" s="130"/>
      <c r="N447" s="130"/>
      <c r="O447" s="130"/>
      <c r="P447" s="130"/>
      <c r="Q447" s="130"/>
      <c r="R447" s="130"/>
      <c r="S447" s="130"/>
    </row>
    <row r="448" customFormat="false" ht="12.75" hidden="false" customHeight="false" outlineLevel="0" collapsed="false">
      <c r="J448" s="129"/>
      <c r="K448" s="130"/>
      <c r="L448" s="130"/>
      <c r="M448" s="130"/>
      <c r="N448" s="130"/>
      <c r="O448" s="130"/>
      <c r="P448" s="130"/>
      <c r="Q448" s="130"/>
      <c r="R448" s="130"/>
      <c r="S448" s="130"/>
    </row>
    <row r="449" customFormat="false" ht="12.75" hidden="false" customHeight="false" outlineLevel="0" collapsed="false">
      <c r="J449" s="129"/>
      <c r="K449" s="130"/>
      <c r="L449" s="130"/>
      <c r="M449" s="130"/>
      <c r="N449" s="130"/>
      <c r="O449" s="130"/>
      <c r="P449" s="130"/>
      <c r="Q449" s="130"/>
      <c r="R449" s="130"/>
      <c r="S449" s="130"/>
    </row>
    <row r="450" customFormat="false" ht="12.75" hidden="false" customHeight="false" outlineLevel="0" collapsed="false">
      <c r="J450" s="129"/>
      <c r="K450" s="130"/>
      <c r="L450" s="130"/>
      <c r="M450" s="130"/>
      <c r="N450" s="130"/>
      <c r="O450" s="130"/>
      <c r="P450" s="130"/>
      <c r="Q450" s="130"/>
      <c r="R450" s="130"/>
      <c r="S450" s="130"/>
    </row>
    <row r="451" customFormat="false" ht="12.75" hidden="false" customHeight="false" outlineLevel="0" collapsed="false">
      <c r="J451" s="129"/>
      <c r="K451" s="130"/>
      <c r="L451" s="130"/>
      <c r="M451" s="130"/>
      <c r="N451" s="130"/>
      <c r="O451" s="130"/>
      <c r="P451" s="130"/>
      <c r="Q451" s="130"/>
      <c r="R451" s="130"/>
      <c r="S451" s="130"/>
    </row>
    <row r="452" customFormat="false" ht="12.75" hidden="false" customHeight="false" outlineLevel="0" collapsed="false">
      <c r="J452" s="129"/>
      <c r="K452" s="130"/>
      <c r="L452" s="130"/>
      <c r="M452" s="130"/>
      <c r="N452" s="130"/>
      <c r="O452" s="130"/>
      <c r="P452" s="130"/>
      <c r="Q452" s="130"/>
      <c r="R452" s="130"/>
      <c r="S452" s="130"/>
    </row>
    <row r="453" customFormat="false" ht="12.75" hidden="false" customHeight="false" outlineLevel="0" collapsed="false">
      <c r="J453" s="129"/>
      <c r="K453" s="130"/>
      <c r="L453" s="130"/>
      <c r="M453" s="130"/>
      <c r="N453" s="130"/>
      <c r="O453" s="130"/>
      <c r="P453" s="130"/>
      <c r="Q453" s="130"/>
      <c r="R453" s="130"/>
      <c r="S453" s="130"/>
    </row>
    <row r="454" customFormat="false" ht="12.75" hidden="false" customHeight="false" outlineLevel="0" collapsed="false">
      <c r="J454" s="129"/>
      <c r="K454" s="130"/>
      <c r="L454" s="130"/>
      <c r="M454" s="130"/>
      <c r="N454" s="130"/>
      <c r="O454" s="130"/>
      <c r="P454" s="130"/>
      <c r="Q454" s="130"/>
      <c r="R454" s="130"/>
      <c r="S454" s="130"/>
    </row>
    <row r="455" customFormat="false" ht="12.75" hidden="false" customHeight="false" outlineLevel="0" collapsed="false">
      <c r="J455" s="129"/>
      <c r="K455" s="130"/>
      <c r="L455" s="130"/>
      <c r="M455" s="130"/>
      <c r="N455" s="130"/>
      <c r="O455" s="130"/>
      <c r="P455" s="130"/>
      <c r="Q455" s="130"/>
      <c r="R455" s="130"/>
      <c r="S455" s="130"/>
    </row>
    <row r="456" customFormat="false" ht="12.75" hidden="false" customHeight="false" outlineLevel="0" collapsed="false">
      <c r="J456" s="129"/>
      <c r="K456" s="130"/>
      <c r="L456" s="130"/>
      <c r="M456" s="130"/>
      <c r="N456" s="130"/>
      <c r="O456" s="130"/>
      <c r="P456" s="130"/>
      <c r="Q456" s="130"/>
      <c r="R456" s="130"/>
      <c r="S456" s="130"/>
    </row>
    <row r="457" customFormat="false" ht="12.75" hidden="false" customHeight="false" outlineLevel="0" collapsed="false">
      <c r="J457" s="129"/>
      <c r="K457" s="130"/>
      <c r="L457" s="130"/>
      <c r="M457" s="130"/>
      <c r="N457" s="130"/>
      <c r="O457" s="130"/>
      <c r="P457" s="130"/>
      <c r="Q457" s="130"/>
      <c r="R457" s="130"/>
      <c r="S457" s="130"/>
    </row>
    <row r="458" customFormat="false" ht="12.75" hidden="false" customHeight="false" outlineLevel="0" collapsed="false">
      <c r="J458" s="129"/>
      <c r="K458" s="130"/>
      <c r="L458" s="130"/>
      <c r="M458" s="130"/>
      <c r="N458" s="130"/>
      <c r="O458" s="130"/>
      <c r="P458" s="130"/>
      <c r="Q458" s="130"/>
      <c r="R458" s="130"/>
      <c r="S458" s="130"/>
    </row>
    <row r="459" customFormat="false" ht="12.75" hidden="false" customHeight="false" outlineLevel="0" collapsed="false">
      <c r="J459" s="129"/>
      <c r="K459" s="130"/>
      <c r="L459" s="130"/>
      <c r="M459" s="130"/>
      <c r="N459" s="130"/>
      <c r="O459" s="130"/>
      <c r="P459" s="130"/>
      <c r="Q459" s="130"/>
      <c r="R459" s="130"/>
      <c r="S459" s="13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6"/>
      <c r="N462" s="146"/>
      <c r="P462" s="146"/>
      <c r="R462" s="146"/>
      <c r="S462" s="130"/>
    </row>
    <row r="463" customFormat="false" ht="12.75" hidden="false" customHeight="false" outlineLevel="0" collapsed="false">
      <c r="S463" s="130"/>
    </row>
    <row r="464" customFormat="false" ht="12.75" hidden="false" customHeight="false" outlineLevel="0" collapsed="false">
      <c r="J464" s="148"/>
      <c r="S464" s="167"/>
    </row>
    <row r="467" customFormat="false" ht="12.75" hidden="false" customHeight="false" outlineLevel="0" collapsed="false">
      <c r="K467" s="120"/>
      <c r="M467" s="120"/>
      <c r="O467" s="120"/>
      <c r="Q467" s="120"/>
      <c r="U467" s="120"/>
      <c r="W467" s="120"/>
      <c r="Y467" s="120"/>
      <c r="AA467" s="120"/>
    </row>
    <row r="468" customFormat="false" ht="12.75" hidden="false" customHeight="false" outlineLevel="0" collapsed="false">
      <c r="K468" s="121"/>
      <c r="L468" s="122"/>
      <c r="M468" s="122"/>
      <c r="N468" s="122"/>
      <c r="O468" s="122"/>
      <c r="P468" s="122"/>
      <c r="Q468" s="122"/>
      <c r="R468" s="122"/>
      <c r="S468" s="122"/>
      <c r="U468" s="121"/>
      <c r="V468" s="122"/>
      <c r="W468" s="122"/>
      <c r="X468" s="122"/>
      <c r="Y468" s="122"/>
      <c r="Z468" s="122"/>
      <c r="AA468" s="122"/>
      <c r="AB468" s="122"/>
      <c r="AC468" s="122"/>
    </row>
    <row r="469" customFormat="false" ht="12.75" hidden="false" customHeight="false" outlineLevel="0" collapsed="false">
      <c r="J469" s="88"/>
      <c r="K469" s="123"/>
      <c r="L469" s="123"/>
      <c r="M469" s="123"/>
      <c r="N469" s="123"/>
      <c r="O469" s="123"/>
      <c r="P469" s="123"/>
      <c r="Q469" s="123"/>
      <c r="R469" s="123"/>
      <c r="S469" s="123"/>
      <c r="T469" s="88"/>
      <c r="U469" s="123"/>
      <c r="V469" s="123"/>
      <c r="W469" s="123"/>
      <c r="X469" s="123"/>
      <c r="Y469" s="123"/>
      <c r="Z469" s="123"/>
      <c r="AA469" s="123"/>
      <c r="AB469" s="123"/>
      <c r="AC469" s="123"/>
    </row>
    <row r="470" customFormat="false" ht="12.75" hidden="false" customHeight="false" outlineLevel="0" collapsed="false">
      <c r="J470" s="129"/>
      <c r="K470" s="130"/>
      <c r="L470" s="130"/>
      <c r="M470" s="130"/>
      <c r="N470" s="130"/>
      <c r="O470" s="130"/>
      <c r="P470" s="130"/>
      <c r="Q470" s="130"/>
      <c r="R470" s="130"/>
      <c r="S470" s="130"/>
      <c r="T470" s="129"/>
      <c r="U470" s="130"/>
      <c r="V470" s="130"/>
      <c r="W470" s="130"/>
      <c r="X470" s="130"/>
      <c r="Y470" s="130"/>
      <c r="Z470" s="130"/>
      <c r="AA470" s="130"/>
      <c r="AB470" s="130"/>
      <c r="AC470" s="130"/>
    </row>
    <row r="471" customFormat="false" ht="12.75" hidden="false" customHeight="false" outlineLevel="0" collapsed="false">
      <c r="J471" s="129"/>
      <c r="K471" s="130"/>
      <c r="L471" s="130"/>
      <c r="M471" s="130"/>
      <c r="N471" s="130"/>
      <c r="O471" s="130"/>
      <c r="P471" s="130"/>
      <c r="Q471" s="130"/>
      <c r="R471" s="130"/>
      <c r="S471" s="130"/>
      <c r="T471" s="129"/>
      <c r="U471" s="130"/>
      <c r="V471" s="130"/>
      <c r="W471" s="130"/>
      <c r="X471" s="130"/>
      <c r="Y471" s="130"/>
      <c r="Z471" s="130"/>
      <c r="AA471" s="130"/>
      <c r="AB471" s="130"/>
      <c r="AC471" s="130"/>
    </row>
    <row r="472" customFormat="false" ht="12.75" hidden="false" customHeight="false" outlineLevel="0" collapsed="false">
      <c r="J472" s="129"/>
      <c r="K472" s="130"/>
      <c r="L472" s="130"/>
      <c r="M472" s="130"/>
      <c r="N472" s="130"/>
      <c r="O472" s="130"/>
      <c r="P472" s="130"/>
      <c r="Q472" s="130"/>
      <c r="R472" s="130"/>
      <c r="S472" s="130"/>
      <c r="T472" s="129"/>
      <c r="U472" s="130"/>
      <c r="V472" s="130"/>
      <c r="W472" s="130"/>
      <c r="X472" s="130"/>
      <c r="Y472" s="130"/>
      <c r="Z472" s="130"/>
      <c r="AA472" s="130"/>
      <c r="AB472" s="130"/>
      <c r="AC472" s="130"/>
    </row>
    <row r="473" customFormat="false" ht="12.75" hidden="false" customHeight="false" outlineLevel="0" collapsed="false">
      <c r="J473" s="129"/>
      <c r="K473" s="130"/>
      <c r="L473" s="130"/>
      <c r="M473" s="130"/>
      <c r="N473" s="130"/>
      <c r="O473" s="130"/>
      <c r="P473" s="130"/>
      <c r="Q473" s="130"/>
      <c r="R473" s="130"/>
      <c r="S473" s="130"/>
      <c r="T473" s="129"/>
      <c r="U473" s="130"/>
      <c r="V473" s="130"/>
      <c r="W473" s="130"/>
      <c r="X473" s="130"/>
      <c r="Y473" s="130"/>
      <c r="Z473" s="130"/>
      <c r="AA473" s="130"/>
      <c r="AB473" s="130"/>
      <c r="AC473" s="130"/>
    </row>
    <row r="474" customFormat="false" ht="12.75" hidden="false" customHeight="false" outlineLevel="0" collapsed="false">
      <c r="J474" s="129"/>
      <c r="K474" s="130"/>
      <c r="L474" s="130"/>
      <c r="M474" s="130"/>
      <c r="N474" s="130"/>
      <c r="O474" s="130"/>
      <c r="P474" s="130"/>
      <c r="Q474" s="130"/>
      <c r="R474" s="130"/>
      <c r="S474" s="130"/>
      <c r="T474" s="129"/>
      <c r="U474" s="130"/>
      <c r="V474" s="130"/>
      <c r="W474" s="130"/>
      <c r="X474" s="130"/>
      <c r="Y474" s="130"/>
      <c r="Z474" s="130"/>
      <c r="AA474" s="130"/>
      <c r="AB474" s="130"/>
      <c r="AC474" s="130"/>
    </row>
    <row r="475" customFormat="false" ht="12.75" hidden="false" customHeight="false" outlineLevel="0" collapsed="false">
      <c r="J475" s="129"/>
      <c r="K475" s="130"/>
      <c r="L475" s="130"/>
      <c r="M475" s="130"/>
      <c r="N475" s="130"/>
      <c r="O475" s="130"/>
      <c r="P475" s="130"/>
      <c r="Q475" s="130"/>
      <c r="R475" s="130"/>
      <c r="S475" s="130"/>
      <c r="T475" s="129"/>
      <c r="U475" s="130"/>
      <c r="V475" s="130"/>
      <c r="W475" s="130"/>
      <c r="X475" s="130"/>
      <c r="Y475" s="130"/>
      <c r="Z475" s="130"/>
      <c r="AA475" s="130"/>
      <c r="AB475" s="130"/>
      <c r="AC475" s="130"/>
    </row>
    <row r="476" customFormat="false" ht="12.75" hidden="false" customHeight="false" outlineLevel="0" collapsed="false">
      <c r="J476" s="129"/>
      <c r="K476" s="130"/>
      <c r="L476" s="130"/>
      <c r="M476" s="130"/>
      <c r="N476" s="130"/>
      <c r="O476" s="130"/>
      <c r="P476" s="130"/>
      <c r="Q476" s="130"/>
      <c r="R476" s="130"/>
      <c r="S476" s="130"/>
      <c r="T476" s="129"/>
      <c r="U476" s="130"/>
      <c r="V476" s="130"/>
      <c r="W476" s="130"/>
      <c r="X476" s="130"/>
      <c r="Y476" s="130"/>
      <c r="Z476" s="130"/>
      <c r="AA476" s="130"/>
      <c r="AB476" s="130"/>
      <c r="AC476" s="130"/>
    </row>
    <row r="477" customFormat="false" ht="12.75" hidden="false" customHeight="false" outlineLevel="0" collapsed="false">
      <c r="J477" s="129"/>
      <c r="K477" s="130"/>
      <c r="L477" s="130"/>
      <c r="M477" s="130"/>
      <c r="N477" s="130"/>
      <c r="O477" s="130"/>
      <c r="P477" s="130"/>
      <c r="Q477" s="130"/>
      <c r="R477" s="130"/>
      <c r="S477" s="130"/>
      <c r="T477" s="129"/>
      <c r="U477" s="130"/>
      <c r="V477" s="130"/>
      <c r="W477" s="130"/>
      <c r="X477" s="130"/>
      <c r="Y477" s="130"/>
      <c r="Z477" s="130"/>
      <c r="AA477" s="130"/>
      <c r="AB477" s="130"/>
      <c r="AC477" s="130"/>
    </row>
    <row r="478" customFormat="false" ht="12.75" hidden="false" customHeight="false" outlineLevel="0" collapsed="false">
      <c r="J478" s="129"/>
      <c r="K478" s="130"/>
      <c r="L478" s="130"/>
      <c r="M478" s="130"/>
      <c r="N478" s="130"/>
      <c r="O478" s="130"/>
      <c r="P478" s="130"/>
      <c r="Q478" s="130"/>
      <c r="R478" s="130"/>
      <c r="S478" s="130"/>
      <c r="T478" s="129"/>
      <c r="U478" s="130"/>
      <c r="V478" s="130"/>
      <c r="W478" s="130"/>
      <c r="X478" s="130"/>
      <c r="Y478" s="130"/>
      <c r="Z478" s="130"/>
      <c r="AA478" s="130"/>
      <c r="AB478" s="130"/>
      <c r="AC478" s="130"/>
    </row>
    <row r="479" customFormat="false" ht="12.75" hidden="false" customHeight="false" outlineLevel="0" collapsed="false">
      <c r="J479" s="129"/>
      <c r="K479" s="130"/>
      <c r="L479" s="130"/>
      <c r="M479" s="130"/>
      <c r="N479" s="130"/>
      <c r="O479" s="130"/>
      <c r="P479" s="130"/>
      <c r="Q479" s="130"/>
      <c r="R479" s="130"/>
      <c r="S479" s="130"/>
      <c r="T479" s="129"/>
      <c r="U479" s="130"/>
      <c r="V479" s="130"/>
      <c r="W479" s="130"/>
      <c r="X479" s="130"/>
      <c r="Y479" s="130"/>
      <c r="Z479" s="130"/>
      <c r="AA479" s="130"/>
      <c r="AB479" s="130"/>
      <c r="AC479" s="130"/>
    </row>
    <row r="480" customFormat="false" ht="12.75" hidden="false" customHeight="false" outlineLevel="0" collapsed="false">
      <c r="J480" s="129"/>
      <c r="K480" s="130"/>
      <c r="L480" s="130"/>
      <c r="M480" s="130"/>
      <c r="N480" s="130"/>
      <c r="O480" s="130"/>
      <c r="P480" s="130"/>
      <c r="Q480" s="130"/>
      <c r="R480" s="130"/>
      <c r="S480" s="130"/>
      <c r="T480" s="129"/>
      <c r="U480" s="130"/>
      <c r="V480" s="130"/>
      <c r="W480" s="130"/>
      <c r="X480" s="130"/>
      <c r="Y480" s="130"/>
      <c r="Z480" s="130"/>
      <c r="AA480" s="130"/>
      <c r="AB480" s="130"/>
      <c r="AC480" s="130"/>
    </row>
    <row r="481" customFormat="false" ht="12.75" hidden="false" customHeight="false" outlineLevel="0" collapsed="false">
      <c r="J481" s="129"/>
      <c r="K481" s="130"/>
      <c r="L481" s="130"/>
      <c r="M481" s="130"/>
      <c r="N481" s="130"/>
      <c r="O481" s="130"/>
      <c r="P481" s="130"/>
      <c r="Q481" s="130"/>
      <c r="R481" s="130"/>
      <c r="S481" s="130"/>
      <c r="T481" s="129"/>
      <c r="U481" s="130"/>
      <c r="V481" s="130"/>
      <c r="W481" s="130"/>
      <c r="X481" s="130"/>
      <c r="Y481" s="130"/>
      <c r="Z481" s="130"/>
      <c r="AA481" s="130"/>
      <c r="AB481" s="130"/>
      <c r="AC481" s="130"/>
    </row>
    <row r="482" customFormat="false" ht="12.75" hidden="false" customHeight="false" outlineLevel="0" collapsed="false">
      <c r="J482" s="129"/>
      <c r="K482" s="130"/>
      <c r="L482" s="130"/>
      <c r="M482" s="130"/>
      <c r="N482" s="130"/>
      <c r="O482" s="130"/>
      <c r="P482" s="130"/>
      <c r="Q482" s="130"/>
      <c r="R482" s="130"/>
      <c r="S482" s="130"/>
      <c r="T482" s="129"/>
      <c r="U482" s="130"/>
      <c r="V482" s="130"/>
      <c r="W482" s="130"/>
      <c r="X482" s="130"/>
      <c r="Y482" s="130"/>
      <c r="Z482" s="130"/>
      <c r="AA482" s="130"/>
      <c r="AB482" s="130"/>
      <c r="AC482" s="130"/>
    </row>
    <row r="483" customFormat="false" ht="12.75" hidden="false" customHeight="false" outlineLevel="0" collapsed="false">
      <c r="J483" s="129"/>
      <c r="K483" s="130"/>
      <c r="L483" s="130"/>
      <c r="M483" s="130"/>
      <c r="N483" s="130"/>
      <c r="O483" s="130"/>
      <c r="P483" s="130"/>
      <c r="Q483" s="130"/>
      <c r="R483" s="130"/>
      <c r="S483" s="130"/>
      <c r="T483" s="129"/>
      <c r="U483" s="130"/>
      <c r="V483" s="130"/>
      <c r="W483" s="130"/>
      <c r="X483" s="130"/>
      <c r="Y483" s="130"/>
      <c r="Z483" s="130"/>
      <c r="AA483" s="130"/>
      <c r="AB483" s="130"/>
      <c r="AC483" s="130"/>
    </row>
    <row r="484" customFormat="false" ht="12.75" hidden="false" customHeight="false" outlineLevel="0" collapsed="false">
      <c r="J484" s="129"/>
      <c r="K484" s="130"/>
      <c r="L484" s="130"/>
      <c r="M484" s="130"/>
      <c r="N484" s="130"/>
      <c r="O484" s="130"/>
      <c r="P484" s="130"/>
      <c r="Q484" s="130"/>
      <c r="R484" s="130"/>
      <c r="S484" s="130"/>
      <c r="T484" s="129"/>
      <c r="U484" s="130"/>
      <c r="V484" s="130"/>
      <c r="W484" s="130"/>
      <c r="X484" s="130"/>
      <c r="Y484" s="130"/>
      <c r="Z484" s="130"/>
      <c r="AA484" s="130"/>
      <c r="AB484" s="130"/>
      <c r="AC484" s="130"/>
    </row>
    <row r="485" customFormat="false" ht="12.75" hidden="false" customHeight="false" outlineLevel="0" collapsed="false">
      <c r="J485" s="129"/>
      <c r="K485" s="130"/>
      <c r="L485" s="130"/>
      <c r="M485" s="130"/>
      <c r="N485" s="130"/>
      <c r="O485" s="130"/>
      <c r="P485" s="130"/>
      <c r="Q485" s="130"/>
      <c r="R485" s="130"/>
      <c r="S485" s="130"/>
      <c r="T485" s="129"/>
      <c r="U485" s="130"/>
      <c r="V485" s="130"/>
      <c r="W485" s="130"/>
      <c r="X485" s="130"/>
      <c r="Y485" s="130"/>
      <c r="Z485" s="130"/>
      <c r="AA485" s="130"/>
      <c r="AB485" s="130"/>
      <c r="AC485" s="130"/>
    </row>
    <row r="486" customFormat="false" ht="12.75" hidden="false" customHeight="false" outlineLevel="0" collapsed="false">
      <c r="J486" s="129"/>
      <c r="K486" s="130"/>
      <c r="L486" s="130"/>
      <c r="M486" s="130"/>
      <c r="N486" s="130"/>
      <c r="O486" s="130"/>
      <c r="P486" s="130"/>
      <c r="Q486" s="130"/>
      <c r="R486" s="130"/>
      <c r="S486" s="130"/>
      <c r="T486" s="129"/>
      <c r="U486" s="130"/>
      <c r="V486" s="130"/>
      <c r="W486" s="130"/>
      <c r="X486" s="130"/>
      <c r="Y486" s="130"/>
      <c r="Z486" s="130"/>
      <c r="AA486" s="130"/>
      <c r="AB486" s="130"/>
      <c r="AC486" s="130"/>
    </row>
    <row r="487" customFormat="false" ht="12.75" hidden="false" customHeight="false" outlineLevel="0" collapsed="false">
      <c r="J487" s="129"/>
      <c r="K487" s="130"/>
      <c r="L487" s="130"/>
      <c r="M487" s="130"/>
      <c r="N487" s="130"/>
      <c r="O487" s="130"/>
      <c r="P487" s="130"/>
      <c r="Q487" s="130"/>
      <c r="R487" s="130"/>
      <c r="S487" s="130"/>
      <c r="T487" s="129"/>
      <c r="U487" s="130"/>
      <c r="V487" s="130"/>
      <c r="W487" s="130"/>
      <c r="X487" s="130"/>
      <c r="Y487" s="130"/>
      <c r="Z487" s="130"/>
      <c r="AA487" s="130"/>
      <c r="AB487" s="130"/>
      <c r="AC487" s="130"/>
    </row>
    <row r="488" customFormat="false" ht="12.75" hidden="false" customHeight="false" outlineLevel="0" collapsed="false">
      <c r="J488" s="129"/>
      <c r="K488" s="130"/>
      <c r="L488" s="130"/>
      <c r="M488" s="130"/>
      <c r="N488" s="130"/>
      <c r="O488" s="130"/>
      <c r="P488" s="130"/>
      <c r="Q488" s="130"/>
      <c r="R488" s="130"/>
      <c r="S488" s="130"/>
      <c r="T488" s="129"/>
      <c r="U488" s="130"/>
      <c r="V488" s="130"/>
      <c r="W488" s="130"/>
      <c r="X488" s="130"/>
      <c r="Y488" s="130"/>
      <c r="Z488" s="130"/>
      <c r="AA488" s="130"/>
      <c r="AB488" s="130"/>
      <c r="AC488" s="130"/>
    </row>
    <row r="489" customFormat="false" ht="12.75" hidden="false" customHeight="false" outlineLevel="0" collapsed="false">
      <c r="J489" s="129"/>
      <c r="K489" s="130"/>
      <c r="L489" s="130"/>
      <c r="M489" s="130"/>
      <c r="N489" s="130"/>
      <c r="O489" s="130"/>
      <c r="P489" s="130"/>
      <c r="Q489" s="130"/>
      <c r="R489" s="130"/>
      <c r="S489" s="130"/>
      <c r="T489" s="129"/>
      <c r="U489" s="130"/>
      <c r="V489" s="130"/>
      <c r="W489" s="130"/>
      <c r="X489" s="130"/>
      <c r="Y489" s="130"/>
      <c r="Z489" s="130"/>
      <c r="AA489" s="130"/>
      <c r="AB489" s="130"/>
      <c r="AC489" s="130"/>
    </row>
    <row r="490" customFormat="false" ht="12.75" hidden="false" customHeight="false" outlineLevel="0" collapsed="false">
      <c r="J490" s="129"/>
      <c r="K490" s="130"/>
      <c r="L490" s="130"/>
      <c r="M490" s="130"/>
      <c r="N490" s="130"/>
      <c r="O490" s="130"/>
      <c r="P490" s="130"/>
      <c r="Q490" s="130"/>
      <c r="R490" s="130"/>
      <c r="S490" s="130"/>
      <c r="T490" s="129"/>
      <c r="U490" s="130"/>
      <c r="V490" s="130"/>
      <c r="W490" s="130"/>
      <c r="X490" s="130"/>
      <c r="Y490" s="130"/>
      <c r="Z490" s="130"/>
      <c r="AA490" s="130"/>
      <c r="AB490" s="130"/>
      <c r="AC490" s="130"/>
    </row>
    <row r="491" customFormat="false" ht="12.75" hidden="false" customHeight="false" outlineLevel="0" collapsed="false">
      <c r="J491" s="129"/>
      <c r="K491" s="130"/>
      <c r="L491" s="130"/>
      <c r="M491" s="130"/>
      <c r="N491" s="130"/>
      <c r="O491" s="130"/>
      <c r="P491" s="130"/>
      <c r="Q491" s="130"/>
      <c r="R491" s="130"/>
      <c r="S491" s="130"/>
      <c r="T491" s="129"/>
      <c r="U491" s="130"/>
      <c r="V491" s="130"/>
      <c r="W491" s="130"/>
      <c r="X491" s="130"/>
      <c r="Y491" s="130"/>
      <c r="Z491" s="130"/>
      <c r="AA491" s="130"/>
      <c r="AB491" s="130"/>
      <c r="AC491" s="130"/>
    </row>
    <row r="492" customFormat="false" ht="12.75" hidden="false" customHeight="false" outlineLevel="0" collapsed="false">
      <c r="J492" s="129"/>
      <c r="K492" s="130"/>
      <c r="L492" s="130"/>
      <c r="M492" s="130"/>
      <c r="N492" s="130"/>
      <c r="O492" s="130"/>
      <c r="P492" s="130"/>
      <c r="Q492" s="130"/>
      <c r="R492" s="130"/>
      <c r="S492" s="130"/>
      <c r="T492" s="129"/>
      <c r="U492" s="130"/>
      <c r="V492" s="130"/>
      <c r="W492" s="130"/>
      <c r="X492" s="130"/>
      <c r="Y492" s="130"/>
      <c r="Z492" s="130"/>
      <c r="AA492" s="130"/>
      <c r="AB492" s="130"/>
      <c r="AC492" s="130"/>
    </row>
    <row r="493" customFormat="false" ht="12.75" hidden="false" customHeight="false" outlineLevel="0" collapsed="false">
      <c r="J493" s="129"/>
      <c r="K493" s="130"/>
      <c r="L493" s="130"/>
      <c r="M493" s="130"/>
      <c r="N493" s="130"/>
      <c r="O493" s="130"/>
      <c r="P493" s="130"/>
      <c r="Q493" s="130"/>
      <c r="R493" s="130"/>
      <c r="S493" s="130"/>
      <c r="T493" s="129"/>
      <c r="U493" s="130"/>
      <c r="V493" s="130"/>
      <c r="W493" s="130"/>
      <c r="X493" s="130"/>
      <c r="Y493" s="130"/>
      <c r="Z493" s="130"/>
      <c r="AA493" s="130"/>
      <c r="AB493" s="130"/>
      <c r="AC493" s="130"/>
    </row>
    <row r="494" customFormat="false" ht="12.75" hidden="false" customHeight="false" outlineLevel="0" collapsed="false">
      <c r="J494" s="129"/>
      <c r="K494" s="130"/>
      <c r="L494" s="130"/>
      <c r="M494" s="130"/>
      <c r="N494" s="130"/>
      <c r="O494" s="130"/>
      <c r="P494" s="130"/>
      <c r="Q494" s="130"/>
      <c r="R494" s="130"/>
      <c r="S494" s="130"/>
      <c r="T494" s="129"/>
      <c r="U494" s="130"/>
      <c r="V494" s="130"/>
      <c r="W494" s="130"/>
      <c r="X494" s="130"/>
      <c r="Y494" s="130"/>
      <c r="Z494" s="130"/>
      <c r="AA494" s="130"/>
      <c r="AB494" s="130"/>
      <c r="AC494" s="130"/>
    </row>
    <row r="495" customFormat="false" ht="12.75" hidden="false" customHeight="false" outlineLevel="0" collapsed="false">
      <c r="J495" s="129"/>
      <c r="K495" s="130"/>
      <c r="L495" s="130"/>
      <c r="M495" s="130"/>
      <c r="N495" s="130"/>
      <c r="O495" s="130"/>
      <c r="P495" s="130"/>
      <c r="Q495" s="130"/>
      <c r="R495" s="130"/>
      <c r="S495" s="130"/>
      <c r="T495" s="129"/>
      <c r="U495" s="130"/>
      <c r="V495" s="130"/>
      <c r="W495" s="130"/>
      <c r="X495" s="130"/>
      <c r="Y495" s="130"/>
      <c r="Z495" s="130"/>
      <c r="AA495" s="130"/>
      <c r="AB495" s="130"/>
      <c r="AC495" s="130"/>
    </row>
    <row r="496" customFormat="false" ht="12.75" hidden="false" customHeight="false" outlineLevel="0" collapsed="false">
      <c r="J496" s="129"/>
      <c r="K496" s="130"/>
      <c r="L496" s="130"/>
      <c r="M496" s="130"/>
      <c r="N496" s="130"/>
      <c r="O496" s="130"/>
      <c r="P496" s="130"/>
      <c r="Q496" s="130"/>
      <c r="R496" s="130"/>
      <c r="S496" s="130"/>
      <c r="T496" s="129"/>
      <c r="U496" s="130"/>
      <c r="V496" s="130"/>
      <c r="W496" s="130"/>
      <c r="X496" s="130"/>
      <c r="Y496" s="130"/>
      <c r="Z496" s="130"/>
      <c r="AA496" s="130"/>
      <c r="AB496" s="130"/>
      <c r="AC496" s="130"/>
    </row>
    <row r="497" customFormat="false" ht="12.75" hidden="false" customHeight="false" outlineLevel="0" collapsed="false">
      <c r="J497" s="129"/>
      <c r="K497" s="130"/>
      <c r="L497" s="130"/>
      <c r="M497" s="130"/>
      <c r="N497" s="130"/>
      <c r="O497" s="130"/>
      <c r="P497" s="130"/>
      <c r="Q497" s="130"/>
      <c r="R497" s="130"/>
      <c r="S497" s="130"/>
      <c r="T497" s="129"/>
      <c r="U497" s="130"/>
      <c r="V497" s="130"/>
      <c r="W497" s="130"/>
      <c r="X497" s="130"/>
      <c r="Y497" s="130"/>
      <c r="Z497" s="130"/>
      <c r="AA497" s="130"/>
      <c r="AB497" s="130"/>
      <c r="AC497" s="130"/>
    </row>
    <row r="498" customFormat="false" ht="12.75" hidden="false" customHeight="false" outlineLevel="0" collapsed="false">
      <c r="J498" s="129"/>
      <c r="K498" s="130"/>
      <c r="L498" s="130"/>
      <c r="M498" s="130"/>
      <c r="N498" s="130"/>
      <c r="O498" s="130"/>
      <c r="P498" s="130"/>
      <c r="Q498" s="130"/>
      <c r="R498" s="130"/>
      <c r="S498" s="130"/>
      <c r="T498" s="129"/>
      <c r="U498" s="130"/>
      <c r="V498" s="130"/>
      <c r="W498" s="130"/>
      <c r="X498" s="130"/>
      <c r="Y498" s="130"/>
      <c r="Z498" s="130"/>
      <c r="AA498" s="130"/>
      <c r="AB498" s="130"/>
      <c r="AC498" s="130"/>
    </row>
    <row r="499" customFormat="false" ht="12.75" hidden="false" customHeight="false" outlineLevel="0" collapsed="false">
      <c r="J499" s="129"/>
      <c r="K499" s="130"/>
      <c r="L499" s="130"/>
      <c r="M499" s="130"/>
      <c r="N499" s="130"/>
      <c r="O499" s="130"/>
      <c r="P499" s="130"/>
      <c r="Q499" s="130"/>
      <c r="R499" s="130"/>
      <c r="S499" s="130"/>
      <c r="T499" s="129"/>
      <c r="U499" s="130"/>
      <c r="V499" s="130"/>
      <c r="W499" s="130"/>
      <c r="X499" s="130"/>
      <c r="Y499" s="130"/>
      <c r="Z499" s="130"/>
      <c r="AA499" s="130"/>
      <c r="AB499" s="130"/>
      <c r="AC499" s="130"/>
    </row>
    <row r="500" customFormat="false" ht="12.75" hidden="false" customHeight="false" outlineLevel="0" collapsed="false">
      <c r="J500" s="129"/>
      <c r="K500" s="130"/>
      <c r="L500" s="130"/>
      <c r="M500" s="130"/>
      <c r="N500" s="130"/>
      <c r="O500" s="130"/>
      <c r="P500" s="130"/>
      <c r="Q500" s="130"/>
      <c r="R500" s="130"/>
      <c r="S500" s="130"/>
      <c r="T500" s="129"/>
      <c r="U500" s="130"/>
      <c r="V500" s="130"/>
      <c r="W500" s="130"/>
      <c r="X500" s="130"/>
      <c r="Y500" s="130"/>
      <c r="Z500" s="130"/>
      <c r="AA500" s="130"/>
      <c r="AB500" s="130"/>
      <c r="AC500" s="130"/>
    </row>
    <row r="501" customFormat="false" ht="12.75" hidden="false" customHeight="false" outlineLevel="0" collapsed="false">
      <c r="J501" s="129"/>
      <c r="K501" s="130"/>
      <c r="L501" s="130"/>
      <c r="M501" s="130"/>
      <c r="N501" s="130"/>
      <c r="O501" s="130"/>
      <c r="P501" s="130"/>
      <c r="Q501" s="130"/>
      <c r="R501" s="130"/>
      <c r="S501" s="130"/>
      <c r="T501" s="129"/>
      <c r="U501" s="130"/>
      <c r="V501" s="130"/>
      <c r="W501" s="130"/>
      <c r="X501" s="130"/>
      <c r="Y501" s="130"/>
      <c r="Z501" s="130"/>
      <c r="AA501" s="130"/>
      <c r="AB501" s="130"/>
      <c r="AC501" s="13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6"/>
      <c r="N504" s="146"/>
      <c r="P504" s="146"/>
      <c r="R504" s="146"/>
      <c r="S504" s="130"/>
      <c r="T504" s="5"/>
      <c r="V504" s="146"/>
      <c r="X504" s="146"/>
      <c r="Z504" s="146"/>
      <c r="AB504" s="146"/>
      <c r="AC504" s="130"/>
    </row>
    <row r="505" customFormat="false" ht="12.75" hidden="false" customHeight="false" outlineLevel="0" collapsed="false">
      <c r="S505" s="130"/>
      <c r="AC505" s="130"/>
    </row>
    <row r="506" customFormat="false" ht="12.75" hidden="false" customHeight="false" outlineLevel="0" collapsed="false">
      <c r="J506" s="148"/>
      <c r="S506" s="167"/>
      <c r="T506" s="148"/>
      <c r="AC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300</v>
      </c>
    </row>
    <row r="3" customFormat="false" ht="12.75" hidden="false" customHeight="false" outlineLevel="0" collapsed="false">
      <c r="B3" s="120" t="n">
        <v>10518</v>
      </c>
      <c r="D3" s="120" t="n">
        <v>13276</v>
      </c>
      <c r="F3" s="120" t="n">
        <v>13475</v>
      </c>
      <c r="H3" s="120" t="n">
        <v>500176</v>
      </c>
      <c r="J3" s="120" t="n">
        <v>500390</v>
      </c>
      <c r="L3" s="120" t="n">
        <v>500612</v>
      </c>
    </row>
    <row r="4" customFormat="false" ht="12.75" hidden="false" customHeight="false" outlineLevel="0" collapsed="false">
      <c r="B4" s="121" t="s">
        <v>301</v>
      </c>
      <c r="C4" s="122"/>
      <c r="D4" s="169" t="s">
        <v>302</v>
      </c>
      <c r="E4" s="122"/>
      <c r="F4" s="169" t="s">
        <v>303</v>
      </c>
      <c r="G4" s="122"/>
      <c r="H4" s="169" t="s">
        <v>304</v>
      </c>
      <c r="I4" s="122"/>
      <c r="J4" s="169" t="s">
        <v>305</v>
      </c>
      <c r="K4" s="122"/>
      <c r="L4" s="169" t="s">
        <v>306</v>
      </c>
      <c r="M4" s="122"/>
      <c r="N4" s="12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D5" s="123" t="s">
        <v>180</v>
      </c>
      <c r="E5" s="123" t="s">
        <v>181</v>
      </c>
      <c r="F5" s="123" t="s">
        <v>180</v>
      </c>
      <c r="G5" s="123" t="s">
        <v>181</v>
      </c>
      <c r="H5" s="123" t="s">
        <v>180</v>
      </c>
      <c r="I5" s="123" t="s">
        <v>181</v>
      </c>
      <c r="J5" s="123" t="s">
        <v>180</v>
      </c>
      <c r="K5" s="123" t="s">
        <v>181</v>
      </c>
      <c r="L5" s="123" t="s">
        <v>180</v>
      </c>
      <c r="M5" s="123" t="s">
        <v>181</v>
      </c>
      <c r="N5" s="123"/>
      <c r="P5" s="127"/>
      <c r="Q5" s="127"/>
      <c r="R5" s="127"/>
      <c r="S5" s="127"/>
      <c r="T5" s="127"/>
      <c r="V5" s="128"/>
      <c r="AA5" s="6"/>
      <c r="AB5" s="127"/>
      <c r="AC5" s="127"/>
      <c r="AD5" s="127"/>
      <c r="AE5" s="127"/>
      <c r="AF5" s="127"/>
      <c r="AH5" s="128"/>
    </row>
    <row r="6" customFormat="false" ht="12.75" hidden="false" customHeight="false" outlineLevel="0" collapsed="false">
      <c r="A6" s="129" t="n">
        <v>1</v>
      </c>
      <c r="B6" s="477"/>
      <c r="C6" s="130"/>
      <c r="D6" s="477"/>
      <c r="E6" s="130"/>
      <c r="F6" s="477"/>
      <c r="G6" s="130"/>
      <c r="H6" s="477"/>
      <c r="I6" s="130"/>
      <c r="J6" s="477"/>
      <c r="K6" s="130"/>
      <c r="L6" s="130" t="n">
        <v>-677</v>
      </c>
      <c r="M6" s="130" t="n">
        <v>-581</v>
      </c>
      <c r="N6" s="130" t="n">
        <f aca="false">+M6+K6+I6+G6+E6+C6-L6-J6-H6-F6-D6-B6</f>
        <v>96</v>
      </c>
      <c r="P6" s="127"/>
      <c r="Q6" s="127"/>
      <c r="R6" s="127"/>
      <c r="S6" s="127"/>
      <c r="T6" s="127"/>
      <c r="U6" s="18"/>
      <c r="V6" s="128"/>
      <c r="Y6" s="133"/>
      <c r="AA6" s="6"/>
      <c r="AB6" s="127"/>
      <c r="AC6" s="127"/>
      <c r="AD6" s="127"/>
      <c r="AE6" s="127"/>
      <c r="AF6" s="127"/>
      <c r="AG6" s="18"/>
      <c r="AH6" s="128"/>
      <c r="AK6" s="133"/>
    </row>
    <row r="7" customFormat="false" ht="12.75" hidden="false" customHeight="false" outlineLevel="0" collapsed="false">
      <c r="A7" s="129" t="n">
        <v>2</v>
      </c>
      <c r="B7" s="477"/>
      <c r="C7" s="130"/>
      <c r="D7" s="477"/>
      <c r="E7" s="130"/>
      <c r="F7" s="477"/>
      <c r="G7" s="130"/>
      <c r="H7" s="477"/>
      <c r="I7" s="130"/>
      <c r="J7" s="477"/>
      <c r="K7" s="130"/>
      <c r="L7" s="130" t="n">
        <v>-928</v>
      </c>
      <c r="M7" s="130" t="n">
        <v>-581</v>
      </c>
      <c r="N7" s="130" t="n">
        <f aca="false">+M7+K7+I7+G7+E7+C7-L7-J7-H7-F7-D7-B7</f>
        <v>347</v>
      </c>
      <c r="T7" s="32"/>
      <c r="V7" s="91"/>
      <c r="W7" s="69"/>
      <c r="AA7" s="135"/>
      <c r="AB7" s="136"/>
      <c r="AC7" s="136"/>
      <c r="AD7" s="136"/>
      <c r="AE7" s="136"/>
      <c r="AF7" s="136"/>
      <c r="AG7" s="137"/>
      <c r="AH7" s="138"/>
      <c r="AI7" s="69"/>
      <c r="AJ7" s="91"/>
      <c r="AK7" s="133"/>
    </row>
    <row r="8" customFormat="false" ht="12.75" hidden="false" customHeight="false" outlineLevel="0" collapsed="false">
      <c r="A8" s="129" t="n">
        <v>3</v>
      </c>
      <c r="B8" s="477"/>
      <c r="C8" s="130"/>
      <c r="D8" s="477"/>
      <c r="E8" s="130"/>
      <c r="F8" s="477"/>
      <c r="G8" s="130"/>
      <c r="H8" s="477"/>
      <c r="I8" s="130"/>
      <c r="J8" s="477"/>
      <c r="K8" s="130"/>
      <c r="L8" s="130" t="n">
        <v>-911</v>
      </c>
      <c r="M8" s="130" t="n">
        <v>-581</v>
      </c>
      <c r="N8" s="130" t="n">
        <f aca="false">+M8+K8+I8+G8+E8+C8-L8-J8-H8-F8-D8-B8</f>
        <v>330</v>
      </c>
      <c r="P8" s="136"/>
      <c r="Q8" s="136"/>
      <c r="R8" s="136"/>
      <c r="S8" s="136"/>
      <c r="T8" s="136"/>
      <c r="U8" s="137"/>
      <c r="V8" s="138"/>
      <c r="W8" s="69"/>
      <c r="X8" s="91"/>
      <c r="Y8" s="133"/>
      <c r="AA8" s="135"/>
      <c r="AB8" s="136"/>
      <c r="AC8" s="136"/>
      <c r="AD8" s="136"/>
      <c r="AE8" s="136"/>
      <c r="AF8" s="136"/>
      <c r="AG8" s="139"/>
      <c r="AH8" s="138"/>
      <c r="AI8" s="69"/>
      <c r="AJ8" s="91"/>
      <c r="AK8" s="133"/>
    </row>
    <row r="9" customFormat="false" ht="12.75" hidden="false" customHeight="false" outlineLevel="0" collapsed="false">
      <c r="A9" s="129" t="n">
        <v>4</v>
      </c>
      <c r="B9" s="477"/>
      <c r="C9" s="130"/>
      <c r="D9" s="477"/>
      <c r="E9" s="130"/>
      <c r="F9" s="477"/>
      <c r="G9" s="130"/>
      <c r="H9" s="477"/>
      <c r="I9" s="130"/>
      <c r="J9" s="477"/>
      <c r="K9" s="130"/>
      <c r="L9" s="130" t="n">
        <v>-981</v>
      </c>
      <c r="M9" s="130" t="n">
        <v>-581</v>
      </c>
      <c r="N9" s="130" t="n">
        <f aca="false">+M9+K9+I9+G9+E9+C9-L9-J9-H9-F9-D9-B9</f>
        <v>400</v>
      </c>
      <c r="P9" s="136"/>
      <c r="S9" s="240"/>
      <c r="T9" s="136"/>
      <c r="U9" s="139"/>
      <c r="V9" s="138"/>
      <c r="W9" s="69"/>
      <c r="X9" s="91"/>
      <c r="Y9" s="133"/>
      <c r="AA9" s="135"/>
      <c r="AB9" s="136"/>
      <c r="AC9" s="136"/>
      <c r="AD9" s="136"/>
      <c r="AE9" s="136"/>
      <c r="AF9" s="136"/>
      <c r="AG9" s="139"/>
      <c r="AH9" s="138"/>
      <c r="AI9" s="69"/>
      <c r="AJ9" s="91"/>
      <c r="AK9" s="133"/>
    </row>
    <row r="10" customFormat="false" ht="12.75" hidden="false" customHeight="false" outlineLevel="0" collapsed="false">
      <c r="A10" s="129" t="n">
        <v>5</v>
      </c>
      <c r="B10" s="477"/>
      <c r="C10" s="130"/>
      <c r="D10" s="477"/>
      <c r="E10" s="130"/>
      <c r="F10" s="477"/>
      <c r="G10" s="130"/>
      <c r="H10" s="477"/>
      <c r="I10" s="130"/>
      <c r="J10" s="477"/>
      <c r="K10" s="130"/>
      <c r="L10" s="130" t="n">
        <v>-658</v>
      </c>
      <c r="M10" s="130" t="n">
        <v>-581</v>
      </c>
      <c r="N10" s="130" t="n">
        <f aca="false">+M10+K10+I10+G10+E10+C10-L10-J10-H10-F10-D10-B10</f>
        <v>77</v>
      </c>
      <c r="P10" s="136"/>
      <c r="S10" s="240"/>
      <c r="T10" s="136"/>
      <c r="U10" s="139"/>
      <c r="V10" s="138"/>
      <c r="W10" s="69"/>
      <c r="X10" s="91"/>
      <c r="Y10" s="133"/>
      <c r="AA10" s="135"/>
      <c r="AB10" s="136"/>
      <c r="AC10" s="136"/>
      <c r="AD10" s="136"/>
      <c r="AE10" s="136"/>
      <c r="AF10" s="136"/>
      <c r="AG10" s="139"/>
      <c r="AH10" s="138"/>
      <c r="AI10" s="69"/>
      <c r="AJ10" s="91"/>
      <c r="AK10" s="133"/>
    </row>
    <row r="11" customFormat="false" ht="12.75" hidden="false" customHeight="false" outlineLevel="0" collapsed="false">
      <c r="A11" s="129" t="n">
        <v>6</v>
      </c>
      <c r="B11" s="477"/>
      <c r="C11" s="130"/>
      <c r="D11" s="477"/>
      <c r="E11" s="130"/>
      <c r="F11" s="477"/>
      <c r="G11" s="130"/>
      <c r="H11" s="477"/>
      <c r="I11" s="130"/>
      <c r="J11" s="477"/>
      <c r="K11" s="130"/>
      <c r="L11" s="130" t="n">
        <v>-805</v>
      </c>
      <c r="M11" s="130" t="n">
        <v>-581</v>
      </c>
      <c r="N11" s="130" t="n">
        <f aca="false">+M11+K11+I11+G11+E11+C11-L11-J11-H11-F11-D11-B11</f>
        <v>224</v>
      </c>
      <c r="P11" s="136"/>
      <c r="S11" s="240"/>
      <c r="T11" s="136"/>
      <c r="U11" s="139"/>
      <c r="V11" s="138"/>
      <c r="W11" s="69"/>
      <c r="X11" s="91"/>
      <c r="Y11" s="133"/>
      <c r="AA11" s="135"/>
      <c r="AB11" s="136"/>
      <c r="AC11" s="136"/>
      <c r="AD11" s="136"/>
      <c r="AE11" s="136"/>
      <c r="AF11" s="136"/>
      <c r="AG11" s="139"/>
      <c r="AH11" s="138"/>
      <c r="AI11" s="69"/>
      <c r="AJ11" s="91"/>
      <c r="AK11" s="133"/>
    </row>
    <row r="12" customFormat="false" ht="12.75" hidden="false" customHeight="false" outlineLevel="0" collapsed="false">
      <c r="A12" s="129" t="n">
        <v>7</v>
      </c>
      <c r="B12" s="477"/>
      <c r="C12" s="130"/>
      <c r="D12" s="477"/>
      <c r="E12" s="130"/>
      <c r="F12" s="477"/>
      <c r="G12" s="130"/>
      <c r="H12" s="477"/>
      <c r="I12" s="130"/>
      <c r="J12" s="477"/>
      <c r="K12" s="130"/>
      <c r="L12" s="130" t="n">
        <v>-709</v>
      </c>
      <c r="M12" s="130" t="n">
        <v>-581</v>
      </c>
      <c r="N12" s="130" t="n">
        <f aca="false">+M12+K12+I12+G12+E12+C12-L12-J12-H12-F12-D12-B12</f>
        <v>128</v>
      </c>
      <c r="P12" s="136"/>
      <c r="S12" s="240"/>
      <c r="T12" s="136"/>
      <c r="U12" s="139"/>
      <c r="V12" s="138"/>
      <c r="W12" s="69"/>
      <c r="X12" s="91"/>
      <c r="Y12" s="133"/>
      <c r="AA12" s="135"/>
      <c r="AB12" s="136"/>
      <c r="AC12" s="136"/>
      <c r="AD12" s="136"/>
      <c r="AE12" s="136"/>
      <c r="AF12" s="136"/>
      <c r="AG12" s="139"/>
      <c r="AH12" s="138"/>
      <c r="AI12" s="69"/>
      <c r="AJ12" s="91"/>
      <c r="AK12" s="133"/>
    </row>
    <row r="13" customFormat="false" ht="12.75" hidden="false" customHeight="false" outlineLevel="0" collapsed="false">
      <c r="A13" s="129" t="n">
        <v>8</v>
      </c>
      <c r="B13" s="477"/>
      <c r="C13" s="130"/>
      <c r="D13" s="477"/>
      <c r="E13" s="130"/>
      <c r="F13" s="477"/>
      <c r="G13" s="130"/>
      <c r="H13" s="477"/>
      <c r="I13" s="130"/>
      <c r="J13" s="477"/>
      <c r="K13" s="130"/>
      <c r="L13" s="130" t="n">
        <v>-828</v>
      </c>
      <c r="M13" s="130" t="n">
        <v>-581</v>
      </c>
      <c r="N13" s="130" t="n">
        <f aca="false">+M13+K13+I13+G13+E13+C13-L13-J13-H13-F13-D13-B13</f>
        <v>247</v>
      </c>
      <c r="P13" s="136"/>
      <c r="S13" s="241"/>
      <c r="T13" s="136"/>
      <c r="U13" s="139"/>
      <c r="V13" s="138"/>
      <c r="W13" s="69"/>
      <c r="X13" s="91"/>
      <c r="Y13" s="133"/>
      <c r="AA13" s="135"/>
      <c r="AB13" s="136"/>
      <c r="AC13" s="136"/>
      <c r="AD13" s="136"/>
      <c r="AE13" s="136"/>
      <c r="AF13" s="136"/>
      <c r="AG13" s="139"/>
      <c r="AH13" s="138"/>
      <c r="AI13" s="69"/>
      <c r="AJ13" s="91"/>
      <c r="AK13" s="133"/>
    </row>
    <row r="14" customFormat="false" ht="12.75" hidden="false" customHeight="false" outlineLevel="0" collapsed="false">
      <c r="A14" s="129" t="n">
        <v>9</v>
      </c>
      <c r="B14" s="477"/>
      <c r="C14" s="130"/>
      <c r="D14" s="477"/>
      <c r="E14" s="130"/>
      <c r="F14" s="477"/>
      <c r="G14" s="130"/>
      <c r="H14" s="477"/>
      <c r="I14" s="130"/>
      <c r="J14" s="477"/>
      <c r="K14" s="130"/>
      <c r="L14" s="130" t="n">
        <v>-884</v>
      </c>
      <c r="M14" s="130" t="n">
        <v>-581</v>
      </c>
      <c r="N14" s="130" t="n">
        <f aca="false">+M14+K14+I14+G14+E14+C14-L14-J14-H14-F14-D14-B14</f>
        <v>303</v>
      </c>
      <c r="P14" s="136"/>
      <c r="S14" s="241"/>
      <c r="T14" s="136"/>
      <c r="U14" s="139"/>
      <c r="V14" s="138"/>
      <c r="W14" s="69"/>
      <c r="X14" s="91"/>
      <c r="Y14" s="133"/>
      <c r="AA14" s="135"/>
      <c r="AB14" s="136"/>
      <c r="AC14" s="136"/>
      <c r="AD14" s="136"/>
      <c r="AE14" s="136"/>
      <c r="AF14" s="136"/>
      <c r="AG14" s="139"/>
      <c r="AH14" s="138"/>
      <c r="AI14" s="69"/>
      <c r="AJ14" s="91"/>
      <c r="AK14" s="133"/>
    </row>
    <row r="15" customFormat="false" ht="12.75" hidden="false" customHeight="false" outlineLevel="0" collapsed="false">
      <c r="A15" s="129" t="n">
        <v>10</v>
      </c>
      <c r="B15" s="477"/>
      <c r="C15" s="130"/>
      <c r="D15" s="477"/>
      <c r="E15" s="130"/>
      <c r="F15" s="477"/>
      <c r="G15" s="130"/>
      <c r="H15" s="477"/>
      <c r="I15" s="130"/>
      <c r="J15" s="477"/>
      <c r="K15" s="130"/>
      <c r="L15" s="130" t="n">
        <v>-856</v>
      </c>
      <c r="M15" s="130" t="n">
        <v>-581</v>
      </c>
      <c r="N15" s="130" t="n">
        <f aca="false">+M15+K15+I15+G15+E15+C15-L15-J15-H15-F15-D15-B15</f>
        <v>275</v>
      </c>
      <c r="P15" s="136"/>
      <c r="S15" s="241"/>
      <c r="T15" s="136"/>
      <c r="U15" s="139"/>
      <c r="V15" s="138"/>
      <c r="W15" s="69"/>
      <c r="X15" s="91"/>
      <c r="Y15" s="133"/>
      <c r="AA15" s="135"/>
      <c r="AB15" s="136"/>
      <c r="AC15" s="136"/>
      <c r="AD15" s="136"/>
      <c r="AE15" s="136"/>
      <c r="AF15" s="136"/>
      <c r="AG15" s="139"/>
      <c r="AH15" s="138"/>
      <c r="AI15" s="69"/>
      <c r="AJ15" s="91"/>
      <c r="AK15" s="133"/>
    </row>
    <row r="16" customFormat="false" ht="12.75" hidden="false" customHeight="false" outlineLevel="0" collapsed="false">
      <c r="A16" s="129" t="n">
        <v>11</v>
      </c>
      <c r="B16" s="477"/>
      <c r="C16" s="130"/>
      <c r="D16" s="477"/>
      <c r="E16" s="130"/>
      <c r="F16" s="477"/>
      <c r="G16" s="130"/>
      <c r="H16" s="477"/>
      <c r="I16" s="130"/>
      <c r="J16" s="477"/>
      <c r="K16" s="130"/>
      <c r="L16" s="130" t="n">
        <v>-595</v>
      </c>
      <c r="M16" s="130" t="n">
        <v>-581</v>
      </c>
      <c r="N16" s="130" t="n">
        <f aca="false">+M16+K16+I16+G16+E16+C16-L16-J16-H16-F16-D16-B16</f>
        <v>14</v>
      </c>
      <c r="P16" s="136"/>
      <c r="S16" s="241"/>
      <c r="T16" s="136"/>
      <c r="U16" s="139"/>
      <c r="V16" s="138"/>
      <c r="W16" s="69"/>
      <c r="X16" s="91"/>
      <c r="Y16" s="133"/>
      <c r="AA16" s="135"/>
      <c r="AB16" s="136"/>
      <c r="AC16" s="136"/>
      <c r="AD16" s="136"/>
      <c r="AE16" s="136"/>
      <c r="AF16" s="136"/>
      <c r="AG16" s="139"/>
      <c r="AH16" s="138"/>
      <c r="AI16" s="69"/>
      <c r="AJ16" s="91"/>
      <c r="AK16" s="133"/>
    </row>
    <row r="17" customFormat="false" ht="12.75" hidden="false" customHeight="false" outlineLevel="0" collapsed="false">
      <c r="A17" s="129" t="n">
        <v>12</v>
      </c>
      <c r="B17" s="477"/>
      <c r="C17" s="130"/>
      <c r="D17" s="477"/>
      <c r="E17" s="130"/>
      <c r="F17" s="477"/>
      <c r="G17" s="130"/>
      <c r="H17" s="477"/>
      <c r="I17" s="130"/>
      <c r="J17" s="477"/>
      <c r="K17" s="130"/>
      <c r="L17" s="130" t="n">
        <v>-581</v>
      </c>
      <c r="M17" s="130" t="n">
        <v>-581</v>
      </c>
      <c r="N17" s="130" t="n">
        <f aca="false">+M17+K17+I17+G17+E17+C17-L17-J17-H17-F17-D17-B17</f>
        <v>0</v>
      </c>
      <c r="P17" s="136"/>
      <c r="S17" s="241"/>
      <c r="T17" s="136"/>
      <c r="U17" s="139"/>
      <c r="V17" s="138"/>
      <c r="W17" s="69"/>
      <c r="X17" s="91"/>
      <c r="Y17" s="133"/>
      <c r="AA17" s="135"/>
      <c r="AB17" s="136"/>
      <c r="AC17" s="136"/>
      <c r="AD17" s="136"/>
      <c r="AE17" s="136"/>
      <c r="AF17" s="136"/>
      <c r="AG17" s="139"/>
      <c r="AH17" s="138"/>
      <c r="AI17" s="69"/>
      <c r="AJ17" s="91"/>
      <c r="AK17" s="133"/>
    </row>
    <row r="18" customFormat="false" ht="12.75" hidden="false" customHeight="false" outlineLevel="0" collapsed="false">
      <c r="A18" s="129" t="n">
        <v>13</v>
      </c>
      <c r="B18" s="477"/>
      <c r="C18" s="130"/>
      <c r="D18" s="477"/>
      <c r="E18" s="130"/>
      <c r="F18" s="477"/>
      <c r="G18" s="130"/>
      <c r="H18" s="477"/>
      <c r="I18" s="130"/>
      <c r="J18" s="477"/>
      <c r="K18" s="130"/>
      <c r="L18" s="130" t="n">
        <v>-639</v>
      </c>
      <c r="M18" s="130" t="n">
        <v>-778</v>
      </c>
      <c r="N18" s="130" t="n">
        <f aca="false">+M18+K18+I18+G18+E18+C18-L18-J18-H18-F18-D18-B18</f>
        <v>-139</v>
      </c>
      <c r="P18" s="136"/>
      <c r="S18" s="241"/>
      <c r="T18" s="136"/>
      <c r="U18" s="139"/>
      <c r="V18" s="138"/>
      <c r="W18" s="69"/>
      <c r="X18" s="91"/>
      <c r="Y18" s="133"/>
      <c r="AA18" s="135"/>
      <c r="AB18" s="136"/>
      <c r="AF18" s="136"/>
      <c r="AG18" s="139"/>
      <c r="AH18" s="138"/>
      <c r="AI18" s="69"/>
      <c r="AJ18" s="91"/>
      <c r="AK18" s="133"/>
    </row>
    <row r="19" customFormat="false" ht="12.75" hidden="false" customHeight="false" outlineLevel="0" collapsed="false">
      <c r="A19" s="129" t="n">
        <v>14</v>
      </c>
      <c r="B19" s="477"/>
      <c r="C19" s="130"/>
      <c r="D19" s="477"/>
      <c r="E19" s="130"/>
      <c r="F19" s="477"/>
      <c r="G19" s="130"/>
      <c r="H19" s="477"/>
      <c r="I19" s="130"/>
      <c r="J19" s="477"/>
      <c r="K19" s="130"/>
      <c r="L19" s="130" t="n">
        <v>-677</v>
      </c>
      <c r="M19" s="130" t="n">
        <v>-778</v>
      </c>
      <c r="N19" s="130" t="n">
        <f aca="false">+M19+K19+I19+G19+E19+C19-L19-J19-H19-F19-D19-B19</f>
        <v>-101</v>
      </c>
      <c r="P19" s="136"/>
      <c r="T19" s="136"/>
      <c r="U19" s="137"/>
      <c r="V19" s="138"/>
      <c r="W19" s="69"/>
      <c r="X19" s="91"/>
      <c r="Y19" s="133"/>
      <c r="AA19" s="135"/>
      <c r="AB19" s="136"/>
      <c r="AF19" s="136"/>
      <c r="AG19" s="139"/>
      <c r="AH19" s="138"/>
      <c r="AI19" s="69"/>
      <c r="AJ19" s="91"/>
      <c r="AK19" s="133"/>
    </row>
    <row r="20" customFormat="false" ht="12.75" hidden="false" customHeight="false" outlineLevel="0" collapsed="false">
      <c r="A20" s="129" t="n">
        <v>15</v>
      </c>
      <c r="B20" s="477"/>
      <c r="C20" s="130"/>
      <c r="D20" s="477"/>
      <c r="E20" s="130"/>
      <c r="F20" s="477"/>
      <c r="G20" s="130"/>
      <c r="H20" s="477"/>
      <c r="I20" s="130"/>
      <c r="J20" s="477"/>
      <c r="K20" s="130"/>
      <c r="L20" s="130" t="n">
        <v>-865</v>
      </c>
      <c r="M20" s="130" t="n">
        <v>-778</v>
      </c>
      <c r="N20" s="130" t="n">
        <f aca="false">+M20+K20+I20+G20+E20+C20-L20-J20-H20-F20-D20-B20</f>
        <v>87</v>
      </c>
      <c r="P20" s="136"/>
      <c r="T20" s="136"/>
      <c r="U20" s="137"/>
      <c r="V20" s="138"/>
      <c r="W20" s="69"/>
      <c r="X20" s="91"/>
      <c r="Y20" s="133"/>
      <c r="AA20" s="135"/>
      <c r="AB20" s="136"/>
      <c r="AF20" s="136"/>
      <c r="AG20" s="139"/>
      <c r="AH20" s="138"/>
      <c r="AI20" s="69"/>
      <c r="AJ20" s="91"/>
      <c r="AK20" s="133"/>
    </row>
    <row r="21" customFormat="false" ht="12.75" hidden="false" customHeight="false" outlineLevel="0" collapsed="false">
      <c r="A21" s="129" t="n">
        <v>16</v>
      </c>
      <c r="B21" s="477"/>
      <c r="C21" s="130"/>
      <c r="D21" s="477"/>
      <c r="E21" s="130"/>
      <c r="F21" s="477"/>
      <c r="G21" s="130"/>
      <c r="H21" s="477"/>
      <c r="I21" s="130"/>
      <c r="J21" s="477"/>
      <c r="K21" s="130"/>
      <c r="L21" s="130" t="n">
        <v>-591</v>
      </c>
      <c r="M21" s="130" t="n">
        <v>-778</v>
      </c>
      <c r="N21" s="130" t="n">
        <f aca="false">+M21+K21+I21+G21+E21+C21-L21-J21-H21-F21-D21-B21</f>
        <v>-187</v>
      </c>
      <c r="AA21" s="135"/>
      <c r="AB21" s="136"/>
      <c r="AF21" s="136"/>
      <c r="AG21" s="139"/>
      <c r="AH21" s="138"/>
      <c r="AI21" s="69"/>
      <c r="AJ21" s="91"/>
      <c r="AK21" s="133"/>
    </row>
    <row r="22" customFormat="false" ht="12.75" hidden="false" customHeight="false" outlineLevel="0" collapsed="false">
      <c r="A22" s="129" t="n">
        <v>17</v>
      </c>
      <c r="B22" s="477"/>
      <c r="C22" s="130"/>
      <c r="D22" s="477"/>
      <c r="E22" s="130"/>
      <c r="F22" s="477"/>
      <c r="G22" s="130"/>
      <c r="H22" s="477"/>
      <c r="I22" s="130"/>
      <c r="J22" s="477"/>
      <c r="K22" s="130"/>
      <c r="L22" s="130" t="n">
        <v>-988</v>
      </c>
      <c r="M22" s="130" t="n">
        <v>-778</v>
      </c>
      <c r="N22" s="130" t="n">
        <f aca="false">+M22+K22+I22+G22+E22+C22-L22-J22-H22-F22-D22-B22</f>
        <v>210</v>
      </c>
      <c r="AA22" s="135"/>
      <c r="AB22" s="130"/>
      <c r="AF22" s="136"/>
      <c r="AG22" s="137"/>
      <c r="AH22" s="138"/>
      <c r="AI22" s="69"/>
      <c r="AJ22" s="91"/>
      <c r="AK22" s="133"/>
    </row>
    <row r="23" customFormat="false" ht="12.75" hidden="false" customHeight="false" outlineLevel="0" collapsed="false">
      <c r="A23" s="129" t="n">
        <v>18</v>
      </c>
      <c r="B23" s="477"/>
      <c r="C23" s="130"/>
      <c r="D23" s="477"/>
      <c r="E23" s="130"/>
      <c r="F23" s="477"/>
      <c r="G23" s="130"/>
      <c r="H23" s="477"/>
      <c r="I23" s="130"/>
      <c r="J23" s="477"/>
      <c r="K23" s="130"/>
      <c r="L23" s="130" t="n">
        <v>-803</v>
      </c>
      <c r="M23" s="130" t="n">
        <v>-778</v>
      </c>
      <c r="N23" s="130" t="n">
        <f aca="false">+M23+K23+I23+G23+E23+C23-L23-J23-H23-F23-D23-B23</f>
        <v>25</v>
      </c>
      <c r="P23" s="136"/>
      <c r="Q23" s="136"/>
      <c r="R23" s="136"/>
      <c r="S23" s="136"/>
      <c r="T23" s="136"/>
      <c r="U23" s="139"/>
      <c r="V23" s="138"/>
      <c r="W23" s="69"/>
      <c r="X23" s="91"/>
      <c r="Y23" s="133"/>
      <c r="AA23" s="135"/>
      <c r="AB23" s="130"/>
      <c r="AF23" s="136"/>
      <c r="AG23" s="137"/>
      <c r="AH23" s="138"/>
      <c r="AI23" s="69"/>
      <c r="AJ23" s="91"/>
      <c r="AK23" s="133"/>
    </row>
    <row r="24" customFormat="false" ht="12.75" hidden="false" customHeight="false" outlineLevel="0" collapsed="false">
      <c r="A24" s="129" t="n">
        <v>19</v>
      </c>
      <c r="B24" s="477"/>
      <c r="C24" s="130"/>
      <c r="D24" s="477"/>
      <c r="E24" s="130"/>
      <c r="F24" s="477"/>
      <c r="G24" s="130"/>
      <c r="H24" s="477"/>
      <c r="I24" s="130"/>
      <c r="J24" s="477"/>
      <c r="K24" s="130"/>
      <c r="L24" s="130" t="n">
        <v>-882</v>
      </c>
      <c r="M24" s="130" t="n">
        <v>-778</v>
      </c>
      <c r="N24" s="130" t="n">
        <f aca="false">+M24+K24+I24+G24+E24+C24-L24-J24-H24-F24-D24-B24</f>
        <v>104</v>
      </c>
      <c r="P24" s="136"/>
      <c r="Q24" s="136"/>
      <c r="R24" s="136"/>
      <c r="S24" s="136"/>
      <c r="T24" s="136"/>
      <c r="U24" s="139"/>
      <c r="V24" s="138"/>
      <c r="W24" s="69"/>
      <c r="X24" s="91"/>
      <c r="Y24" s="133"/>
    </row>
    <row r="25" customFormat="false" ht="12.75" hidden="false" customHeight="false" outlineLevel="0" collapsed="false">
      <c r="A25" s="129" t="n">
        <v>20</v>
      </c>
      <c r="B25" s="477"/>
      <c r="C25" s="130"/>
      <c r="D25" s="477"/>
      <c r="E25" s="130"/>
      <c r="F25" s="477"/>
      <c r="G25" s="130"/>
      <c r="H25" s="477"/>
      <c r="I25" s="130"/>
      <c r="J25" s="477"/>
      <c r="K25" s="130"/>
      <c r="L25" s="130" t="n">
        <v>-768</v>
      </c>
      <c r="M25" s="130" t="n">
        <v>-778</v>
      </c>
      <c r="N25" s="130" t="n">
        <f aca="false">+M25+K25+I25+G25+E25+C25-L25-J25-H25-F25-D25-B25</f>
        <v>-10</v>
      </c>
      <c r="P25" s="136"/>
      <c r="Q25" s="136"/>
      <c r="R25" s="136"/>
      <c r="S25" s="136"/>
      <c r="T25" s="136"/>
      <c r="U25" s="139"/>
      <c r="V25" s="138"/>
      <c r="W25" s="69"/>
      <c r="X25" s="91"/>
      <c r="Y25" s="133"/>
    </row>
    <row r="26" customFormat="false" ht="12.75" hidden="false" customHeight="false" outlineLevel="0" collapsed="false">
      <c r="A26" s="129" t="n">
        <v>21</v>
      </c>
      <c r="B26" s="477"/>
      <c r="C26" s="130"/>
      <c r="D26" s="477"/>
      <c r="E26" s="130"/>
      <c r="F26" s="477"/>
      <c r="G26" s="130"/>
      <c r="H26" s="477"/>
      <c r="I26" s="130"/>
      <c r="J26" s="477"/>
      <c r="K26" s="130"/>
      <c r="L26" s="130" t="n">
        <v>-850</v>
      </c>
      <c r="M26" s="130" t="n">
        <v>-778</v>
      </c>
      <c r="N26" s="130" t="n">
        <f aca="false">+M26+K26+I26+G26+E26+C26-L26-J26-H26-F26-D26-B26</f>
        <v>72</v>
      </c>
      <c r="P26" s="136"/>
      <c r="Q26" s="136"/>
      <c r="R26" s="136"/>
      <c r="S26" s="136"/>
      <c r="T26" s="136"/>
      <c r="U26" s="139"/>
      <c r="V26" s="138"/>
      <c r="W26" s="69"/>
      <c r="X26" s="91"/>
      <c r="Y26" s="133"/>
    </row>
    <row r="27" customFormat="false" ht="12.75" hidden="false" customHeight="false" outlineLevel="0" collapsed="false">
      <c r="A27" s="129" t="n">
        <v>22</v>
      </c>
      <c r="B27" s="477"/>
      <c r="C27" s="130"/>
      <c r="D27" s="477"/>
      <c r="E27" s="130"/>
      <c r="F27" s="477"/>
      <c r="G27" s="130"/>
      <c r="H27" s="477"/>
      <c r="I27" s="130"/>
      <c r="J27" s="477"/>
      <c r="K27" s="130"/>
      <c r="L27" s="130" t="n">
        <v>-1060</v>
      </c>
      <c r="M27" s="130" t="n">
        <v>-778</v>
      </c>
      <c r="N27" s="130" t="n">
        <f aca="false">+M27+K27+I27+G27+E27+C27-L27-J27-H27-F27-D27-B27</f>
        <v>282</v>
      </c>
      <c r="P27" s="136"/>
      <c r="Q27" s="136"/>
      <c r="R27" s="136"/>
      <c r="S27" s="136"/>
      <c r="T27" s="136"/>
      <c r="U27" s="139"/>
      <c r="V27" s="138"/>
      <c r="W27" s="69"/>
      <c r="X27" s="91"/>
      <c r="Y27" s="133"/>
    </row>
    <row r="28" customFormat="false" ht="12.75" hidden="false" customHeight="false" outlineLevel="0" collapsed="false">
      <c r="A28" s="129" t="n">
        <v>23</v>
      </c>
      <c r="B28" s="477"/>
      <c r="C28" s="130"/>
      <c r="D28" s="477"/>
      <c r="E28" s="130"/>
      <c r="F28" s="477"/>
      <c r="G28" s="130"/>
      <c r="H28" s="477"/>
      <c r="I28" s="130"/>
      <c r="J28" s="477"/>
      <c r="K28" s="130"/>
      <c r="L28" s="130" t="n">
        <v>-1040</v>
      </c>
      <c r="M28" s="130" t="n">
        <v>-1765</v>
      </c>
      <c r="N28" s="130" t="n">
        <f aca="false">+M28+K28+I28+G28+E28+C28-L28-J28-H28-F28-D28-B28</f>
        <v>-725</v>
      </c>
      <c r="P28" s="136"/>
      <c r="Q28" s="136"/>
      <c r="R28" s="136"/>
      <c r="S28" s="136"/>
      <c r="T28" s="136"/>
      <c r="U28" s="139"/>
      <c r="V28" s="138"/>
      <c r="W28" s="69"/>
      <c r="X28" s="91"/>
      <c r="Y28" s="133"/>
    </row>
    <row r="29" customFormat="false" ht="12.75" hidden="false" customHeight="false" outlineLevel="0" collapsed="false">
      <c r="A29" s="129" t="n">
        <v>24</v>
      </c>
      <c r="B29" s="477"/>
      <c r="C29" s="130"/>
      <c r="D29" s="477"/>
      <c r="E29" s="130"/>
      <c r="F29" s="477"/>
      <c r="G29" s="130"/>
      <c r="H29" s="477"/>
      <c r="I29" s="130"/>
      <c r="J29" s="477"/>
      <c r="K29" s="130"/>
      <c r="L29" s="130" t="n">
        <v>-3584</v>
      </c>
      <c r="M29" s="130" t="n">
        <v>-1778</v>
      </c>
      <c r="N29" s="130" t="n">
        <f aca="false">+M29+K29+I29+G29+E29+C29-L29-J29-H29-F29-D29-B29</f>
        <v>1806</v>
      </c>
      <c r="P29" s="136"/>
      <c r="Q29" s="136"/>
      <c r="R29" s="136"/>
      <c r="S29" s="136"/>
      <c r="T29" s="136"/>
      <c r="U29" s="139"/>
      <c r="V29" s="138"/>
      <c r="W29" s="69"/>
      <c r="X29" s="91"/>
      <c r="Y29" s="133"/>
    </row>
    <row r="30" customFormat="false" ht="12.75" hidden="false" customHeight="false" outlineLevel="0" collapsed="false">
      <c r="A30" s="129" t="n">
        <v>25</v>
      </c>
      <c r="B30" s="477"/>
      <c r="C30" s="130"/>
      <c r="D30" s="477"/>
      <c r="E30" s="130"/>
      <c r="F30" s="477"/>
      <c r="G30" s="130"/>
      <c r="H30" s="477"/>
      <c r="I30" s="130"/>
      <c r="J30" s="477"/>
      <c r="K30" s="130"/>
      <c r="L30" s="130" t="n">
        <v>-185</v>
      </c>
      <c r="M30" s="130" t="n">
        <v>-1778</v>
      </c>
      <c r="N30" s="130" t="n">
        <f aca="false">+M30+K30+I30+G30+E30+C30-L30-J30-H30-F30-D30-B30</f>
        <v>-1593</v>
      </c>
      <c r="P30" s="136"/>
      <c r="Q30" s="136"/>
      <c r="R30" s="136"/>
      <c r="S30" s="136"/>
      <c r="T30" s="136"/>
      <c r="U30" s="139"/>
      <c r="V30" s="138"/>
      <c r="W30" s="69"/>
      <c r="X30" s="91"/>
      <c r="Y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 t="n">
        <v>-700</v>
      </c>
      <c r="M31" s="130" t="n">
        <v>-1778</v>
      </c>
      <c r="N31" s="130" t="n">
        <f aca="false">+M31+K31+I31+G31+E31+C31-L31-J31-H31-F31-D31-B31</f>
        <v>-1078</v>
      </c>
      <c r="P31" s="136"/>
      <c r="Q31" s="136"/>
      <c r="R31" s="136"/>
      <c r="S31" s="136"/>
      <c r="T31" s="136"/>
      <c r="U31" s="139"/>
      <c r="V31" s="138"/>
      <c r="W31" s="69"/>
      <c r="X31" s="91"/>
      <c r="Y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 t="n">
        <v>-1052</v>
      </c>
      <c r="M32" s="130" t="n">
        <v>-1778</v>
      </c>
      <c r="N32" s="130" t="n">
        <f aca="false">+M32+K32+I32+G32+E32+C32-L32-J32-H32-F32-D32-B32</f>
        <v>-726</v>
      </c>
      <c r="P32" s="136"/>
      <c r="Q32" s="136"/>
      <c r="R32" s="136"/>
      <c r="S32" s="136"/>
      <c r="T32" s="136"/>
      <c r="U32" s="139"/>
      <c r="V32" s="138"/>
      <c r="W32" s="69"/>
      <c r="X32" s="91"/>
      <c r="Y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 t="n">
        <v>-1045</v>
      </c>
      <c r="M33" s="130" t="n">
        <v>-1778</v>
      </c>
      <c r="N33" s="130" t="n">
        <f aca="false">+M33+K33+I33+G33+E33+C33-L33-J33-H33-F33-D33-B33</f>
        <v>-733</v>
      </c>
      <c r="P33" s="136"/>
      <c r="Q33" s="136"/>
      <c r="R33" s="136"/>
      <c r="S33" s="136"/>
      <c r="T33" s="136"/>
      <c r="U33" s="139"/>
      <c r="V33" s="138"/>
      <c r="W33" s="69"/>
      <c r="X33" s="91"/>
      <c r="Y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 t="n">
        <v>-831</v>
      </c>
      <c r="M34" s="130" t="n">
        <v>-1778</v>
      </c>
      <c r="N34" s="130" t="n">
        <f aca="false">+M34+K34+I34+G34+E34+C34-L34-J34-H34-F34-D34-B34</f>
        <v>-947</v>
      </c>
      <c r="P34" s="136"/>
      <c r="T34" s="136"/>
      <c r="U34" s="139"/>
      <c r="V34" s="138"/>
      <c r="W34" s="69"/>
      <c r="X34" s="91"/>
      <c r="Y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9"/>
      <c r="V35" s="138"/>
      <c r="W35" s="69"/>
      <c r="X35" s="91"/>
      <c r="Y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9"/>
      <c r="V36" s="138"/>
      <c r="W36" s="69"/>
      <c r="X36" s="91"/>
      <c r="Y36" s="133"/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-25973</v>
      </c>
      <c r="M37" s="130" t="n">
        <f aca="false">SUM(M6:M36)</f>
        <v>-27185</v>
      </c>
      <c r="N37" s="130" t="n">
        <f aca="false">SUM(N6:N36)</f>
        <v>-1212</v>
      </c>
      <c r="P37" s="136"/>
      <c r="T37" s="136"/>
      <c r="U37" s="139"/>
      <c r="V37" s="138"/>
      <c r="W37" s="69"/>
      <c r="X37" s="91"/>
      <c r="Y37" s="133"/>
    </row>
    <row r="38" customFormat="false" ht="12.75" hidden="false" customHeight="false" outlineLevel="0" collapsed="false">
      <c r="N38" s="91" t="n">
        <f aca="false">+summary!G4</f>
        <v>2.08</v>
      </c>
      <c r="P38" s="130"/>
      <c r="T38" s="136"/>
      <c r="U38" s="137"/>
      <c r="V38" s="138"/>
      <c r="W38" s="69"/>
      <c r="X38" s="9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-2520.96</v>
      </c>
      <c r="P39" s="130"/>
      <c r="T39" s="136"/>
      <c r="U39" s="137"/>
      <c r="V39" s="138"/>
      <c r="W39" s="69"/>
      <c r="X39" s="91"/>
      <c r="Y39" s="133"/>
    </row>
    <row r="40" customFormat="false" ht="12.75" hidden="false" customHeight="false" outlineLevel="0" collapsed="false">
      <c r="N40" s="2"/>
      <c r="P40" s="136"/>
      <c r="T40" s="136"/>
      <c r="U40" s="137"/>
      <c r="V40" s="138"/>
      <c r="W40" s="69"/>
      <c r="X40" s="91"/>
      <c r="Y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K41" s="146"/>
      <c r="M41" s="146"/>
      <c r="N41" s="251" t="n">
        <v>31688.49</v>
      </c>
      <c r="P41" s="136"/>
      <c r="T41" s="136"/>
      <c r="U41" s="137"/>
      <c r="V41" s="138"/>
      <c r="W41" s="69"/>
      <c r="X41" s="9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138"/>
      <c r="W42" s="69"/>
      <c r="X42" s="91"/>
      <c r="Y42" s="133"/>
    </row>
    <row r="43" customFormat="false" ht="12.75" hidden="false" customHeight="false" outlineLevel="0" collapsed="false">
      <c r="A43" s="181" t="n">
        <v>37285</v>
      </c>
      <c r="N43" s="142" t="n">
        <f aca="false">+N41+N39</f>
        <v>29167.53</v>
      </c>
      <c r="P43" s="136"/>
      <c r="T43" s="136"/>
      <c r="U43" s="137"/>
      <c r="V43" s="138"/>
      <c r="W43" s="69"/>
      <c r="X43" s="91"/>
      <c r="Y43" s="133"/>
    </row>
    <row r="44" customFormat="false" ht="12.75" hidden="false" customHeight="false" outlineLevel="0" collapsed="false">
      <c r="N44" s="2"/>
      <c r="P44" s="136"/>
      <c r="T44" s="136"/>
      <c r="U44" s="137"/>
      <c r="V44" s="138"/>
      <c r="W44" s="69"/>
      <c r="X44" s="91"/>
      <c r="Y44" s="133"/>
    </row>
    <row r="45" customFormat="false" ht="12.75" hidden="false" customHeight="false" outlineLevel="0" collapsed="false">
      <c r="P45" s="136"/>
      <c r="T45" s="136"/>
      <c r="U45" s="137"/>
      <c r="V45" s="138"/>
      <c r="W45" s="69"/>
      <c r="X45" s="91"/>
      <c r="Y45" s="133"/>
    </row>
    <row r="46" customFormat="false" ht="12.75" hidden="false" customHeight="false" outlineLevel="0" collapsed="false">
      <c r="B46" s="120"/>
      <c r="D46" s="120"/>
      <c r="F46" s="120"/>
      <c r="H46" s="120"/>
      <c r="J46" s="120"/>
      <c r="L46" s="120"/>
      <c r="O46" s="135"/>
      <c r="P46" s="130"/>
      <c r="T46" s="136"/>
      <c r="U46" s="137"/>
      <c r="V46" s="138"/>
      <c r="W46" s="69"/>
      <c r="X46" s="91"/>
      <c r="Y46" s="133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35"/>
      <c r="P47" s="130"/>
      <c r="T47" s="136"/>
      <c r="U47" s="137"/>
      <c r="V47" s="138"/>
      <c r="W47" s="69"/>
      <c r="X47" s="91"/>
      <c r="Y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11681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35"/>
      <c r="T48" s="136"/>
      <c r="U48" s="137"/>
      <c r="V48" s="138"/>
      <c r="W48" s="69"/>
      <c r="X48" s="91"/>
      <c r="Y48" s="133"/>
    </row>
    <row r="49" customFormat="false" ht="12.75" hidden="false" customHeight="false" outlineLevel="0" collapsed="false">
      <c r="A49" s="150" t="n">
        <f aca="false">+A43</f>
        <v>37285</v>
      </c>
      <c r="B49" s="9"/>
      <c r="C49" s="9"/>
      <c r="D49" s="41" t="n">
        <f aca="false">+N37</f>
        <v>-1212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5"/>
      <c r="T49" s="136"/>
      <c r="U49" s="137"/>
      <c r="V49" s="138"/>
      <c r="W49" s="69"/>
      <c r="X49" s="91"/>
      <c r="Y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10469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5"/>
      <c r="U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5"/>
      <c r="P70" s="136"/>
      <c r="Q70" s="136"/>
      <c r="R70" s="136"/>
      <c r="S70" s="136"/>
      <c r="T70" s="136"/>
      <c r="U70" s="253"/>
      <c r="V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5"/>
      <c r="P71" s="136"/>
      <c r="Q71" s="136"/>
      <c r="R71" s="136"/>
      <c r="S71" s="136"/>
      <c r="T71" s="136"/>
      <c r="U71" s="253"/>
      <c r="V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5"/>
      <c r="P72" s="136"/>
      <c r="Q72" s="136"/>
      <c r="R72" s="136"/>
      <c r="S72" s="136"/>
      <c r="T72" s="136"/>
      <c r="U72" s="253"/>
      <c r="V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5"/>
      <c r="P73" s="136"/>
      <c r="Q73" s="136"/>
      <c r="R73" s="136"/>
      <c r="S73" s="136"/>
      <c r="T73" s="136"/>
      <c r="U73" s="253"/>
      <c r="V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5"/>
      <c r="P74" s="136"/>
      <c r="Q74" s="136"/>
      <c r="R74" s="136"/>
      <c r="S74" s="136"/>
      <c r="T74" s="136"/>
      <c r="U74" s="253"/>
      <c r="V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5"/>
      <c r="P75" s="136"/>
      <c r="Q75" s="136"/>
      <c r="R75" s="136"/>
      <c r="S75" s="136"/>
      <c r="T75" s="136"/>
      <c r="U75" s="253"/>
      <c r="V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5"/>
      <c r="P76" s="136"/>
      <c r="Q76" s="136"/>
      <c r="R76" s="136"/>
      <c r="S76" s="136"/>
      <c r="T76" s="136"/>
      <c r="U76" s="240"/>
      <c r="V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5"/>
      <c r="P77" s="136"/>
      <c r="Q77" s="136"/>
      <c r="R77" s="136"/>
      <c r="S77" s="136"/>
      <c r="T77" s="136"/>
      <c r="U77" s="240"/>
      <c r="V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5"/>
      <c r="P78" s="136"/>
      <c r="Q78" s="136"/>
      <c r="R78" s="136"/>
      <c r="S78" s="136"/>
      <c r="T78" s="136"/>
      <c r="U78" s="240"/>
      <c r="V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5"/>
      <c r="P79" s="136"/>
      <c r="Q79" s="136"/>
      <c r="R79" s="136"/>
      <c r="S79" s="136"/>
      <c r="T79" s="136"/>
      <c r="U79" s="240"/>
      <c r="V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5"/>
      <c r="P80" s="136"/>
      <c r="Q80" s="136"/>
      <c r="R80" s="136"/>
      <c r="S80" s="136"/>
      <c r="T80" s="136"/>
      <c r="U80" s="240"/>
      <c r="V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46"/>
      <c r="M81" s="146"/>
      <c r="O81" s="135"/>
      <c r="P81" s="136"/>
      <c r="Q81" s="136"/>
      <c r="R81" s="136"/>
      <c r="S81" s="136"/>
      <c r="T81" s="136"/>
      <c r="U81" s="240"/>
      <c r="V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135"/>
      <c r="P82" s="136"/>
      <c r="Q82" s="136"/>
      <c r="R82" s="136"/>
      <c r="S82" s="136"/>
      <c r="T82" s="136"/>
      <c r="U82" s="240"/>
      <c r="V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61"/>
      <c r="K83" s="161"/>
      <c r="L83" s="161"/>
      <c r="M83" s="161"/>
      <c r="N83" s="146"/>
      <c r="O83" s="135"/>
      <c r="P83" s="136"/>
      <c r="Q83" s="136"/>
      <c r="R83" s="136"/>
      <c r="S83" s="136"/>
      <c r="T83" s="136"/>
      <c r="V83" s="254"/>
    </row>
    <row r="84" customFormat="false" ht="12.75" hidden="false" customHeight="false" outlineLevel="0" collapsed="false">
      <c r="A84" s="160"/>
      <c r="O84" s="135"/>
      <c r="P84" s="136"/>
      <c r="Q84" s="136"/>
      <c r="R84" s="136"/>
      <c r="S84" s="136"/>
      <c r="T84" s="136"/>
      <c r="V84" s="254"/>
    </row>
    <row r="85" customFormat="false" ht="12.75" hidden="false" customHeight="false" outlineLevel="0" collapsed="false">
      <c r="A85" s="160"/>
      <c r="O85" s="135"/>
      <c r="P85" s="136"/>
      <c r="Q85" s="136"/>
      <c r="R85" s="136"/>
      <c r="S85" s="136"/>
      <c r="T85" s="136"/>
      <c r="V85" s="254"/>
    </row>
    <row r="86" customFormat="false" ht="12.75" hidden="false" customHeight="false" outlineLevel="0" collapsed="false">
      <c r="A86" s="160"/>
      <c r="O86" s="135"/>
      <c r="P86" s="136"/>
      <c r="Q86" s="136"/>
      <c r="R86" s="136"/>
      <c r="S86" s="136"/>
      <c r="T86" s="136"/>
      <c r="V86" s="254"/>
    </row>
    <row r="87" customFormat="false" ht="12.75" hidden="false" customHeight="false" outlineLevel="0" collapsed="false">
      <c r="A87" s="160"/>
      <c r="O87" s="135"/>
      <c r="P87" s="136"/>
      <c r="Q87" s="136"/>
      <c r="R87" s="136"/>
      <c r="S87" s="136"/>
      <c r="T87" s="136"/>
      <c r="V87" s="254"/>
    </row>
    <row r="88" customFormat="false" ht="12.75" hidden="false" customHeight="false" outlineLevel="0" collapsed="false">
      <c r="A88" s="160"/>
      <c r="O88" s="135"/>
      <c r="P88" s="136"/>
      <c r="Q88" s="136"/>
      <c r="R88" s="136"/>
      <c r="S88" s="136"/>
      <c r="T88" s="136"/>
      <c r="V88" s="254"/>
    </row>
    <row r="89" customFormat="false" ht="12.75" hidden="false" customHeight="false" outlineLevel="0" collapsed="false">
      <c r="A89" s="160"/>
      <c r="O89" s="135"/>
      <c r="P89" s="136"/>
      <c r="Q89" s="136"/>
      <c r="R89" s="136"/>
      <c r="S89" s="136"/>
      <c r="T89" s="136"/>
      <c r="V89" s="254"/>
    </row>
    <row r="90" customFormat="false" ht="12.75" hidden="false" customHeight="false" outlineLevel="0" collapsed="false">
      <c r="B90" s="120"/>
      <c r="D90" s="120"/>
      <c r="F90" s="120"/>
      <c r="H90" s="120"/>
      <c r="J90" s="120"/>
      <c r="L90" s="120"/>
      <c r="O90" s="135"/>
      <c r="P90" s="136"/>
      <c r="Q90" s="136"/>
      <c r="R90" s="136"/>
      <c r="S90" s="136"/>
      <c r="T90" s="136"/>
      <c r="V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35"/>
      <c r="P91" s="136"/>
      <c r="Q91" s="136"/>
      <c r="R91" s="136"/>
      <c r="S91" s="136"/>
      <c r="T91" s="136"/>
      <c r="V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35"/>
      <c r="P92" s="161"/>
      <c r="Q92" s="161"/>
      <c r="R92" s="161"/>
      <c r="S92" s="161"/>
      <c r="T92" s="161"/>
      <c r="V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  <c r="J125" s="130"/>
      <c r="K125" s="146"/>
      <c r="L125" s="130"/>
      <c r="M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61"/>
      <c r="K127" s="161"/>
      <c r="L127" s="161"/>
      <c r="M127" s="161"/>
      <c r="N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  <c r="J129" s="120"/>
      <c r="L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131"/>
      <c r="K166" s="131"/>
      <c r="M166" s="13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120"/>
      <c r="D171" s="120"/>
      <c r="F171" s="120"/>
      <c r="H171" s="120"/>
      <c r="J171" s="120"/>
      <c r="L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131"/>
      <c r="K208" s="131"/>
      <c r="M208" s="131"/>
    </row>
    <row r="214" customFormat="false" ht="12.75" hidden="false" customHeight="false" outlineLevel="0" collapsed="false">
      <c r="B214" s="120"/>
      <c r="D214" s="120"/>
      <c r="F214" s="120"/>
      <c r="H214" s="120"/>
      <c r="J214" s="120"/>
      <c r="L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131"/>
      <c r="K251" s="131"/>
      <c r="M251" s="131"/>
    </row>
    <row r="256" customFormat="false" ht="12.75" hidden="false" customHeight="false" outlineLevel="0" collapsed="false">
      <c r="B256" s="120"/>
      <c r="D256" s="120"/>
      <c r="F256" s="120"/>
      <c r="H256" s="120"/>
      <c r="J256" s="120"/>
      <c r="L256" s="120"/>
      <c r="O256" s="120"/>
      <c r="Q256" s="120"/>
      <c r="S256" s="120"/>
      <c r="U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O257" s="121"/>
      <c r="P257" s="122"/>
      <c r="Q257" s="122"/>
      <c r="R257" s="122"/>
      <c r="S257" s="122"/>
      <c r="T257" s="122"/>
      <c r="U257" s="122"/>
      <c r="V257" s="122"/>
      <c r="W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88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29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29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29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29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29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29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29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29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29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29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29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29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29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29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29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29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29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29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29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29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29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29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29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29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29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29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29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29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29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29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29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29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131"/>
      <c r="K293" s="131"/>
      <c r="M293" s="131"/>
      <c r="V293" s="13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120"/>
      <c r="Q297" s="120"/>
      <c r="S297" s="120"/>
      <c r="U297" s="120"/>
    </row>
    <row r="298" customFormat="false" ht="12.75" hidden="false" customHeight="false" outlineLevel="0" collapsed="false">
      <c r="O298" s="121"/>
      <c r="P298" s="122"/>
      <c r="Q298" s="122"/>
      <c r="R298" s="122"/>
      <c r="S298" s="122"/>
      <c r="T298" s="122"/>
      <c r="U298" s="122"/>
      <c r="V298" s="122"/>
      <c r="W298" s="122"/>
    </row>
    <row r="299" customFormat="false" ht="12.75" hidden="false" customHeight="false" outlineLevel="0" collapsed="false">
      <c r="N299" s="88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customFormat="false" ht="12.75" hidden="false" customHeight="false" outlineLevel="0" collapsed="false">
      <c r="N300" s="129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129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129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129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129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129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129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129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129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129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129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129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129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129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129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129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129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129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129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129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129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129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129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129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129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129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129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129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129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129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129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129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146"/>
      <c r="R334" s="146"/>
      <c r="T334" s="146"/>
      <c r="V334" s="146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148"/>
      <c r="W336" s="130"/>
    </row>
    <row r="339" customFormat="false" ht="12.75" hidden="false" customHeight="false" outlineLevel="0" collapsed="false">
      <c r="O339" s="120"/>
      <c r="Q339" s="120"/>
      <c r="S339" s="120"/>
      <c r="U339" s="120"/>
    </row>
    <row r="340" customFormat="false" ht="12.75" hidden="false" customHeight="false" outlineLevel="0" collapsed="false">
      <c r="O340" s="121"/>
      <c r="P340" s="122"/>
      <c r="Q340" s="122"/>
      <c r="R340" s="122"/>
      <c r="S340" s="122"/>
      <c r="T340" s="122"/>
      <c r="U340" s="122"/>
      <c r="V340" s="122"/>
      <c r="W340" s="122"/>
    </row>
    <row r="341" customFormat="false" ht="12.75" hidden="false" customHeight="false" outlineLevel="0" collapsed="false">
      <c r="N341" s="88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customFormat="false" ht="12.75" hidden="false" customHeight="false" outlineLevel="0" collapsed="false">
      <c r="N342" s="129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129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129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129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129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129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129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129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129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129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129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129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129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129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129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129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129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129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129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129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129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129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129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129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129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129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129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129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129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129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129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129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5"/>
      <c r="P376" s="146"/>
      <c r="R376" s="146"/>
      <c r="T376" s="146"/>
      <c r="V376" s="146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148"/>
      <c r="W378" s="166"/>
    </row>
    <row r="381" customFormat="false" ht="12.75" hidden="false" customHeight="false" outlineLevel="0" collapsed="false">
      <c r="O381" s="120"/>
      <c r="Q381" s="120"/>
      <c r="S381" s="120"/>
      <c r="U381" s="120"/>
    </row>
    <row r="382" customFormat="false" ht="12.75" hidden="false" customHeight="false" outlineLevel="0" collapsed="false">
      <c r="O382" s="121"/>
      <c r="P382" s="122"/>
      <c r="Q382" s="122"/>
      <c r="R382" s="122"/>
      <c r="S382" s="122"/>
      <c r="T382" s="122"/>
      <c r="U382" s="122"/>
      <c r="V382" s="122"/>
      <c r="W382" s="122"/>
    </row>
    <row r="383" customFormat="false" ht="12.75" hidden="false" customHeight="false" outlineLevel="0" collapsed="false">
      <c r="N383" s="88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customFormat="false" ht="12.75" hidden="false" customHeight="false" outlineLevel="0" collapsed="false">
      <c r="N384" s="129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129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129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129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129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129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129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129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129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129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129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129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129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129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129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129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129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129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129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129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129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129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129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129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129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129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129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129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129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129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129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129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5"/>
      <c r="P418" s="146"/>
      <c r="R418" s="146"/>
      <c r="T418" s="146"/>
      <c r="V418" s="146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148"/>
      <c r="W420" s="166"/>
    </row>
    <row r="425" customFormat="false" ht="12.75" hidden="false" customHeight="false" outlineLevel="0" collapsed="false">
      <c r="O425" s="120"/>
      <c r="Q425" s="120"/>
      <c r="S425" s="120"/>
      <c r="U425" s="120"/>
    </row>
    <row r="426" customFormat="false" ht="12.75" hidden="false" customHeight="false" outlineLevel="0" collapsed="false">
      <c r="O426" s="121"/>
      <c r="P426" s="122"/>
      <c r="Q426" s="122"/>
      <c r="R426" s="122"/>
      <c r="S426" s="122"/>
      <c r="T426" s="122"/>
      <c r="U426" s="122"/>
      <c r="V426" s="122"/>
      <c r="W426" s="122"/>
    </row>
    <row r="427" customFormat="false" ht="12.75" hidden="false" customHeight="false" outlineLevel="0" collapsed="false">
      <c r="N427" s="88"/>
      <c r="O427" s="123"/>
      <c r="P427" s="123"/>
      <c r="Q427" s="123"/>
      <c r="R427" s="123"/>
      <c r="S427" s="123"/>
      <c r="T427" s="123"/>
      <c r="U427" s="123"/>
      <c r="V427" s="123"/>
      <c r="W427" s="123"/>
    </row>
    <row r="428" customFormat="false" ht="12.75" hidden="false" customHeight="false" outlineLevel="0" collapsed="false">
      <c r="N428" s="129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129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129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129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129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129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129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129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129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129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129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129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129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129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129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129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129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129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129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129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129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129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129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129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129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129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129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129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129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129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129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129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6"/>
      <c r="R462" s="146"/>
      <c r="T462" s="146"/>
      <c r="V462" s="146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148"/>
      <c r="W464" s="167"/>
    </row>
    <row r="467" customFormat="false" ht="12.75" hidden="false" customHeight="false" outlineLevel="0" collapsed="false">
      <c r="O467" s="120"/>
      <c r="Q467" s="120"/>
      <c r="S467" s="120"/>
      <c r="U467" s="120"/>
      <c r="Y467" s="120"/>
      <c r="AA467" s="120"/>
      <c r="AC467" s="120"/>
      <c r="AE467" s="120"/>
    </row>
    <row r="468" customFormat="false" ht="12.75" hidden="false" customHeight="false" outlineLevel="0" collapsed="false">
      <c r="O468" s="121"/>
      <c r="P468" s="122"/>
      <c r="Q468" s="122"/>
      <c r="R468" s="122"/>
      <c r="S468" s="122"/>
      <c r="T468" s="122"/>
      <c r="U468" s="122"/>
      <c r="V468" s="122"/>
      <c r="W468" s="122"/>
      <c r="Y468" s="121"/>
      <c r="Z468" s="122"/>
      <c r="AA468" s="122"/>
      <c r="AB468" s="122"/>
      <c r="AC468" s="122"/>
      <c r="AD468" s="122"/>
      <c r="AE468" s="122"/>
      <c r="AF468" s="122"/>
      <c r="AG468" s="122"/>
    </row>
    <row r="469" customFormat="false" ht="12.75" hidden="false" customHeight="false" outlineLevel="0" collapsed="false">
      <c r="N469" s="88"/>
      <c r="O469" s="123"/>
      <c r="P469" s="123"/>
      <c r="Q469" s="123"/>
      <c r="R469" s="123"/>
      <c r="S469" s="123"/>
      <c r="T469" s="123"/>
      <c r="U469" s="123"/>
      <c r="V469" s="123"/>
      <c r="W469" s="123"/>
      <c r="X469" s="88"/>
      <c r="Y469" s="123"/>
      <c r="Z469" s="123"/>
      <c r="AA469" s="123"/>
      <c r="AB469" s="123"/>
      <c r="AC469" s="123"/>
      <c r="AD469" s="123"/>
      <c r="AE469" s="123"/>
      <c r="AF469" s="123"/>
      <c r="AG469" s="123"/>
    </row>
    <row r="470" customFormat="false" ht="12.75" hidden="false" customHeight="false" outlineLevel="0" collapsed="false">
      <c r="N470" s="129"/>
      <c r="O470" s="130"/>
      <c r="P470" s="130"/>
      <c r="Q470" s="130"/>
      <c r="R470" s="130"/>
      <c r="S470" s="130"/>
      <c r="T470" s="130"/>
      <c r="U470" s="130"/>
      <c r="V470" s="130"/>
      <c r="W470" s="130"/>
      <c r="X470" s="129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129"/>
      <c r="O471" s="130"/>
      <c r="P471" s="130"/>
      <c r="Q471" s="130"/>
      <c r="R471" s="130"/>
      <c r="S471" s="130"/>
      <c r="T471" s="130"/>
      <c r="U471" s="130"/>
      <c r="V471" s="130"/>
      <c r="W471" s="130"/>
      <c r="X471" s="129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129"/>
      <c r="O472" s="130"/>
      <c r="P472" s="130"/>
      <c r="Q472" s="130"/>
      <c r="R472" s="130"/>
      <c r="S472" s="130"/>
      <c r="T472" s="130"/>
      <c r="U472" s="130"/>
      <c r="V472" s="130"/>
      <c r="W472" s="130"/>
      <c r="X472" s="129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129"/>
      <c r="O473" s="130"/>
      <c r="P473" s="130"/>
      <c r="Q473" s="130"/>
      <c r="R473" s="130"/>
      <c r="S473" s="130"/>
      <c r="T473" s="130"/>
      <c r="U473" s="130"/>
      <c r="V473" s="130"/>
      <c r="W473" s="130"/>
      <c r="X473" s="129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129"/>
      <c r="O474" s="130"/>
      <c r="P474" s="130"/>
      <c r="Q474" s="130"/>
      <c r="R474" s="130"/>
      <c r="S474" s="130"/>
      <c r="T474" s="130"/>
      <c r="U474" s="130"/>
      <c r="V474" s="130"/>
      <c r="W474" s="130"/>
      <c r="X474" s="129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129"/>
      <c r="O475" s="130"/>
      <c r="P475" s="130"/>
      <c r="Q475" s="130"/>
      <c r="R475" s="130"/>
      <c r="S475" s="130"/>
      <c r="T475" s="130"/>
      <c r="U475" s="130"/>
      <c r="V475" s="130"/>
      <c r="W475" s="130"/>
      <c r="X475" s="129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129"/>
      <c r="O476" s="130"/>
      <c r="P476" s="130"/>
      <c r="Q476" s="130"/>
      <c r="R476" s="130"/>
      <c r="S476" s="130"/>
      <c r="T476" s="130"/>
      <c r="U476" s="130"/>
      <c r="V476" s="130"/>
      <c r="W476" s="130"/>
      <c r="X476" s="129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129"/>
      <c r="O477" s="130"/>
      <c r="P477" s="130"/>
      <c r="Q477" s="130"/>
      <c r="R477" s="130"/>
      <c r="S477" s="130"/>
      <c r="T477" s="130"/>
      <c r="U477" s="130"/>
      <c r="V477" s="130"/>
      <c r="W477" s="130"/>
      <c r="X477" s="129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129"/>
      <c r="O478" s="130"/>
      <c r="P478" s="130"/>
      <c r="Q478" s="130"/>
      <c r="R478" s="130"/>
      <c r="S478" s="130"/>
      <c r="T478" s="130"/>
      <c r="U478" s="130"/>
      <c r="V478" s="130"/>
      <c r="W478" s="130"/>
      <c r="X478" s="129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129"/>
      <c r="O479" s="130"/>
      <c r="P479" s="130"/>
      <c r="Q479" s="130"/>
      <c r="R479" s="130"/>
      <c r="S479" s="130"/>
      <c r="T479" s="130"/>
      <c r="U479" s="130"/>
      <c r="V479" s="130"/>
      <c r="W479" s="130"/>
      <c r="X479" s="129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129"/>
      <c r="O480" s="130"/>
      <c r="P480" s="130"/>
      <c r="Q480" s="130"/>
      <c r="R480" s="130"/>
      <c r="S480" s="130"/>
      <c r="T480" s="130"/>
      <c r="U480" s="130"/>
      <c r="V480" s="130"/>
      <c r="W480" s="130"/>
      <c r="X480" s="129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129"/>
      <c r="O481" s="130"/>
      <c r="P481" s="130"/>
      <c r="Q481" s="130"/>
      <c r="R481" s="130"/>
      <c r="S481" s="130"/>
      <c r="T481" s="130"/>
      <c r="U481" s="130"/>
      <c r="V481" s="130"/>
      <c r="W481" s="130"/>
      <c r="X481" s="129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129"/>
      <c r="O482" s="130"/>
      <c r="P482" s="130"/>
      <c r="Q482" s="130"/>
      <c r="R482" s="130"/>
      <c r="S482" s="130"/>
      <c r="T482" s="130"/>
      <c r="U482" s="130"/>
      <c r="V482" s="130"/>
      <c r="W482" s="130"/>
      <c r="X482" s="129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129"/>
      <c r="O483" s="130"/>
      <c r="P483" s="130"/>
      <c r="Q483" s="130"/>
      <c r="R483" s="130"/>
      <c r="S483" s="130"/>
      <c r="T483" s="130"/>
      <c r="U483" s="130"/>
      <c r="V483" s="130"/>
      <c r="W483" s="130"/>
      <c r="X483" s="129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129"/>
      <c r="O484" s="130"/>
      <c r="P484" s="130"/>
      <c r="Q484" s="130"/>
      <c r="R484" s="130"/>
      <c r="S484" s="130"/>
      <c r="T484" s="130"/>
      <c r="U484" s="130"/>
      <c r="V484" s="130"/>
      <c r="W484" s="130"/>
      <c r="X484" s="129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129"/>
      <c r="O485" s="130"/>
      <c r="P485" s="130"/>
      <c r="Q485" s="130"/>
      <c r="R485" s="130"/>
      <c r="S485" s="130"/>
      <c r="T485" s="130"/>
      <c r="U485" s="130"/>
      <c r="V485" s="130"/>
      <c r="W485" s="130"/>
      <c r="X485" s="129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129"/>
      <c r="O486" s="130"/>
      <c r="P486" s="130"/>
      <c r="Q486" s="130"/>
      <c r="R486" s="130"/>
      <c r="S486" s="130"/>
      <c r="T486" s="130"/>
      <c r="U486" s="130"/>
      <c r="V486" s="130"/>
      <c r="W486" s="130"/>
      <c r="X486" s="129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129"/>
      <c r="O487" s="130"/>
      <c r="P487" s="130"/>
      <c r="Q487" s="130"/>
      <c r="R487" s="130"/>
      <c r="S487" s="130"/>
      <c r="T487" s="130"/>
      <c r="U487" s="130"/>
      <c r="V487" s="130"/>
      <c r="W487" s="130"/>
      <c r="X487" s="129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129"/>
      <c r="O488" s="130"/>
      <c r="P488" s="130"/>
      <c r="Q488" s="130"/>
      <c r="R488" s="130"/>
      <c r="S488" s="130"/>
      <c r="T488" s="130"/>
      <c r="U488" s="130"/>
      <c r="V488" s="130"/>
      <c r="W488" s="130"/>
      <c r="X488" s="129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129"/>
      <c r="O489" s="130"/>
      <c r="P489" s="130"/>
      <c r="Q489" s="130"/>
      <c r="R489" s="130"/>
      <c r="S489" s="130"/>
      <c r="T489" s="130"/>
      <c r="U489" s="130"/>
      <c r="V489" s="130"/>
      <c r="W489" s="130"/>
      <c r="X489" s="129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129"/>
      <c r="O490" s="130"/>
      <c r="P490" s="130"/>
      <c r="Q490" s="130"/>
      <c r="R490" s="130"/>
      <c r="S490" s="130"/>
      <c r="T490" s="130"/>
      <c r="U490" s="130"/>
      <c r="V490" s="130"/>
      <c r="W490" s="130"/>
      <c r="X490" s="129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129"/>
      <c r="O491" s="130"/>
      <c r="P491" s="130"/>
      <c r="Q491" s="130"/>
      <c r="R491" s="130"/>
      <c r="S491" s="130"/>
      <c r="T491" s="130"/>
      <c r="U491" s="130"/>
      <c r="V491" s="130"/>
      <c r="W491" s="130"/>
      <c r="X491" s="129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129"/>
      <c r="O492" s="130"/>
      <c r="P492" s="130"/>
      <c r="Q492" s="130"/>
      <c r="R492" s="130"/>
      <c r="S492" s="130"/>
      <c r="T492" s="130"/>
      <c r="U492" s="130"/>
      <c r="V492" s="130"/>
      <c r="W492" s="130"/>
      <c r="X492" s="129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129"/>
      <c r="O493" s="130"/>
      <c r="P493" s="130"/>
      <c r="Q493" s="130"/>
      <c r="R493" s="130"/>
      <c r="S493" s="130"/>
      <c r="T493" s="130"/>
      <c r="U493" s="130"/>
      <c r="V493" s="130"/>
      <c r="W493" s="130"/>
      <c r="X493" s="129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129"/>
      <c r="O494" s="130"/>
      <c r="P494" s="130"/>
      <c r="Q494" s="130"/>
      <c r="R494" s="130"/>
      <c r="S494" s="130"/>
      <c r="T494" s="130"/>
      <c r="U494" s="130"/>
      <c r="V494" s="130"/>
      <c r="W494" s="130"/>
      <c r="X494" s="129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129"/>
      <c r="O495" s="130"/>
      <c r="P495" s="130"/>
      <c r="Q495" s="130"/>
      <c r="R495" s="130"/>
      <c r="S495" s="130"/>
      <c r="T495" s="130"/>
      <c r="U495" s="130"/>
      <c r="V495" s="130"/>
      <c r="W495" s="130"/>
      <c r="X495" s="129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129"/>
      <c r="O496" s="130"/>
      <c r="P496" s="130"/>
      <c r="Q496" s="130"/>
      <c r="R496" s="130"/>
      <c r="S496" s="130"/>
      <c r="T496" s="130"/>
      <c r="U496" s="130"/>
      <c r="V496" s="130"/>
      <c r="W496" s="130"/>
      <c r="X496" s="129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129"/>
      <c r="O497" s="130"/>
      <c r="P497" s="130"/>
      <c r="Q497" s="130"/>
      <c r="R497" s="130"/>
      <c r="S497" s="130"/>
      <c r="T497" s="130"/>
      <c r="U497" s="130"/>
      <c r="V497" s="130"/>
      <c r="W497" s="130"/>
      <c r="X497" s="129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129"/>
      <c r="O498" s="130"/>
      <c r="P498" s="130"/>
      <c r="Q498" s="130"/>
      <c r="R498" s="130"/>
      <c r="S498" s="130"/>
      <c r="T498" s="130"/>
      <c r="U498" s="130"/>
      <c r="V498" s="130"/>
      <c r="W498" s="130"/>
      <c r="X498" s="129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129"/>
      <c r="O499" s="130"/>
      <c r="P499" s="130"/>
      <c r="Q499" s="130"/>
      <c r="R499" s="130"/>
      <c r="S499" s="130"/>
      <c r="T499" s="130"/>
      <c r="U499" s="130"/>
      <c r="V499" s="130"/>
      <c r="W499" s="130"/>
      <c r="X499" s="129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129"/>
      <c r="O500" s="130"/>
      <c r="P500" s="130"/>
      <c r="Q500" s="130"/>
      <c r="R500" s="130"/>
      <c r="S500" s="130"/>
      <c r="T500" s="130"/>
      <c r="U500" s="130"/>
      <c r="V500" s="130"/>
      <c r="W500" s="130"/>
      <c r="X500" s="129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129"/>
      <c r="O501" s="130"/>
      <c r="P501" s="130"/>
      <c r="Q501" s="130"/>
      <c r="R501" s="130"/>
      <c r="S501" s="130"/>
      <c r="T501" s="130"/>
      <c r="U501" s="130"/>
      <c r="V501" s="130"/>
      <c r="W501" s="130"/>
      <c r="X501" s="129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6"/>
      <c r="R504" s="146"/>
      <c r="T504" s="146"/>
      <c r="V504" s="146"/>
      <c r="W504" s="130"/>
      <c r="X504" s="5"/>
      <c r="Z504" s="146"/>
      <c r="AB504" s="146"/>
      <c r="AD504" s="146"/>
      <c r="AF504" s="146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148"/>
      <c r="W506" s="167"/>
      <c r="X506" s="148"/>
      <c r="AG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307</v>
      </c>
      <c r="C3" s="332"/>
      <c r="D3" s="332"/>
    </row>
    <row r="4" customFormat="false" ht="12.75" hidden="false" customHeight="false" outlineLevel="0" collapsed="false">
      <c r="A4" s="162"/>
      <c r="B4" s="470" t="s">
        <v>308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219</v>
      </c>
      <c r="C6" s="130" t="n">
        <v>150</v>
      </c>
      <c r="D6" s="146" t="n">
        <f aca="false">+C6-B6</f>
        <v>-69</v>
      </c>
    </row>
    <row r="7" customFormat="false" ht="12.75" hidden="false" customHeight="false" outlineLevel="0" collapsed="false">
      <c r="A7" s="129" t="n">
        <v>2</v>
      </c>
      <c r="B7" s="130" t="n">
        <v>22</v>
      </c>
      <c r="C7" s="130" t="n">
        <v>150</v>
      </c>
      <c r="D7" s="146" t="n">
        <f aca="false">+C7-B7</f>
        <v>128</v>
      </c>
    </row>
    <row r="8" customFormat="false" ht="12.75" hidden="false" customHeight="false" outlineLevel="0" collapsed="false">
      <c r="A8" s="129" t="n">
        <v>3</v>
      </c>
      <c r="B8" s="130" t="n">
        <v>305</v>
      </c>
      <c r="C8" s="130" t="n">
        <v>150</v>
      </c>
      <c r="D8" s="146" t="n">
        <f aca="false">+C8-B8</f>
        <v>-155</v>
      </c>
    </row>
    <row r="9" customFormat="false" ht="12.75" hidden="false" customHeight="false" outlineLevel="0" collapsed="false">
      <c r="A9" s="129" t="n">
        <v>4</v>
      </c>
      <c r="B9" s="130" t="n">
        <v>287</v>
      </c>
      <c r="C9" s="130" t="n">
        <v>150</v>
      </c>
      <c r="D9" s="146" t="n">
        <f aca="false">+C9-B9</f>
        <v>-137</v>
      </c>
    </row>
    <row r="10" customFormat="false" ht="12.75" hidden="false" customHeight="false" outlineLevel="0" collapsed="false">
      <c r="A10" s="129" t="n">
        <v>5</v>
      </c>
      <c r="B10" s="130" t="n">
        <v>214</v>
      </c>
      <c r="C10" s="130" t="n">
        <v>150</v>
      </c>
      <c r="D10" s="146" t="n">
        <f aca="false">+C10-B10</f>
        <v>-64</v>
      </c>
    </row>
    <row r="11" customFormat="false" ht="12.75" hidden="false" customHeight="false" outlineLevel="0" collapsed="false">
      <c r="A11" s="129" t="n">
        <v>6</v>
      </c>
      <c r="B11" s="130" t="n">
        <v>211</v>
      </c>
      <c r="C11" s="130" t="n">
        <v>150</v>
      </c>
      <c r="D11" s="146" t="n">
        <f aca="false">+C11-B11</f>
        <v>-61</v>
      </c>
    </row>
    <row r="12" customFormat="false" ht="12.75" hidden="false" customHeight="false" outlineLevel="0" collapsed="false">
      <c r="A12" s="129" t="n">
        <v>7</v>
      </c>
      <c r="B12" s="130" t="n">
        <v>236</v>
      </c>
      <c r="C12" s="130" t="n">
        <v>150</v>
      </c>
      <c r="D12" s="146" t="n">
        <f aca="false">+C12-B12</f>
        <v>-86</v>
      </c>
    </row>
    <row r="13" customFormat="false" ht="12.75" hidden="false" customHeight="false" outlineLevel="0" collapsed="false">
      <c r="A13" s="129" t="n">
        <v>8</v>
      </c>
      <c r="B13" s="130" t="n">
        <v>226</v>
      </c>
      <c r="C13" s="130" t="n">
        <v>150</v>
      </c>
      <c r="D13" s="146" t="n">
        <f aca="false">+C13-B13</f>
        <v>-76</v>
      </c>
    </row>
    <row r="14" customFormat="false" ht="12.75" hidden="false" customHeight="false" outlineLevel="0" collapsed="false">
      <c r="A14" s="129" t="n">
        <v>9</v>
      </c>
      <c r="B14" s="130" t="n">
        <v>249</v>
      </c>
      <c r="C14" s="130" t="n">
        <v>150</v>
      </c>
      <c r="D14" s="146" t="n">
        <f aca="false">+C14-B14</f>
        <v>-99</v>
      </c>
    </row>
    <row r="15" customFormat="false" ht="12.75" hidden="false" customHeight="false" outlineLevel="0" collapsed="false">
      <c r="A15" s="129" t="n">
        <v>10</v>
      </c>
      <c r="B15" s="130" t="n">
        <v>205</v>
      </c>
      <c r="C15" s="130" t="n">
        <v>150</v>
      </c>
      <c r="D15" s="146" t="n">
        <f aca="false">+C15-B15</f>
        <v>-55</v>
      </c>
    </row>
    <row r="16" customFormat="false" ht="12.75" hidden="false" customHeight="false" outlineLevel="0" collapsed="false">
      <c r="A16" s="129" t="n">
        <v>11</v>
      </c>
      <c r="B16" s="130" t="n">
        <v>276</v>
      </c>
      <c r="C16" s="130" t="n">
        <v>150</v>
      </c>
      <c r="D16" s="146" t="n">
        <f aca="false">+C16-B16</f>
        <v>-126</v>
      </c>
    </row>
    <row r="17" customFormat="false" ht="12.75" hidden="false" customHeight="false" outlineLevel="0" collapsed="false">
      <c r="A17" s="129" t="n">
        <v>12</v>
      </c>
      <c r="B17" s="130" t="n">
        <v>238</v>
      </c>
      <c r="C17" s="130" t="n">
        <v>150</v>
      </c>
      <c r="D17" s="146" t="n">
        <f aca="false">+C17-B17</f>
        <v>-88</v>
      </c>
    </row>
    <row r="18" customFormat="false" ht="12.75" hidden="false" customHeight="false" outlineLevel="0" collapsed="false">
      <c r="A18" s="129" t="n">
        <v>13</v>
      </c>
      <c r="B18" s="130" t="n">
        <v>257</v>
      </c>
      <c r="C18" s="130" t="n">
        <v>150</v>
      </c>
      <c r="D18" s="146" t="n">
        <f aca="false">+C18-B18</f>
        <v>-107</v>
      </c>
    </row>
    <row r="19" customFormat="false" ht="12.75" hidden="false" customHeight="false" outlineLevel="0" collapsed="false">
      <c r="A19" s="129" t="n">
        <v>14</v>
      </c>
      <c r="B19" s="130" t="n">
        <v>221</v>
      </c>
      <c r="C19" s="130" t="n">
        <v>150</v>
      </c>
      <c r="D19" s="146" t="n">
        <f aca="false">+C19-B19</f>
        <v>-71</v>
      </c>
    </row>
    <row r="20" customFormat="false" ht="12.75" hidden="false" customHeight="false" outlineLevel="0" collapsed="false">
      <c r="A20" s="129" t="n">
        <v>15</v>
      </c>
      <c r="B20" s="130" t="n">
        <v>315</v>
      </c>
      <c r="C20" s="130" t="n">
        <v>150</v>
      </c>
      <c r="D20" s="146" t="n">
        <f aca="false">+C20-B20</f>
        <v>-165</v>
      </c>
    </row>
    <row r="21" customFormat="false" ht="12.75" hidden="false" customHeight="false" outlineLevel="0" collapsed="false">
      <c r="A21" s="129" t="n">
        <v>16</v>
      </c>
      <c r="B21" s="130" t="n">
        <v>253</v>
      </c>
      <c r="C21" s="130" t="n">
        <v>150</v>
      </c>
      <c r="D21" s="146" t="n">
        <f aca="false">+C21-B21</f>
        <v>-103</v>
      </c>
    </row>
    <row r="22" customFormat="false" ht="12.75" hidden="false" customHeight="false" outlineLevel="0" collapsed="false">
      <c r="A22" s="129" t="n">
        <v>17</v>
      </c>
      <c r="B22" s="130" t="n">
        <v>222</v>
      </c>
      <c r="C22" s="130" t="n">
        <v>150</v>
      </c>
      <c r="D22" s="146" t="n">
        <f aca="false">+C22-B22</f>
        <v>-72</v>
      </c>
    </row>
    <row r="23" customFormat="false" ht="12.75" hidden="false" customHeight="false" outlineLevel="0" collapsed="false">
      <c r="A23" s="129" t="n">
        <v>18</v>
      </c>
      <c r="B23" s="130" t="n">
        <v>204</v>
      </c>
      <c r="C23" s="130" t="n">
        <v>150</v>
      </c>
      <c r="D23" s="146" t="n">
        <f aca="false">+C23-B23</f>
        <v>-54</v>
      </c>
    </row>
    <row r="24" customFormat="false" ht="12.75" hidden="false" customHeight="false" outlineLevel="0" collapsed="false">
      <c r="A24" s="129" t="n">
        <v>19</v>
      </c>
      <c r="B24" s="130" t="n">
        <v>275</v>
      </c>
      <c r="C24" s="130" t="n">
        <v>150</v>
      </c>
      <c r="D24" s="146" t="n">
        <f aca="false">+C24-B24</f>
        <v>-125</v>
      </c>
    </row>
    <row r="25" customFormat="false" ht="12.75" hidden="false" customHeight="false" outlineLevel="0" collapsed="false">
      <c r="A25" s="129" t="n">
        <v>20</v>
      </c>
      <c r="B25" s="130" t="n">
        <v>286</v>
      </c>
      <c r="C25" s="130" t="n">
        <v>150</v>
      </c>
      <c r="D25" s="146" t="n">
        <f aca="false">+C25-B25</f>
        <v>-136</v>
      </c>
    </row>
    <row r="26" customFormat="false" ht="12.75" hidden="false" customHeight="false" outlineLevel="0" collapsed="false">
      <c r="A26" s="129" t="n">
        <v>21</v>
      </c>
      <c r="B26" s="130" t="n">
        <v>244</v>
      </c>
      <c r="C26" s="130" t="n">
        <v>150</v>
      </c>
      <c r="D26" s="146" t="n">
        <f aca="false">+C26-B26</f>
        <v>-94</v>
      </c>
    </row>
    <row r="27" customFormat="false" ht="12.75" hidden="false" customHeight="false" outlineLevel="0" collapsed="false">
      <c r="A27" s="129" t="n">
        <v>22</v>
      </c>
      <c r="B27" s="130" t="n">
        <v>225</v>
      </c>
      <c r="C27" s="130" t="n">
        <v>150</v>
      </c>
      <c r="D27" s="146" t="n">
        <f aca="false">+C27-B27</f>
        <v>-75</v>
      </c>
    </row>
    <row r="28" customFormat="false" ht="12.75" hidden="false" customHeight="false" outlineLevel="0" collapsed="false">
      <c r="A28" s="129" t="n">
        <v>23</v>
      </c>
      <c r="B28" s="130" t="n">
        <v>260</v>
      </c>
      <c r="C28" s="130" t="n">
        <v>150</v>
      </c>
      <c r="D28" s="146" t="n">
        <f aca="false">+C28-B28</f>
        <v>-110</v>
      </c>
    </row>
    <row r="29" customFormat="false" ht="12.75" hidden="false" customHeight="false" outlineLevel="0" collapsed="false">
      <c r="A29" s="129" t="n">
        <v>24</v>
      </c>
      <c r="B29" s="130" t="n">
        <v>287</v>
      </c>
      <c r="C29" s="130" t="n">
        <v>150</v>
      </c>
      <c r="D29" s="146" t="n">
        <f aca="false">+C29-B29</f>
        <v>-137</v>
      </c>
    </row>
    <row r="30" customFormat="false" ht="12.75" hidden="false" customHeight="false" outlineLevel="0" collapsed="false">
      <c r="A30" s="129" t="n">
        <v>25</v>
      </c>
      <c r="B30" s="130" t="n">
        <v>230</v>
      </c>
      <c r="C30" s="130" t="n">
        <v>150</v>
      </c>
      <c r="D30" s="146" t="n">
        <f aca="false">+C30-B30</f>
        <v>-80</v>
      </c>
    </row>
    <row r="31" customFormat="false" ht="12.75" hidden="false" customHeight="false" outlineLevel="0" collapsed="false">
      <c r="A31" s="129" t="n">
        <v>26</v>
      </c>
      <c r="B31" s="130" t="n">
        <v>232</v>
      </c>
      <c r="C31" s="130" t="n">
        <v>150</v>
      </c>
      <c r="D31" s="146" t="n">
        <f aca="false">+C31-B31</f>
        <v>-82</v>
      </c>
    </row>
    <row r="32" customFormat="false" ht="12.75" hidden="false" customHeight="false" outlineLevel="0" collapsed="false">
      <c r="A32" s="129" t="n">
        <v>27</v>
      </c>
      <c r="B32" s="130" t="n">
        <v>213</v>
      </c>
      <c r="C32" s="130" t="n">
        <v>150</v>
      </c>
      <c r="D32" s="146" t="n">
        <f aca="false">+C32-B32</f>
        <v>-63</v>
      </c>
    </row>
    <row r="33" customFormat="false" ht="12.75" hidden="false" customHeight="false" outlineLevel="0" collapsed="false">
      <c r="A33" s="129" t="n">
        <v>28</v>
      </c>
      <c r="B33" s="130" t="n">
        <v>251</v>
      </c>
      <c r="C33" s="130" t="n">
        <v>150</v>
      </c>
      <c r="D33" s="146" t="n">
        <f aca="false">+C33-B33</f>
        <v>-101</v>
      </c>
    </row>
    <row r="34" customFormat="false" ht="12.75" hidden="false" customHeight="false" outlineLevel="0" collapsed="false">
      <c r="A34" s="129" t="n">
        <v>29</v>
      </c>
      <c r="B34" s="130" t="n">
        <v>276</v>
      </c>
      <c r="C34" s="130" t="n">
        <v>150</v>
      </c>
      <c r="D34" s="146" t="n">
        <f aca="false">+C34-B34</f>
        <v>-126</v>
      </c>
    </row>
    <row r="35" customFormat="false" ht="12.75" hidden="false" customHeight="false" outlineLevel="0" collapsed="false">
      <c r="A35" s="129" t="n">
        <v>30</v>
      </c>
      <c r="B35" s="130" t="n">
        <v>269</v>
      </c>
      <c r="C35" s="130" t="n">
        <v>150</v>
      </c>
      <c r="D35" s="146" t="n">
        <f aca="false">+C35-B35</f>
        <v>-119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7208</v>
      </c>
      <c r="C37" s="130" t="n">
        <f aca="false">SUM(C6:C36)</f>
        <v>4500</v>
      </c>
      <c r="D37" s="146" t="n">
        <f aca="false">SUM(D6:D36)</f>
        <v>-2708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2.09</v>
      </c>
    </row>
    <row r="39" customFormat="false" ht="12.75" hidden="false" customHeight="false" outlineLevel="0" collapsed="false">
      <c r="D39" s="158" t="n">
        <f aca="false">+D38*D37</f>
        <v>-5659.72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180048.98</v>
      </c>
    </row>
    <row r="41" customFormat="false" ht="12.75" hidden="false" customHeight="false" outlineLevel="0" collapsed="false">
      <c r="A41" s="181" t="n">
        <v>37286</v>
      </c>
      <c r="C41" s="178"/>
      <c r="D41" s="158" t="n">
        <f aca="false">+D40+D39</f>
        <v>174389.26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79013</v>
      </c>
    </row>
    <row r="47" customFormat="false" ht="12.75" hidden="false" customHeight="false" outlineLevel="0" collapsed="false">
      <c r="A47" s="150" t="n">
        <f aca="false">+A41</f>
        <v>37286</v>
      </c>
      <c r="B47" s="9"/>
      <c r="C47" s="9"/>
      <c r="D47" s="41" t="n">
        <f aca="false">+D37</f>
        <v>-2708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76305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71</v>
      </c>
      <c r="C3" s="332"/>
      <c r="D3" s="332"/>
    </row>
    <row r="4" customFormat="false" ht="12.75" hidden="false" customHeight="false" outlineLevel="0" collapsed="false">
      <c r="A4" s="162"/>
      <c r="B4" s="470" t="s">
        <v>309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108</v>
      </c>
      <c r="C6" s="130" t="n">
        <v>441</v>
      </c>
      <c r="D6" s="146" t="n">
        <f aca="false">+C6-B6</f>
        <v>333</v>
      </c>
    </row>
    <row r="7" customFormat="false" ht="12.75" hidden="false" customHeight="false" outlineLevel="0" collapsed="false">
      <c r="A7" s="129" t="n">
        <v>2</v>
      </c>
      <c r="B7" s="130" t="n">
        <v>136</v>
      </c>
      <c r="C7" s="130" t="n">
        <v>441</v>
      </c>
      <c r="D7" s="146" t="n">
        <f aca="false">+C7-B7</f>
        <v>305</v>
      </c>
    </row>
    <row r="8" customFormat="false" ht="12.75" hidden="false" customHeight="false" outlineLevel="0" collapsed="false">
      <c r="A8" s="129" t="n">
        <v>3</v>
      </c>
      <c r="B8" s="130" t="n">
        <v>78</v>
      </c>
      <c r="C8" s="130" t="n">
        <v>441</v>
      </c>
      <c r="D8" s="146" t="n">
        <f aca="false">+C8-B8</f>
        <v>363</v>
      </c>
    </row>
    <row r="9" customFormat="false" ht="12.75" hidden="false" customHeight="false" outlineLevel="0" collapsed="false">
      <c r="A9" s="129" t="n">
        <v>4</v>
      </c>
      <c r="B9" s="130" t="n">
        <v>84</v>
      </c>
      <c r="C9" s="130" t="n">
        <v>441</v>
      </c>
      <c r="D9" s="146" t="n">
        <f aca="false">+C9-B9</f>
        <v>357</v>
      </c>
    </row>
    <row r="10" customFormat="false" ht="12.75" hidden="false" customHeight="false" outlineLevel="0" collapsed="false">
      <c r="A10" s="129" t="n">
        <v>5</v>
      </c>
      <c r="B10" s="130" t="n">
        <v>81</v>
      </c>
      <c r="C10" s="130" t="n">
        <v>441</v>
      </c>
      <c r="D10" s="146" t="n">
        <f aca="false">+C10-B10</f>
        <v>360</v>
      </c>
    </row>
    <row r="11" customFormat="false" ht="12.75" hidden="false" customHeight="false" outlineLevel="0" collapsed="false">
      <c r="A11" s="129" t="n">
        <v>6</v>
      </c>
      <c r="B11" s="130" t="n">
        <v>78</v>
      </c>
      <c r="C11" s="130" t="n">
        <v>441</v>
      </c>
      <c r="D11" s="146" t="n">
        <f aca="false">+C11-B11</f>
        <v>363</v>
      </c>
    </row>
    <row r="12" customFormat="false" ht="12.75" hidden="false" customHeight="false" outlineLevel="0" collapsed="false">
      <c r="A12" s="129" t="n">
        <v>7</v>
      </c>
      <c r="B12" s="130" t="n">
        <v>49</v>
      </c>
      <c r="C12" s="130" t="n">
        <v>441</v>
      </c>
      <c r="D12" s="146" t="n">
        <f aca="false">+C12-B12</f>
        <v>392</v>
      </c>
    </row>
    <row r="13" customFormat="false" ht="12.75" hidden="false" customHeight="false" outlineLevel="0" collapsed="false">
      <c r="A13" s="129" t="n">
        <v>8</v>
      </c>
      <c r="B13" s="130" t="n">
        <v>35</v>
      </c>
      <c r="C13" s="130" t="n">
        <v>441</v>
      </c>
      <c r="D13" s="146" t="n">
        <f aca="false">+C13-B13</f>
        <v>406</v>
      </c>
    </row>
    <row r="14" customFormat="false" ht="12.75" hidden="false" customHeight="false" outlineLevel="0" collapsed="false">
      <c r="A14" s="129" t="n">
        <v>9</v>
      </c>
      <c r="B14" s="130" t="n">
        <v>35</v>
      </c>
      <c r="C14" s="130" t="n">
        <v>441</v>
      </c>
      <c r="D14" s="146" t="n">
        <f aca="false">+C14-B14</f>
        <v>406</v>
      </c>
    </row>
    <row r="15" customFormat="false" ht="12.75" hidden="false" customHeight="false" outlineLevel="0" collapsed="false">
      <c r="A15" s="129" t="n">
        <v>10</v>
      </c>
      <c r="B15" s="130" t="n">
        <v>1124</v>
      </c>
      <c r="C15" s="130" t="n">
        <v>441</v>
      </c>
      <c r="D15" s="146" t="n">
        <f aca="false">+C15-B15</f>
        <v>-683</v>
      </c>
    </row>
    <row r="16" customFormat="false" ht="12.75" hidden="false" customHeight="false" outlineLevel="0" collapsed="false">
      <c r="A16" s="129" t="n">
        <v>11</v>
      </c>
      <c r="B16" s="130" t="n">
        <v>1826</v>
      </c>
      <c r="C16" s="130" t="n">
        <v>88</v>
      </c>
      <c r="D16" s="146" t="n">
        <f aca="false">+C16-B16</f>
        <v>-1738</v>
      </c>
    </row>
    <row r="17" customFormat="false" ht="12.75" hidden="false" customHeight="false" outlineLevel="0" collapsed="false">
      <c r="A17" s="129" t="n">
        <v>12</v>
      </c>
      <c r="B17" s="130" t="n">
        <v>309</v>
      </c>
      <c r="C17" s="130" t="n">
        <v>88</v>
      </c>
      <c r="D17" s="146" t="n">
        <f aca="false">+C17-B17</f>
        <v>-221</v>
      </c>
    </row>
    <row r="18" customFormat="false" ht="12.75" hidden="false" customHeight="false" outlineLevel="0" collapsed="false">
      <c r="A18" s="129" t="n">
        <v>13</v>
      </c>
      <c r="B18" s="130" t="n">
        <v>726</v>
      </c>
      <c r="C18" s="130" t="n">
        <v>88</v>
      </c>
      <c r="D18" s="146" t="n">
        <f aca="false">+C18-B18</f>
        <v>-638</v>
      </c>
    </row>
    <row r="19" customFormat="false" ht="12.75" hidden="false" customHeight="false" outlineLevel="0" collapsed="false">
      <c r="A19" s="129" t="n">
        <v>14</v>
      </c>
      <c r="B19" s="130" t="n">
        <v>1551</v>
      </c>
      <c r="C19" s="130" t="n">
        <v>88</v>
      </c>
      <c r="D19" s="146" t="n">
        <f aca="false">+C19-B19</f>
        <v>-1463</v>
      </c>
    </row>
    <row r="20" customFormat="false" ht="12.75" hidden="false" customHeight="false" outlineLevel="0" collapsed="false">
      <c r="A20" s="129" t="n">
        <v>15</v>
      </c>
      <c r="B20" s="130" t="n">
        <v>1261</v>
      </c>
      <c r="C20" s="130" t="n">
        <v>88</v>
      </c>
      <c r="D20" s="146" t="n">
        <f aca="false">+C20-B20</f>
        <v>-1173</v>
      </c>
    </row>
    <row r="21" customFormat="false" ht="12.75" hidden="false" customHeight="false" outlineLevel="0" collapsed="false">
      <c r="A21" s="129" t="n">
        <v>16</v>
      </c>
      <c r="B21" s="130" t="n">
        <v>386</v>
      </c>
      <c r="C21" s="130" t="n">
        <v>88</v>
      </c>
      <c r="D21" s="146" t="n">
        <f aca="false">+C21-B21</f>
        <v>-298</v>
      </c>
    </row>
    <row r="22" customFormat="false" ht="12.75" hidden="false" customHeight="false" outlineLevel="0" collapsed="false">
      <c r="A22" s="129" t="n">
        <v>17</v>
      </c>
      <c r="B22" s="130" t="n">
        <v>33</v>
      </c>
      <c r="C22" s="130" t="n">
        <v>88</v>
      </c>
      <c r="D22" s="146" t="n">
        <f aca="false">+C22-B22</f>
        <v>55</v>
      </c>
    </row>
    <row r="23" customFormat="false" ht="12.75" hidden="false" customHeight="false" outlineLevel="0" collapsed="false">
      <c r="A23" s="129" t="n">
        <v>18</v>
      </c>
      <c r="B23" s="130" t="n">
        <v>56</v>
      </c>
      <c r="C23" s="130" t="n">
        <v>88</v>
      </c>
      <c r="D23" s="146" t="n">
        <f aca="false">+C23-B23</f>
        <v>32</v>
      </c>
    </row>
    <row r="24" customFormat="false" ht="12.75" hidden="false" customHeight="false" outlineLevel="0" collapsed="false">
      <c r="A24" s="129" t="n">
        <v>19</v>
      </c>
      <c r="B24" s="130" t="n">
        <v>86</v>
      </c>
      <c r="C24" s="130" t="n">
        <v>88</v>
      </c>
      <c r="D24" s="146" t="n">
        <f aca="false">+C24-B24</f>
        <v>2</v>
      </c>
    </row>
    <row r="25" customFormat="false" ht="12.75" hidden="false" customHeight="false" outlineLevel="0" collapsed="false">
      <c r="A25" s="129" t="n">
        <v>20</v>
      </c>
      <c r="B25" s="130" t="n">
        <v>3</v>
      </c>
      <c r="C25" s="130" t="n">
        <v>88</v>
      </c>
      <c r="D25" s="146" t="n">
        <f aca="false">+C25-B25</f>
        <v>85</v>
      </c>
    </row>
    <row r="26" customFormat="false" ht="12.75" hidden="false" customHeight="false" outlineLevel="0" collapsed="false">
      <c r="A26" s="129" t="n">
        <v>21</v>
      </c>
      <c r="B26" s="130" t="n">
        <v>536</v>
      </c>
      <c r="C26" s="130" t="n">
        <v>88</v>
      </c>
      <c r="D26" s="146" t="n">
        <f aca="false">+C26-B26</f>
        <v>-448</v>
      </c>
    </row>
    <row r="27" customFormat="false" ht="12.75" hidden="false" customHeight="false" outlineLevel="0" collapsed="false">
      <c r="A27" s="129" t="n">
        <v>22</v>
      </c>
      <c r="B27" s="130" t="n">
        <v>648</v>
      </c>
      <c r="C27" s="130" t="n">
        <v>88</v>
      </c>
      <c r="D27" s="146" t="n">
        <f aca="false">+C27-B27</f>
        <v>-560</v>
      </c>
    </row>
    <row r="28" customFormat="false" ht="12.75" hidden="false" customHeight="false" outlineLevel="0" collapsed="false">
      <c r="A28" s="129" t="n">
        <v>23</v>
      </c>
      <c r="B28" s="130" t="n">
        <v>639</v>
      </c>
      <c r="C28" s="130" t="n">
        <v>88</v>
      </c>
      <c r="D28" s="146" t="n">
        <f aca="false">+C28-B28</f>
        <v>-551</v>
      </c>
    </row>
    <row r="29" customFormat="false" ht="12.75" hidden="false" customHeight="false" outlineLevel="0" collapsed="false">
      <c r="A29" s="129" t="n">
        <v>24</v>
      </c>
      <c r="B29" s="130" t="n">
        <v>355</v>
      </c>
      <c r="C29" s="130" t="n">
        <v>88</v>
      </c>
      <c r="D29" s="146" t="n">
        <f aca="false">+C29-B29</f>
        <v>-267</v>
      </c>
    </row>
    <row r="30" customFormat="false" ht="12.75" hidden="false" customHeight="false" outlineLevel="0" collapsed="false">
      <c r="A30" s="129" t="n">
        <v>25</v>
      </c>
      <c r="B30" s="130" t="n">
        <v>37</v>
      </c>
      <c r="C30" s="130" t="n">
        <v>88</v>
      </c>
      <c r="D30" s="146" t="n">
        <f aca="false">+C30-B30</f>
        <v>51</v>
      </c>
    </row>
    <row r="31" customFormat="false" ht="12.75" hidden="false" customHeight="false" outlineLevel="0" collapsed="false">
      <c r="A31" s="129" t="n">
        <v>26</v>
      </c>
      <c r="B31" s="130" t="n">
        <v>5</v>
      </c>
      <c r="C31" s="130" t="n">
        <v>88</v>
      </c>
      <c r="D31" s="146" t="n">
        <f aca="false">+C31-B31</f>
        <v>83</v>
      </c>
    </row>
    <row r="32" customFormat="false" ht="12.75" hidden="false" customHeight="false" outlineLevel="0" collapsed="false">
      <c r="A32" s="129" t="n">
        <v>27</v>
      </c>
      <c r="B32" s="130" t="n">
        <v>309</v>
      </c>
      <c r="C32" s="130" t="n">
        <v>88</v>
      </c>
      <c r="D32" s="146" t="n">
        <f aca="false">+C32-B32</f>
        <v>-221</v>
      </c>
    </row>
    <row r="33" customFormat="false" ht="12.75" hidden="false" customHeight="false" outlineLevel="0" collapsed="false">
      <c r="A33" s="129" t="n">
        <v>28</v>
      </c>
      <c r="B33" s="130" t="n">
        <v>517</v>
      </c>
      <c r="C33" s="130" t="n">
        <v>88</v>
      </c>
      <c r="D33" s="146" t="n">
        <f aca="false">+C33-B33</f>
        <v>-429</v>
      </c>
    </row>
    <row r="34" customFormat="false" ht="12.75" hidden="false" customHeight="false" outlineLevel="0" collapsed="false">
      <c r="A34" s="129" t="n">
        <v>29</v>
      </c>
      <c r="B34" s="130" t="n">
        <v>520</v>
      </c>
      <c r="C34" s="130" t="n">
        <v>88</v>
      </c>
      <c r="D34" s="146" t="n">
        <f aca="false">+C34-B34</f>
        <v>-432</v>
      </c>
    </row>
    <row r="35" customFormat="false" ht="12.75" hidden="false" customHeight="false" outlineLevel="0" collapsed="false">
      <c r="A35" s="129" t="n">
        <v>30</v>
      </c>
      <c r="B35" s="130" t="n">
        <v>800</v>
      </c>
      <c r="C35" s="130" t="n">
        <v>88</v>
      </c>
      <c r="D35" s="146" t="n">
        <f aca="false">+C35-B35</f>
        <v>-712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12411</v>
      </c>
      <c r="C37" s="130" t="n">
        <f aca="false">SUM(C6:C36)</f>
        <v>6170</v>
      </c>
      <c r="D37" s="146" t="n">
        <f aca="false">SUM(D6:D36)</f>
        <v>-6241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2.09</v>
      </c>
    </row>
    <row r="39" customFormat="false" ht="12.75" hidden="false" customHeight="false" outlineLevel="0" collapsed="false">
      <c r="D39" s="158" t="n">
        <f aca="false">+D38*D37</f>
        <v>-13043.69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161292.49</v>
      </c>
    </row>
    <row r="41" customFormat="false" ht="12.75" hidden="false" customHeight="false" outlineLevel="0" collapsed="false">
      <c r="A41" s="181" t="n">
        <v>37286</v>
      </c>
      <c r="C41" s="178"/>
      <c r="D41" s="158" t="n">
        <f aca="false">+D40+D39</f>
        <v>148248.8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33971</v>
      </c>
    </row>
    <row r="47" customFormat="false" ht="12.75" hidden="false" customHeight="false" outlineLevel="0" collapsed="false">
      <c r="A47" s="150" t="n">
        <f aca="false">+A41</f>
        <v>37286</v>
      </c>
      <c r="B47" s="9"/>
      <c r="C47" s="9"/>
      <c r="D47" s="41" t="n">
        <f aca="false">+D37</f>
        <v>-6241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27730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8"/>
      <c r="B2" s="9" t="n">
        <v>57245</v>
      </c>
      <c r="C2" s="32"/>
      <c r="D2" s="9" t="n">
        <v>500154</v>
      </c>
      <c r="E2" s="9"/>
      <c r="F2" s="9"/>
      <c r="G2" s="168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188</v>
      </c>
      <c r="C3" s="32"/>
      <c r="D3" s="169" t="s">
        <v>189</v>
      </c>
      <c r="E3" s="122"/>
      <c r="F3" s="9"/>
      <c r="G3" s="19"/>
      <c r="H3" s="19"/>
      <c r="I3" s="32"/>
      <c r="J3" s="169"/>
      <c r="K3" s="122"/>
      <c r="L3" s="9"/>
    </row>
    <row r="4" customFormat="false" ht="12.75" hidden="false" customHeight="false" outlineLevel="0" collapsed="false">
      <c r="A4" s="24" t="s">
        <v>179</v>
      </c>
      <c r="B4" s="123" t="s">
        <v>180</v>
      </c>
      <c r="C4" s="170" t="s">
        <v>181</v>
      </c>
      <c r="D4" s="123" t="s">
        <v>180</v>
      </c>
      <c r="E4" s="123" t="s">
        <v>181</v>
      </c>
      <c r="F4" s="9"/>
      <c r="G4" s="24"/>
      <c r="H4" s="123"/>
      <c r="I4" s="170"/>
      <c r="J4" s="123"/>
      <c r="K4" s="123"/>
      <c r="L4" s="9"/>
    </row>
    <row r="5" customFormat="false" ht="12.75" hidden="false" customHeight="false" outlineLevel="0" collapsed="false">
      <c r="A5" s="171" t="n">
        <v>1</v>
      </c>
      <c r="B5" s="130" t="n">
        <v>-14</v>
      </c>
      <c r="C5" s="130"/>
      <c r="D5" s="130" t="n">
        <v>-54985</v>
      </c>
      <c r="E5" s="130" t="n">
        <v>-54900</v>
      </c>
      <c r="F5" s="130" t="n">
        <f aca="false">+C5-B5+E5-D5</f>
        <v>99</v>
      </c>
      <c r="G5" s="171"/>
      <c r="H5" s="130"/>
      <c r="I5" s="130"/>
      <c r="J5" s="130"/>
      <c r="K5" s="130"/>
      <c r="L5" s="130"/>
    </row>
    <row r="6" customFormat="false" ht="12.75" hidden="false" customHeight="false" outlineLevel="0" collapsed="false">
      <c r="A6" s="171" t="n">
        <v>2</v>
      </c>
      <c r="B6" s="130"/>
      <c r="C6" s="130"/>
      <c r="D6" s="130" t="n">
        <v>-45523</v>
      </c>
      <c r="E6" s="130" t="n">
        <v>-45012</v>
      </c>
      <c r="F6" s="130" t="n">
        <f aca="false">+C6-B6+E6-D6</f>
        <v>511</v>
      </c>
      <c r="G6" s="171"/>
      <c r="H6" s="130"/>
      <c r="I6" s="130"/>
      <c r="J6" s="130"/>
      <c r="K6" s="130"/>
      <c r="L6" s="130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71" t="n">
        <v>3</v>
      </c>
      <c r="B7" s="130" t="n">
        <v>-19469</v>
      </c>
      <c r="C7" s="130" t="n">
        <v>-20000</v>
      </c>
      <c r="D7" s="130" t="n">
        <v>-31996</v>
      </c>
      <c r="E7" s="130" t="n">
        <v>-29900</v>
      </c>
      <c r="F7" s="130" t="n">
        <f aca="false">+C7-B7+E7-D7</f>
        <v>1565</v>
      </c>
      <c r="G7" s="171"/>
      <c r="H7" s="130"/>
      <c r="I7" s="130"/>
      <c r="J7" s="130"/>
      <c r="K7" s="130"/>
      <c r="L7" s="130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71" t="n">
        <v>4</v>
      </c>
      <c r="B8" s="130" t="n">
        <v>-10157</v>
      </c>
      <c r="C8" s="130" t="n">
        <v>-10000</v>
      </c>
      <c r="D8" s="130" t="n">
        <v>-65915</v>
      </c>
      <c r="E8" s="130" t="n">
        <v>-65318</v>
      </c>
      <c r="F8" s="130" t="n">
        <f aca="false">+C8-B8+E8-D8</f>
        <v>754</v>
      </c>
      <c r="G8" s="171"/>
      <c r="H8" s="130"/>
      <c r="I8" s="130"/>
      <c r="J8" s="130"/>
      <c r="K8" s="130"/>
      <c r="L8" s="130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71" t="n">
        <v>5</v>
      </c>
      <c r="B9" s="130" t="n">
        <v>-29699</v>
      </c>
      <c r="C9" s="130" t="n">
        <v>-29869</v>
      </c>
      <c r="D9" s="130" t="n">
        <v>-63672</v>
      </c>
      <c r="E9" s="130" t="n">
        <v>-63430</v>
      </c>
      <c r="F9" s="130" t="n">
        <f aca="false">+C9-B9+E9-D9</f>
        <v>72</v>
      </c>
      <c r="G9" s="171"/>
      <c r="H9" s="130"/>
      <c r="I9" s="130"/>
      <c r="J9" s="130"/>
      <c r="K9" s="130"/>
      <c r="L9" s="130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71" t="n">
        <v>6</v>
      </c>
      <c r="B10" s="130" t="n">
        <v>-29789</v>
      </c>
      <c r="C10" s="130" t="n">
        <v>-29869</v>
      </c>
      <c r="D10" s="130" t="n">
        <v>-64157</v>
      </c>
      <c r="E10" s="130" t="n">
        <v>-63430</v>
      </c>
      <c r="F10" s="130" t="n">
        <f aca="false">+C10-B10+E10-D10</f>
        <v>647</v>
      </c>
      <c r="G10" s="171"/>
      <c r="H10" s="130"/>
      <c r="I10" s="130"/>
      <c r="J10" s="130"/>
      <c r="K10" s="130"/>
      <c r="L10" s="130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71" t="n">
        <v>7</v>
      </c>
      <c r="B11" s="130" t="n">
        <v>-29899</v>
      </c>
      <c r="C11" s="130" t="n">
        <v>-29869</v>
      </c>
      <c r="D11" s="130" t="n">
        <v>-83960</v>
      </c>
      <c r="E11" s="130" t="n">
        <v>-83430</v>
      </c>
      <c r="F11" s="130" t="n">
        <f aca="false">+C11-B11+E11-D11</f>
        <v>560</v>
      </c>
      <c r="G11" s="171"/>
      <c r="H11" s="130"/>
      <c r="I11" s="130"/>
      <c r="J11" s="130"/>
      <c r="K11" s="130"/>
      <c r="L11" s="13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71" t="n">
        <v>8</v>
      </c>
      <c r="B12" s="130" t="n">
        <v>-10720</v>
      </c>
      <c r="C12" s="130" t="n">
        <v>-10152</v>
      </c>
      <c r="D12" s="130" t="n">
        <v>-104080</v>
      </c>
      <c r="E12" s="130" t="n">
        <v>-104207</v>
      </c>
      <c r="F12" s="130" t="n">
        <f aca="false">+C12-B12+E12-D12</f>
        <v>441</v>
      </c>
      <c r="G12" s="171"/>
      <c r="H12" s="130"/>
      <c r="I12" s="130"/>
      <c r="J12" s="130"/>
      <c r="K12" s="130"/>
      <c r="L12" s="130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71" t="n">
        <v>9</v>
      </c>
      <c r="B13" s="130" t="n">
        <v>-14972</v>
      </c>
      <c r="C13" s="130" t="n">
        <v>-15000</v>
      </c>
      <c r="D13" s="130" t="n">
        <v>-57592</v>
      </c>
      <c r="E13" s="130" t="n">
        <v>-56846</v>
      </c>
      <c r="F13" s="130" t="n">
        <f aca="false">+C13-B13+E13-D13</f>
        <v>718</v>
      </c>
      <c r="G13" s="171"/>
      <c r="H13" s="130"/>
      <c r="I13" s="130"/>
      <c r="J13" s="130"/>
      <c r="K13" s="130"/>
      <c r="L13" s="130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71" t="n">
        <v>10</v>
      </c>
      <c r="B14" s="130" t="n">
        <v>-14997</v>
      </c>
      <c r="C14" s="130" t="n">
        <v>-15000</v>
      </c>
      <c r="D14" s="130" t="n">
        <v>-93909</v>
      </c>
      <c r="E14" s="130" t="n">
        <v>-93216</v>
      </c>
      <c r="F14" s="130" t="n">
        <f aca="false">+C14-B14+E14-D14</f>
        <v>690</v>
      </c>
      <c r="G14" s="171"/>
      <c r="H14" s="130"/>
      <c r="I14" s="130"/>
      <c r="J14" s="130"/>
      <c r="K14" s="130"/>
      <c r="L14" s="130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71" t="n">
        <v>11</v>
      </c>
      <c r="B15" s="130" t="n">
        <v>-613</v>
      </c>
      <c r="C15" s="130"/>
      <c r="D15" s="130" t="n">
        <v>-79398</v>
      </c>
      <c r="E15" s="130" t="n">
        <v>-78955</v>
      </c>
      <c r="F15" s="130" t="n">
        <f aca="false">+C15-B15+E15-D15</f>
        <v>1056</v>
      </c>
      <c r="G15" s="171"/>
      <c r="H15" s="130"/>
      <c r="I15" s="130"/>
      <c r="J15" s="130"/>
      <c r="K15" s="130"/>
      <c r="L15" s="13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71" t="n">
        <v>12</v>
      </c>
      <c r="B16" s="130" t="n">
        <v>-5137</v>
      </c>
      <c r="C16" s="130" t="n">
        <v>-5000</v>
      </c>
      <c r="D16" s="130" t="n">
        <v>-58921</v>
      </c>
      <c r="E16" s="130" t="n">
        <v>-59382</v>
      </c>
      <c r="F16" s="130" t="n">
        <f aca="false">+C16-B16+E16-D16</f>
        <v>-324</v>
      </c>
      <c r="G16" s="171"/>
      <c r="H16" s="130"/>
      <c r="I16" s="130"/>
      <c r="J16" s="130"/>
      <c r="K16" s="130"/>
      <c r="L16" s="130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71" t="n">
        <v>13</v>
      </c>
      <c r="B17" s="130" t="n">
        <v>-5527</v>
      </c>
      <c r="C17" s="130" t="n">
        <v>-5000</v>
      </c>
      <c r="D17" s="130" t="n">
        <v>-59922</v>
      </c>
      <c r="E17" s="130" t="n">
        <v>-59382</v>
      </c>
      <c r="F17" s="130" t="n">
        <f aca="false">+C17-B17+E17-D17</f>
        <v>1067</v>
      </c>
      <c r="G17" s="171"/>
      <c r="H17" s="130"/>
      <c r="I17" s="130"/>
      <c r="J17" s="130"/>
      <c r="K17" s="130"/>
      <c r="L17" s="130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71" t="n">
        <v>14</v>
      </c>
      <c r="B18" s="130" t="n">
        <v>-5814</v>
      </c>
      <c r="C18" s="130" t="n">
        <v>-5000</v>
      </c>
      <c r="D18" s="130" t="n">
        <v>-57766</v>
      </c>
      <c r="E18" s="130" t="n">
        <v>-57060</v>
      </c>
      <c r="F18" s="130" t="n">
        <f aca="false">+C18-B18+E18-D18</f>
        <v>1520</v>
      </c>
      <c r="G18" s="171"/>
      <c r="H18" s="130"/>
      <c r="I18" s="130"/>
      <c r="J18" s="130"/>
      <c r="K18" s="130"/>
      <c r="L18" s="130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71" t="n">
        <v>15</v>
      </c>
      <c r="B19" s="130"/>
      <c r="C19" s="130"/>
      <c r="D19" s="130" t="n">
        <v>-88029</v>
      </c>
      <c r="E19" s="130" t="n">
        <v>-87799</v>
      </c>
      <c r="F19" s="130" t="n">
        <f aca="false">+C19-B19+E19-D19</f>
        <v>230</v>
      </c>
      <c r="G19" s="171"/>
      <c r="H19" s="130"/>
      <c r="I19" s="130"/>
      <c r="J19" s="130"/>
      <c r="K19" s="130"/>
      <c r="L19" s="130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71" t="n">
        <v>16</v>
      </c>
      <c r="B20" s="130" t="n">
        <v>-4789</v>
      </c>
      <c r="C20" s="130" t="n">
        <v>-4155</v>
      </c>
      <c r="D20" s="130" t="n">
        <v>-81538</v>
      </c>
      <c r="E20" s="130" t="n">
        <v>-80882</v>
      </c>
      <c r="F20" s="130" t="n">
        <f aca="false">+C20-B20+E20-D20</f>
        <v>1290</v>
      </c>
      <c r="G20" s="171"/>
      <c r="H20" s="130"/>
      <c r="I20" s="130"/>
      <c r="J20" s="130"/>
      <c r="K20" s="130"/>
      <c r="L20" s="130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71" t="n">
        <v>17</v>
      </c>
      <c r="B21" s="130" t="n">
        <v>-22716</v>
      </c>
      <c r="C21" s="130" t="n">
        <v>-22154</v>
      </c>
      <c r="D21" s="130" t="n">
        <v>-91857</v>
      </c>
      <c r="E21" s="130" t="n">
        <v>-91315</v>
      </c>
      <c r="F21" s="130" t="n">
        <f aca="false">+C21-B21+E21-D21</f>
        <v>1104</v>
      </c>
      <c r="G21" s="171"/>
      <c r="H21" s="130"/>
      <c r="I21" s="130"/>
      <c r="J21" s="130"/>
      <c r="K21" s="130"/>
      <c r="L21" s="130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71" t="n">
        <v>18</v>
      </c>
      <c r="B22" s="130" t="n">
        <v>-324</v>
      </c>
      <c r="C22" s="130"/>
      <c r="D22" s="130" t="n">
        <v>-65366</v>
      </c>
      <c r="E22" s="130" t="n">
        <v>-64929</v>
      </c>
      <c r="F22" s="130" t="n">
        <f aca="false">+C22-B22+E22-D22</f>
        <v>761</v>
      </c>
      <c r="G22" s="171"/>
      <c r="H22" s="130"/>
      <c r="I22" s="130"/>
      <c r="J22" s="130"/>
      <c r="K22" s="130"/>
      <c r="L22" s="130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71" t="n">
        <v>19</v>
      </c>
      <c r="B23" s="130"/>
      <c r="C23" s="130"/>
      <c r="D23" s="130" t="n">
        <v>-70622</v>
      </c>
      <c r="E23" s="130" t="n">
        <v>-72649</v>
      </c>
      <c r="F23" s="130" t="n">
        <f aca="false">+C23-B23+E23-D23</f>
        <v>-2027</v>
      </c>
      <c r="G23" s="171"/>
      <c r="H23" s="130"/>
      <c r="I23" s="130"/>
      <c r="J23" s="130"/>
      <c r="K23" s="130"/>
      <c r="L23" s="130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71" t="n">
        <v>20</v>
      </c>
      <c r="B24" s="130"/>
      <c r="C24" s="130"/>
      <c r="D24" s="130" t="n">
        <v>-72881</v>
      </c>
      <c r="E24" s="130" t="n">
        <v>-72649</v>
      </c>
      <c r="F24" s="130" t="n">
        <f aca="false">+C24-B24+E24-D24</f>
        <v>232</v>
      </c>
      <c r="G24" s="171"/>
      <c r="H24" s="130"/>
      <c r="I24" s="130"/>
      <c r="J24" s="130"/>
      <c r="K24" s="130"/>
      <c r="L24" s="130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71" t="n">
        <v>21</v>
      </c>
      <c r="B25" s="130"/>
      <c r="C25" s="130"/>
      <c r="D25" s="130" t="n">
        <v>-61293</v>
      </c>
      <c r="E25" s="130" t="n">
        <v>-62649</v>
      </c>
      <c r="F25" s="130" t="n">
        <f aca="false">+C25-B25+E25-D25</f>
        <v>-1356</v>
      </c>
      <c r="G25" s="171"/>
      <c r="H25" s="130"/>
      <c r="I25" s="130"/>
      <c r="J25" s="130"/>
      <c r="K25" s="130"/>
      <c r="L25" s="130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71" t="n">
        <v>22</v>
      </c>
      <c r="B26" s="130"/>
      <c r="C26" s="130"/>
      <c r="D26" s="130" t="n">
        <v>-72050</v>
      </c>
      <c r="E26" s="130" t="n">
        <v>-71395</v>
      </c>
      <c r="F26" s="130" t="n">
        <f aca="false">+C26-B26+E26-D26</f>
        <v>655</v>
      </c>
      <c r="G26" s="171"/>
      <c r="H26" s="130"/>
      <c r="I26" s="130"/>
      <c r="J26" s="130"/>
      <c r="K26" s="130"/>
      <c r="L26" s="130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71" t="n">
        <v>23</v>
      </c>
      <c r="B27" s="130" t="n">
        <v>-11234</v>
      </c>
      <c r="C27" s="130" t="n">
        <v>-10000</v>
      </c>
      <c r="D27" s="130" t="n">
        <v>-29918</v>
      </c>
      <c r="E27" s="130" t="n">
        <v>-29430</v>
      </c>
      <c r="F27" s="130" t="n">
        <f aca="false">+C27-B27+E27-D27</f>
        <v>1722</v>
      </c>
      <c r="G27" s="171"/>
      <c r="H27" s="130"/>
      <c r="I27" s="130"/>
      <c r="J27" s="130"/>
      <c r="K27" s="130"/>
      <c r="L27" s="13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71" t="n">
        <v>24</v>
      </c>
      <c r="B28" s="130" t="n">
        <v>-10772</v>
      </c>
      <c r="C28" s="130" t="n">
        <v>-10000</v>
      </c>
      <c r="D28" s="130" t="n">
        <v>-62174</v>
      </c>
      <c r="E28" s="130" t="n">
        <v>-61769</v>
      </c>
      <c r="F28" s="130" t="n">
        <f aca="false">+C28-B28+E28-D28</f>
        <v>1177</v>
      </c>
      <c r="G28" s="171"/>
      <c r="H28" s="130"/>
      <c r="I28" s="130"/>
      <c r="J28" s="130"/>
      <c r="K28" s="130"/>
      <c r="L28" s="130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71" t="n">
        <v>25</v>
      </c>
      <c r="B29" s="130" t="n">
        <v>-10014</v>
      </c>
      <c r="C29" s="130" t="n">
        <v>-10000</v>
      </c>
      <c r="D29" s="130" t="n">
        <v>-57210</v>
      </c>
      <c r="E29" s="130" t="n">
        <v>-57075</v>
      </c>
      <c r="F29" s="130" t="n">
        <f aca="false">+C29-B29+E29-D29</f>
        <v>149</v>
      </c>
      <c r="G29" s="171"/>
      <c r="H29" s="130"/>
      <c r="I29" s="130"/>
      <c r="J29" s="130"/>
      <c r="K29" s="130"/>
      <c r="L29" s="130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71" t="n">
        <v>26</v>
      </c>
      <c r="B30" s="130" t="n">
        <v>-10509</v>
      </c>
      <c r="C30" s="130" t="n">
        <v>-10000</v>
      </c>
      <c r="D30" s="130" t="n">
        <v>-37433</v>
      </c>
      <c r="E30" s="130" t="n">
        <v>-36900</v>
      </c>
      <c r="F30" s="130" t="n">
        <f aca="false">+C30-B30+E30-D30</f>
        <v>1042</v>
      </c>
      <c r="G30" s="171"/>
      <c r="H30" s="130"/>
      <c r="I30" s="130"/>
      <c r="J30" s="130"/>
      <c r="K30" s="130"/>
      <c r="L30" s="130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71" t="n">
        <v>27</v>
      </c>
      <c r="B31" s="130" t="n">
        <v>-10566</v>
      </c>
      <c r="C31" s="130" t="n">
        <v>-10000</v>
      </c>
      <c r="D31" s="130" t="n">
        <v>-43203</v>
      </c>
      <c r="E31" s="130" t="n">
        <v>-36900</v>
      </c>
      <c r="F31" s="130" t="n">
        <f aca="false">+C31-B31+E31-D31</f>
        <v>6869</v>
      </c>
      <c r="G31" s="171"/>
      <c r="H31" s="130"/>
      <c r="I31" s="130"/>
      <c r="J31" s="130"/>
      <c r="K31" s="130"/>
      <c r="L31" s="130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71" t="n">
        <v>28</v>
      </c>
      <c r="B32" s="130" t="n">
        <v>-12117</v>
      </c>
      <c r="C32" s="130" t="n">
        <v>-10000</v>
      </c>
      <c r="D32" s="130" t="n">
        <v>-27265</v>
      </c>
      <c r="E32" s="130" t="n">
        <v>-26900</v>
      </c>
      <c r="F32" s="130" t="n">
        <f aca="false">+C32-B32+E32-D32</f>
        <v>2482</v>
      </c>
      <c r="G32" s="171"/>
      <c r="H32" s="130"/>
      <c r="I32" s="130"/>
      <c r="J32" s="130"/>
      <c r="K32" s="130"/>
      <c r="L32" s="130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71" t="n">
        <v>29</v>
      </c>
      <c r="B33" s="130" t="n">
        <v>-9932</v>
      </c>
      <c r="C33" s="130" t="n">
        <v>-10000</v>
      </c>
      <c r="D33" s="130" t="n">
        <v>-19196</v>
      </c>
      <c r="E33" s="130" t="n">
        <v>-12104</v>
      </c>
      <c r="F33" s="130" t="n">
        <f aca="false">+C33-B33+E33-D33</f>
        <v>7024</v>
      </c>
      <c r="G33" s="171"/>
      <c r="H33" s="130"/>
      <c r="I33" s="130"/>
      <c r="J33" s="130"/>
      <c r="K33" s="130"/>
      <c r="L33" s="130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71" t="n">
        <v>30</v>
      </c>
      <c r="B34" s="130"/>
      <c r="C34" s="130"/>
      <c r="D34" s="130"/>
      <c r="E34" s="130"/>
      <c r="F34" s="130" t="n">
        <f aca="false">+C34-B34+E34-D34</f>
        <v>0</v>
      </c>
      <c r="G34" s="171"/>
      <c r="H34" s="130"/>
      <c r="I34" s="130"/>
      <c r="J34" s="130"/>
      <c r="K34" s="130"/>
      <c r="L34" s="130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71" t="n">
        <v>31</v>
      </c>
      <c r="B35" s="172"/>
      <c r="C35" s="172"/>
      <c r="D35" s="130"/>
      <c r="E35" s="172"/>
      <c r="F35" s="130" t="n">
        <f aca="false">+C35-B35+E35-D35</f>
        <v>0</v>
      </c>
      <c r="G35" s="171"/>
      <c r="H35" s="130"/>
      <c r="I35" s="130"/>
      <c r="J35" s="130"/>
      <c r="K35" s="130"/>
      <c r="L35" s="130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71"/>
      <c r="B36" s="130" t="n">
        <f aca="false">SUM(B5:B35)</f>
        <v>-279780</v>
      </c>
      <c r="C36" s="173" t="n">
        <f aca="false">SUM(C5:C35)</f>
        <v>-271068</v>
      </c>
      <c r="D36" s="130" t="n">
        <f aca="false">SUM(D5:D35)</f>
        <v>-1801831</v>
      </c>
      <c r="E36" s="130" t="n">
        <f aca="false">SUM(E5:E35)</f>
        <v>-1779813</v>
      </c>
      <c r="F36" s="130" t="n">
        <f aca="false">SUM(F5:F35)</f>
        <v>30730</v>
      </c>
      <c r="G36" s="171"/>
      <c r="H36" s="130"/>
      <c r="I36" s="130"/>
      <c r="J36" s="130"/>
      <c r="K36" s="130"/>
      <c r="L36" s="130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74"/>
      <c r="B37" s="9"/>
      <c r="C37" s="130"/>
      <c r="D37" s="130"/>
      <c r="E37" s="130"/>
      <c r="F37" s="146"/>
      <c r="G37" s="174"/>
      <c r="H37" s="29"/>
      <c r="I37" s="130"/>
      <c r="J37" s="130"/>
      <c r="K37" s="130"/>
      <c r="L37" s="17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3"/>
      <c r="G38" s="9"/>
      <c r="H38" s="29"/>
      <c r="I38" s="32"/>
      <c r="J38" s="176"/>
      <c r="K38" s="176"/>
      <c r="L38" s="153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77" t="n">
        <f aca="false">+summary!G5</f>
        <v>2.09</v>
      </c>
      <c r="G39" s="9"/>
      <c r="H39" s="29"/>
      <c r="I39" s="130"/>
      <c r="J39" s="31"/>
      <c r="K39" s="178"/>
      <c r="L39" s="130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8"/>
      <c r="D40" s="27"/>
      <c r="E40" s="178"/>
      <c r="F40" s="153" t="n">
        <f aca="false">+F39*F36</f>
        <v>64225.7</v>
      </c>
      <c r="G40" s="9"/>
      <c r="H40" s="29"/>
      <c r="I40" s="32"/>
      <c r="J40" s="31"/>
      <c r="K40" s="31"/>
      <c r="L40" s="130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0"/>
      <c r="G41" s="9"/>
      <c r="H41" s="179"/>
      <c r="I41" s="32"/>
      <c r="J41" s="180"/>
      <c r="K41" s="180"/>
      <c r="L41" s="130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81" t="n">
        <v>37256</v>
      </c>
      <c r="B42" s="9"/>
      <c r="C42" s="182"/>
      <c r="D42" s="183"/>
      <c r="E42" s="182"/>
      <c r="F42" s="184" t="n">
        <v>9676</v>
      </c>
      <c r="G42" s="9"/>
      <c r="H42" s="179"/>
      <c r="I42" s="32"/>
      <c r="J42" s="180"/>
      <c r="K42" s="180"/>
      <c r="L42" s="130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81" t="n">
        <v>37285</v>
      </c>
      <c r="B43" s="9"/>
      <c r="C43" s="183"/>
      <c r="D43" s="183"/>
      <c r="E43" s="183"/>
      <c r="F43" s="130" t="n">
        <f aca="false">+F40+F42</f>
        <v>73901.7</v>
      </c>
      <c r="H43" s="65"/>
      <c r="I43" s="65"/>
      <c r="J43" s="65"/>
      <c r="K43" s="65"/>
      <c r="L43" s="18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71"/>
      <c r="B45" s="130"/>
      <c r="C45" s="130"/>
      <c r="D45" s="130"/>
      <c r="E45" s="130"/>
      <c r="F45" s="143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71"/>
      <c r="B46" s="130"/>
      <c r="C46" s="186"/>
      <c r="D46" s="143"/>
      <c r="E46" s="130"/>
      <c r="F46" s="130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190</v>
      </c>
      <c r="B47" s="9"/>
      <c r="C47" s="9"/>
      <c r="D47" s="91"/>
      <c r="E47" s="130"/>
      <c r="F47" s="130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187" t="n">
        <v>19943.24</v>
      </c>
      <c r="E48" s="130"/>
      <c r="F48" s="130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50" t="n">
        <f aca="false">+A43</f>
        <v>37285</v>
      </c>
      <c r="B49" s="9"/>
      <c r="C49" s="9"/>
      <c r="D49" s="188" t="n">
        <f aca="false">+F36</f>
        <v>30730</v>
      </c>
      <c r="E49" s="130"/>
      <c r="F49" s="130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8" t="n">
        <f aca="false">+D49+D48</f>
        <v>50673.24</v>
      </c>
      <c r="E50" s="130"/>
      <c r="F50" s="130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3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4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310</v>
      </c>
      <c r="B1" s="9"/>
      <c r="C1" s="64"/>
      <c r="O1" s="5"/>
      <c r="AD1" s="169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8" t="s">
        <v>311</v>
      </c>
      <c r="D3" s="478" t="s">
        <v>312</v>
      </c>
      <c r="F3" s="29"/>
      <c r="J3" s="29"/>
      <c r="K3" s="29"/>
    </row>
    <row r="4" customFormat="false" ht="17.1" hidden="false" customHeight="true" outlineLevel="0" collapsed="false">
      <c r="A4" s="234"/>
      <c r="B4" s="130" t="s">
        <v>313</v>
      </c>
      <c r="C4" s="9"/>
      <c r="D4" s="398" t="s">
        <v>314</v>
      </c>
      <c r="E4" s="130"/>
      <c r="F4" s="130"/>
      <c r="G4" s="130"/>
      <c r="P4" s="35"/>
      <c r="S4" s="35"/>
      <c r="W4" s="9"/>
      <c r="X4" s="435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130"/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-2143</v>
      </c>
      <c r="C6" s="130" t="n">
        <v>-1613</v>
      </c>
      <c r="D6" s="130" t="n">
        <v>-799</v>
      </c>
      <c r="E6" s="130" t="n">
        <v>-2000</v>
      </c>
      <c r="F6" s="130" t="n">
        <f aca="false">+C6+E6-B6-D6</f>
        <v>-671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6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-2506</v>
      </c>
      <c r="C7" s="130" t="n">
        <v>-1613</v>
      </c>
      <c r="D7" s="130" t="n">
        <v>-2650</v>
      </c>
      <c r="E7" s="130" t="n">
        <v>-2000</v>
      </c>
      <c r="F7" s="130" t="n">
        <f aca="false">+C7+E7-B7-D7</f>
        <v>1543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7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 t="n">
        <v>-2105</v>
      </c>
      <c r="C8" s="130" t="n">
        <v>-1613</v>
      </c>
      <c r="D8" s="130" t="n">
        <v>-2614</v>
      </c>
      <c r="E8" s="130" t="n">
        <v>-2000</v>
      </c>
      <c r="F8" s="130" t="n">
        <f aca="false">+C8+E8-B8-D8</f>
        <v>1106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7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 t="n">
        <v>-2259</v>
      </c>
      <c r="C9" s="130" t="n">
        <v>-1613</v>
      </c>
      <c r="D9" s="130" t="n">
        <v>-2483</v>
      </c>
      <c r="E9" s="130" t="n">
        <v>-2000</v>
      </c>
      <c r="F9" s="130" t="n">
        <f aca="false">+C9+E9-B9-D9</f>
        <v>1129</v>
      </c>
      <c r="O9" s="141"/>
      <c r="P9" s="35"/>
      <c r="R9" s="32"/>
      <c r="S9" s="35"/>
      <c r="U9" s="32"/>
      <c r="V9" s="32"/>
      <c r="W9" s="108"/>
      <c r="X9" s="91"/>
      <c r="Y9" s="91"/>
      <c r="AD9" s="149"/>
      <c r="AE9" s="437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 t="n">
        <v>-1911</v>
      </c>
      <c r="C10" s="130" t="n">
        <v>-1613</v>
      </c>
      <c r="D10" s="130" t="n">
        <v>-2346</v>
      </c>
      <c r="E10" s="130" t="n">
        <v>-2000</v>
      </c>
      <c r="F10" s="130" t="n">
        <f aca="false">+C10+E10-B10-D10</f>
        <v>644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7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 t="n">
        <v>-2267</v>
      </c>
      <c r="C11" s="130" t="n">
        <v>-1613</v>
      </c>
      <c r="D11" s="130" t="n">
        <v>-807</v>
      </c>
      <c r="E11" s="130" t="n">
        <v>-2000</v>
      </c>
      <c r="F11" s="130" t="n">
        <f aca="false">+C11+E11-B11-D11</f>
        <v>-539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7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 t="n">
        <v>-2257</v>
      </c>
      <c r="C12" s="130" t="n">
        <v>-1613</v>
      </c>
      <c r="D12" s="130" t="n">
        <v>-2535</v>
      </c>
      <c r="E12" s="130" t="n">
        <v>-2000</v>
      </c>
      <c r="F12" s="130" t="n">
        <f aca="false">+C12+E12-B12-D12</f>
        <v>1179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7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 t="n">
        <v>-1680</v>
      </c>
      <c r="C13" s="130" t="n">
        <v>-1613</v>
      </c>
      <c r="D13" s="130" t="n">
        <v>-2454</v>
      </c>
      <c r="E13" s="130" t="n">
        <v>-2000</v>
      </c>
      <c r="F13" s="130" t="n">
        <f aca="false">+C13+E13-B13-D13</f>
        <v>521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7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 t="n">
        <v>-1667</v>
      </c>
      <c r="C14" s="130" t="n">
        <v>-1613</v>
      </c>
      <c r="D14" s="130" t="n">
        <v>-2378</v>
      </c>
      <c r="E14" s="130" t="n">
        <v>-2000</v>
      </c>
      <c r="F14" s="130" t="n">
        <f aca="false">+C14+E14-B14-D14</f>
        <v>432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7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 t="n">
        <v>-1953</v>
      </c>
      <c r="C15" s="130" t="n">
        <v>-1613</v>
      </c>
      <c r="D15" s="130" t="n">
        <v>-2547</v>
      </c>
      <c r="E15" s="130" t="n">
        <v>-2000</v>
      </c>
      <c r="F15" s="130" t="n">
        <f aca="false">+C15+E15-B15-D15</f>
        <v>887</v>
      </c>
      <c r="O15" s="212"/>
      <c r="P15" s="35"/>
      <c r="R15" s="32"/>
      <c r="AD15" s="149"/>
      <c r="AE15" s="437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 t="n">
        <v>-2326</v>
      </c>
      <c r="C16" s="130" t="n">
        <v>-1613</v>
      </c>
      <c r="D16" s="130" t="n">
        <v>-2312</v>
      </c>
      <c r="E16" s="130" t="n">
        <v>-2000</v>
      </c>
      <c r="F16" s="130" t="n">
        <f aca="false">+C16+E16-B16-D16</f>
        <v>1025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7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 t="n">
        <v>-2069</v>
      </c>
      <c r="C17" s="130" t="n">
        <v>-1613</v>
      </c>
      <c r="D17" s="130" t="n">
        <v>-136</v>
      </c>
      <c r="E17" s="130" t="n">
        <v>-2000</v>
      </c>
      <c r="F17" s="130" t="n">
        <f aca="false">+C17+E17-B17-D17</f>
        <v>-1408</v>
      </c>
      <c r="O17" s="212"/>
      <c r="P17" s="35"/>
      <c r="R17" s="32"/>
      <c r="S17" s="35"/>
      <c r="AD17" s="149"/>
      <c r="AE17" s="437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 t="n">
        <v>-2204</v>
      </c>
      <c r="C18" s="130" t="n">
        <v>-1613</v>
      </c>
      <c r="D18" s="130" t="n">
        <v>-781</v>
      </c>
      <c r="E18" s="130" t="n">
        <v>-2000</v>
      </c>
      <c r="F18" s="130" t="n">
        <f aca="false">+C18+E18-B18-D18</f>
        <v>-628</v>
      </c>
      <c r="O18" s="212"/>
      <c r="P18" s="35"/>
      <c r="R18" s="32"/>
      <c r="S18" s="35"/>
      <c r="AD18" s="149"/>
      <c r="AE18" s="437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 t="n">
        <v>-2256</v>
      </c>
      <c r="C19" s="130" t="n">
        <v>-1613</v>
      </c>
      <c r="D19" s="130" t="n">
        <v>-2627</v>
      </c>
      <c r="E19" s="130" t="n">
        <v>-2000</v>
      </c>
      <c r="F19" s="130" t="n">
        <f aca="false">+C19+E19-B19-D19</f>
        <v>1270</v>
      </c>
      <c r="O19" s="212"/>
      <c r="P19" s="35"/>
      <c r="R19" s="32"/>
      <c r="S19" s="35"/>
      <c r="U19" s="32"/>
      <c r="AD19" s="149"/>
      <c r="AE19" s="437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 t="n">
        <v>-2266</v>
      </c>
      <c r="C20" s="130" t="n">
        <v>-1613</v>
      </c>
      <c r="D20" s="130" t="n">
        <v>-2448</v>
      </c>
      <c r="E20" s="130"/>
      <c r="F20" s="130" t="n">
        <f aca="false">+C20+E20-B20-D20</f>
        <v>3101</v>
      </c>
      <c r="O20" s="212"/>
      <c r="P20" s="35"/>
      <c r="R20" s="32"/>
      <c r="S20" s="35"/>
      <c r="U20" s="32"/>
      <c r="AD20" s="149"/>
      <c r="AE20" s="437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 t="n">
        <v>-2143</v>
      </c>
      <c r="C21" s="130" t="n">
        <v>-1613</v>
      </c>
      <c r="D21" s="130" t="n">
        <v>-2667</v>
      </c>
      <c r="E21" s="130" t="n">
        <v>-2000</v>
      </c>
      <c r="F21" s="130" t="n">
        <f aca="false">+C21+E21-B21-D21</f>
        <v>1197</v>
      </c>
      <c r="O21" s="212"/>
      <c r="P21" s="35"/>
      <c r="R21" s="32"/>
      <c r="S21" s="35"/>
      <c r="U21" s="32"/>
      <c r="AD21" s="149"/>
      <c r="AE21" s="437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 t="n">
        <v>-2422</v>
      </c>
      <c r="C22" s="130" t="n">
        <v>-1613</v>
      </c>
      <c r="D22" s="130" t="n">
        <v>-2536</v>
      </c>
      <c r="E22" s="130" t="n">
        <v>-2000</v>
      </c>
      <c r="F22" s="130" t="n">
        <f aca="false">+C22+E22-B22-D22</f>
        <v>1345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7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 t="n">
        <v>-2214</v>
      </c>
      <c r="C23" s="130" t="n">
        <v>-1613</v>
      </c>
      <c r="D23" s="130" t="n">
        <v>-2557</v>
      </c>
      <c r="E23" s="130" t="n">
        <v>-2000</v>
      </c>
      <c r="F23" s="130" t="n">
        <f aca="false">+C23+E23-B23-D23</f>
        <v>1158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7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 t="n">
        <v>-2318</v>
      </c>
      <c r="C24" s="130" t="n">
        <v>-1613</v>
      </c>
      <c r="D24" s="130" t="n">
        <v>-2477</v>
      </c>
      <c r="E24" s="130" t="n">
        <v>-2000</v>
      </c>
      <c r="F24" s="130" t="n">
        <f aca="false">+C24+E24-B24-D24</f>
        <v>1182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7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 t="n">
        <v>-2323</v>
      </c>
      <c r="C25" s="130" t="n">
        <v>-1613</v>
      </c>
      <c r="D25" s="130" t="n">
        <v>-723</v>
      </c>
      <c r="E25" s="130" t="n">
        <v>-2000</v>
      </c>
      <c r="F25" s="130" t="n">
        <f aca="false">+C25+E25-B25-D25</f>
        <v>-567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7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 t="n">
        <v>-834</v>
      </c>
      <c r="C26" s="130" t="n">
        <v>-1613</v>
      </c>
      <c r="D26" s="130" t="n">
        <v>-2456</v>
      </c>
      <c r="E26" s="130" t="n">
        <v>-2000</v>
      </c>
      <c r="F26" s="130" t="n">
        <f aca="false">+C26+E26-B26-D26</f>
        <v>-323</v>
      </c>
      <c r="O26" s="212"/>
      <c r="P26" s="35"/>
      <c r="Q26" s="212"/>
      <c r="R26" s="32"/>
      <c r="U26" s="32"/>
      <c r="V26" s="32"/>
      <c r="W26" s="108"/>
      <c r="X26" s="91"/>
      <c r="AD26" s="149"/>
      <c r="AE26" s="437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 t="n">
        <v>-2018</v>
      </c>
      <c r="C27" s="130" t="n">
        <v>-1613</v>
      </c>
      <c r="D27" s="130" t="n">
        <v>-2286</v>
      </c>
      <c r="E27" s="130" t="n">
        <v>-2000</v>
      </c>
      <c r="F27" s="130" t="n">
        <f aca="false">+C27+E27-B27-D27</f>
        <v>691</v>
      </c>
      <c r="O27" s="212"/>
      <c r="P27" s="35"/>
      <c r="Q27" s="212"/>
      <c r="R27" s="32"/>
      <c r="U27" s="32"/>
      <c r="V27" s="32"/>
      <c r="W27" s="108"/>
      <c r="X27" s="383"/>
      <c r="AD27" s="149"/>
      <c r="AE27" s="437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 t="n">
        <v>-2349</v>
      </c>
      <c r="C28" s="130" t="n">
        <v>-3613</v>
      </c>
      <c r="D28" s="130" t="n">
        <v>-2539</v>
      </c>
      <c r="E28" s="130" t="n">
        <v>-2000</v>
      </c>
      <c r="F28" s="130" t="n">
        <f aca="false">+C28+E28-B28-D28</f>
        <v>-725</v>
      </c>
      <c r="O28" s="212"/>
      <c r="P28" s="35"/>
      <c r="Q28" s="212"/>
      <c r="R28" s="32"/>
      <c r="U28" s="32"/>
      <c r="V28" s="32"/>
      <c r="W28" s="108"/>
      <c r="X28" s="176"/>
      <c r="AD28" s="149"/>
      <c r="AE28" s="437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 t="n">
        <v>-1994</v>
      </c>
      <c r="C29" s="130" t="n">
        <v>-3613</v>
      </c>
      <c r="D29" s="130" t="n">
        <v>-2614</v>
      </c>
      <c r="E29" s="130" t="n">
        <v>-2000</v>
      </c>
      <c r="F29" s="130" t="n">
        <f aca="false">+C29+E29-B29-D29</f>
        <v>-1005</v>
      </c>
      <c r="P29" s="35"/>
      <c r="Q29" s="212"/>
      <c r="R29" s="32"/>
      <c r="U29" s="32"/>
      <c r="V29" s="32"/>
      <c r="W29" s="108"/>
      <c r="X29" s="438"/>
      <c r="AD29" s="149"/>
      <c r="AE29" s="437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 t="n">
        <v>-2459</v>
      </c>
      <c r="C30" s="130" t="n">
        <v>-3613</v>
      </c>
      <c r="D30" s="130" t="n">
        <v>-2233</v>
      </c>
      <c r="E30" s="130" t="n">
        <v>-2000</v>
      </c>
      <c r="F30" s="130" t="n">
        <f aca="false">+C30+E30-B30-D30</f>
        <v>-921</v>
      </c>
      <c r="AD30" s="149"/>
      <c r="AE30" s="437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 t="n">
        <v>-2170</v>
      </c>
      <c r="C31" s="130" t="n">
        <v>-3613</v>
      </c>
      <c r="D31" s="130" t="n">
        <v>-91</v>
      </c>
      <c r="E31" s="130" t="n">
        <v>-2000</v>
      </c>
      <c r="F31" s="130" t="n">
        <f aca="false">+C31+E31-B31-D31</f>
        <v>-3352</v>
      </c>
      <c r="Q31" s="212"/>
      <c r="R31" s="32"/>
      <c r="S31" s="32"/>
      <c r="T31" s="32"/>
      <c r="U31" s="108"/>
      <c r="V31" s="91"/>
      <c r="AD31" s="149"/>
      <c r="AE31" s="437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 t="n">
        <v>-2330</v>
      </c>
      <c r="C32" s="130" t="n">
        <v>-3613</v>
      </c>
      <c r="D32" s="130" t="n">
        <v>-720</v>
      </c>
      <c r="E32" s="130" t="n">
        <v>-2000</v>
      </c>
      <c r="F32" s="130" t="n">
        <f aca="false">+C32+E32-B32-D32</f>
        <v>-2563</v>
      </c>
      <c r="Q32" s="212"/>
      <c r="R32" s="32"/>
      <c r="S32" s="32"/>
      <c r="T32" s="32"/>
      <c r="U32" s="108"/>
      <c r="V32" s="91"/>
      <c r="AD32" s="149"/>
      <c r="AE32" s="437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 t="n">
        <v>-2157</v>
      </c>
      <c r="C33" s="130" t="n">
        <v>-3613</v>
      </c>
      <c r="D33" s="130" t="n">
        <v>-2240</v>
      </c>
      <c r="E33" s="130" t="n">
        <v>-2000</v>
      </c>
      <c r="F33" s="130" t="n">
        <f aca="false">+C33+E33-B33-D33</f>
        <v>-1216</v>
      </c>
      <c r="Q33" s="212"/>
      <c r="R33" s="32"/>
      <c r="S33" s="32"/>
      <c r="T33" s="32"/>
      <c r="U33" s="108"/>
      <c r="V33" s="91"/>
      <c r="AD33" s="149"/>
      <c r="AE33" s="437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7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7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7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-59600</v>
      </c>
      <c r="C37" s="130" t="n">
        <f aca="false">SUM(C6:C36)</f>
        <v>-57164</v>
      </c>
      <c r="D37" s="130" t="n">
        <f aca="false">SUM(D6:D36)</f>
        <v>-56056</v>
      </c>
      <c r="E37" s="130" t="n">
        <f aca="false">SUM(E6:E36)</f>
        <v>-54000</v>
      </c>
      <c r="F37" s="130" t="n">
        <f aca="false">SUM(F6:F36)</f>
        <v>4492</v>
      </c>
      <c r="J37" s="69"/>
      <c r="R37" s="32"/>
      <c r="S37" s="32"/>
      <c r="T37" s="32"/>
      <c r="U37" s="108"/>
      <c r="V37" s="91"/>
      <c r="AD37" s="149"/>
      <c r="AE37" s="437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2.08</v>
      </c>
      <c r="R38" s="32"/>
      <c r="S38" s="32"/>
      <c r="T38" s="32"/>
      <c r="U38" s="108"/>
      <c r="V38" s="91"/>
      <c r="AD38" s="149"/>
      <c r="AE38" s="437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9343.36</v>
      </c>
      <c r="G39" s="439"/>
      <c r="R39" s="32"/>
      <c r="S39" s="32"/>
      <c r="T39" s="32"/>
      <c r="U39" s="32"/>
      <c r="AD39" s="149"/>
      <c r="AE39" s="437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0" t="n">
        <v>37256</v>
      </c>
      <c r="E40" s="32"/>
      <c r="F40" s="441" t="n">
        <v>-133395.24</v>
      </c>
      <c r="G40" s="439"/>
      <c r="H40" s="32" t="n">
        <v>713.49</v>
      </c>
      <c r="R40" s="32"/>
      <c r="S40" s="32"/>
      <c r="T40" s="32"/>
      <c r="U40" s="32"/>
      <c r="AD40" s="149"/>
      <c r="AE40" s="437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0" t="n">
        <v>37284</v>
      </c>
      <c r="E41" s="32"/>
      <c r="F41" s="125" t="n">
        <f aca="false">+F40+F39</f>
        <v>-124051.88</v>
      </c>
      <c r="G41" s="439"/>
      <c r="R41" s="32"/>
      <c r="S41" s="32"/>
      <c r="T41" s="32"/>
      <c r="U41" s="32"/>
      <c r="AD41" s="149"/>
      <c r="AE41" s="437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7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2"/>
      <c r="F43" s="29"/>
      <c r="R43" s="32"/>
      <c r="S43" s="32"/>
      <c r="T43" s="32"/>
      <c r="U43" s="32"/>
      <c r="AD43" s="149"/>
      <c r="AE43" s="437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2"/>
      <c r="F44" s="29"/>
      <c r="AD44" s="149"/>
      <c r="AE44" s="437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H45" s="32" t="n">
        <v>2808</v>
      </c>
      <c r="AD45" s="149"/>
      <c r="AE45" s="437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-43412</v>
      </c>
      <c r="F46" s="29"/>
      <c r="AD46" s="149"/>
      <c r="AE46" s="437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37284</v>
      </c>
      <c r="B47" s="9"/>
      <c r="C47" s="9"/>
      <c r="D47" s="41" t="n">
        <f aca="false">+F37</f>
        <v>4492</v>
      </c>
      <c r="F47" s="29"/>
      <c r="AD47" s="149"/>
      <c r="AE47" s="437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-38920</v>
      </c>
      <c r="F48" s="29"/>
      <c r="AD48" s="149"/>
      <c r="AE48" s="437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7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7"/>
      <c r="AF50" s="130"/>
      <c r="AG50" s="130"/>
      <c r="AH50" s="183"/>
      <c r="AI50" s="443"/>
      <c r="AJ50" s="91"/>
    </row>
    <row r="51" customFormat="false" ht="21.95" hidden="false" customHeight="true" outlineLevel="0" collapsed="false">
      <c r="AD51" s="149"/>
      <c r="AE51" s="437"/>
      <c r="AF51" s="130"/>
      <c r="AG51" s="130"/>
      <c r="AH51" s="183"/>
      <c r="AI51" s="444"/>
    </row>
    <row r="52" customFormat="false" ht="18" hidden="false" customHeight="true" outlineLevel="0" collapsed="false">
      <c r="AD52" s="149"/>
      <c r="AE52" s="437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5"/>
    </row>
    <row r="55" customFormat="false" ht="17.1" hidden="false" customHeight="true" outlineLevel="0" collapsed="false">
      <c r="AD55" s="445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6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6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6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6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6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6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6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6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6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6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6"/>
      <c r="D69" s="130"/>
      <c r="R69" s="32"/>
      <c r="S69" s="32"/>
      <c r="T69" s="32"/>
      <c r="U69" s="32"/>
      <c r="AD69" s="149"/>
      <c r="AE69" s="436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6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6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6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6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6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6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6"/>
      <c r="D76" s="130"/>
      <c r="R76" s="32"/>
      <c r="S76" s="32"/>
      <c r="T76" s="32"/>
      <c r="U76" s="32"/>
      <c r="AD76" s="149"/>
      <c r="AE76" s="436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6"/>
      <c r="D77" s="130"/>
      <c r="R77" s="32"/>
      <c r="S77" s="32"/>
      <c r="T77" s="32"/>
      <c r="U77" s="32"/>
      <c r="AD77" s="149"/>
      <c r="AE77" s="436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7"/>
      <c r="D78" s="130"/>
      <c r="R78" s="32"/>
      <c r="S78" s="32"/>
      <c r="T78" s="32"/>
      <c r="U78" s="32"/>
      <c r="AD78" s="149"/>
      <c r="AE78" s="436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8"/>
      <c r="R79" s="32"/>
      <c r="S79" s="32"/>
      <c r="T79" s="32"/>
      <c r="U79" s="32"/>
      <c r="AD79" s="149"/>
      <c r="AE79" s="436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6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6"/>
      <c r="D81" s="130"/>
      <c r="R81" s="32"/>
      <c r="S81" s="32"/>
      <c r="T81" s="32"/>
      <c r="U81" s="32"/>
      <c r="AD81" s="149"/>
      <c r="AE81" s="436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6"/>
      <c r="D82" s="130"/>
      <c r="R82" s="32"/>
      <c r="S82" s="32"/>
      <c r="T82" s="32"/>
      <c r="U82" s="32"/>
      <c r="AD82" s="149"/>
      <c r="AE82" s="436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6"/>
      <c r="D83" s="130"/>
      <c r="R83" s="32"/>
      <c r="S83" s="32"/>
      <c r="T83" s="32"/>
      <c r="U83" s="32"/>
      <c r="AD83" s="149"/>
      <c r="AE83" s="436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7"/>
      <c r="D84" s="130"/>
      <c r="R84" s="32"/>
      <c r="S84" s="32"/>
      <c r="T84" s="32"/>
      <c r="U84" s="32"/>
      <c r="AD84" s="445"/>
      <c r="AE84" s="436"/>
      <c r="AF84" s="130"/>
      <c r="AG84" s="130"/>
      <c r="AH84" s="130"/>
      <c r="AI84" s="126"/>
      <c r="AJ84" s="449"/>
    </row>
    <row r="85" customFormat="false" ht="15" hidden="false" customHeight="true" outlineLevel="0" collapsed="false">
      <c r="C85" s="448"/>
      <c r="R85" s="32"/>
      <c r="S85" s="32"/>
      <c r="T85" s="32"/>
      <c r="U85" s="32"/>
      <c r="AD85" s="149"/>
      <c r="AE85" s="437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5"/>
      <c r="AE86" s="437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0"/>
      <c r="AE87" s="437"/>
      <c r="AF87" s="130"/>
      <c r="AG87" s="130"/>
      <c r="AH87" s="130"/>
      <c r="AI87" s="451"/>
      <c r="AJ87" s="176"/>
    </row>
    <row r="88" customFormat="false" ht="24.95" hidden="false" customHeight="true" outlineLevel="0" collapsed="false">
      <c r="C88" s="446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2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2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2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2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3"/>
      <c r="AD101" s="18"/>
      <c r="AE101" s="436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7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4"/>
      <c r="AD103" s="149"/>
      <c r="AE103" s="437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3"/>
      <c r="AD104" s="149"/>
      <c r="AE104" s="437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3"/>
      <c r="AD105" s="149"/>
      <c r="AE105" s="437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3"/>
      <c r="AD106" s="149"/>
      <c r="AE106" s="437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7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7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7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7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7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7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7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7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7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7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7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7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7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7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7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7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7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7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7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7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7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7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7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7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3"/>
      <c r="AD131" s="149"/>
      <c r="AE131" s="437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3"/>
      <c r="AD132" s="149"/>
      <c r="AE132" s="437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7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R134" s="32"/>
      <c r="S134" s="18"/>
      <c r="T134" s="130"/>
      <c r="U134" s="130"/>
      <c r="V134" s="130"/>
      <c r="X134" s="453"/>
      <c r="AD134" s="149"/>
      <c r="AE134" s="437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R135" s="32"/>
      <c r="S135" s="18"/>
      <c r="T135" s="130"/>
      <c r="U135" s="130"/>
      <c r="V135" s="130"/>
      <c r="X135" s="453"/>
      <c r="AD135" s="149"/>
      <c r="AE135" s="437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7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3"/>
      <c r="AD137" s="149"/>
      <c r="AE137" s="437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7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7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3"/>
      <c r="AD140" s="149"/>
      <c r="AE140" s="437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3"/>
      <c r="AD141" s="149"/>
      <c r="AE141" s="437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7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7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7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7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7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7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7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7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7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7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7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7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7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7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7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7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7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7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7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7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7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7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7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7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7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7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7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6"/>
      <c r="AB169" s="332"/>
      <c r="AC169" s="332"/>
      <c r="AD169" s="149"/>
      <c r="AE169" s="437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6"/>
      <c r="AB170" s="332"/>
      <c r="AC170" s="332"/>
      <c r="AD170" s="149"/>
      <c r="AE170" s="437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6"/>
      <c r="AB171" s="332"/>
      <c r="AC171" s="332"/>
      <c r="AD171" s="149"/>
      <c r="AE171" s="437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6"/>
      <c r="AB172" s="332"/>
      <c r="AC172" s="332"/>
      <c r="AD172" s="149"/>
      <c r="AE172" s="437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6"/>
      <c r="AB173" s="332"/>
      <c r="AC173" s="332"/>
      <c r="AD173" s="149"/>
      <c r="AE173" s="437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6"/>
      <c r="AB174" s="332"/>
      <c r="AC174" s="332"/>
      <c r="AD174" s="149"/>
      <c r="AE174" s="437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6"/>
      <c r="AB175" s="332"/>
      <c r="AC175" s="332"/>
      <c r="AD175" s="149"/>
      <c r="AE175" s="437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6"/>
      <c r="AB176" s="332"/>
      <c r="AC176" s="332"/>
      <c r="AD176" s="149"/>
      <c r="AE176" s="437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6"/>
      <c r="AB177" s="332"/>
      <c r="AC177" s="332"/>
      <c r="AD177" s="149"/>
      <c r="AE177" s="437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6"/>
      <c r="AB178" s="332"/>
      <c r="AC178" s="332"/>
      <c r="AD178" s="149"/>
      <c r="AE178" s="437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6"/>
      <c r="AB179" s="332"/>
      <c r="AC179" s="332"/>
      <c r="AD179" s="149"/>
      <c r="AE179" s="437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6"/>
      <c r="D180" s="245"/>
      <c r="E180" s="143"/>
      <c r="R180" s="18"/>
      <c r="S180" s="130"/>
      <c r="T180" s="130"/>
      <c r="U180" s="130"/>
      <c r="X180" s="332"/>
      <c r="Y180" s="332"/>
      <c r="Z180" s="332"/>
      <c r="AA180" s="456"/>
      <c r="AB180" s="332"/>
      <c r="AC180" s="332"/>
      <c r="AD180" s="149"/>
      <c r="AE180" s="437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6"/>
      <c r="D181" s="245"/>
      <c r="E181" s="143"/>
      <c r="R181" s="18"/>
      <c r="S181" s="130"/>
      <c r="T181" s="130"/>
      <c r="U181" s="130"/>
      <c r="X181" s="332"/>
      <c r="Y181" s="332"/>
      <c r="Z181" s="332"/>
      <c r="AA181" s="456"/>
      <c r="AB181" s="332"/>
      <c r="AC181" s="332"/>
      <c r="AD181" s="149"/>
      <c r="AE181" s="437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6"/>
      <c r="D182" s="245"/>
      <c r="E182" s="143"/>
      <c r="R182" s="18"/>
      <c r="S182" s="130"/>
      <c r="T182" s="130"/>
      <c r="U182" s="130"/>
      <c r="X182" s="332"/>
      <c r="Y182" s="332"/>
      <c r="Z182" s="332"/>
      <c r="AA182" s="456"/>
      <c r="AB182" s="332"/>
      <c r="AC182" s="332"/>
      <c r="AD182" s="149"/>
      <c r="AE182" s="437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6"/>
      <c r="AB183" s="332"/>
      <c r="AC183" s="332"/>
      <c r="AD183" s="149"/>
      <c r="AE183" s="437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6"/>
      <c r="AB184" s="332"/>
      <c r="AC184" s="332"/>
      <c r="AD184" s="149"/>
      <c r="AE184" s="437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6"/>
      <c r="AB185" s="332"/>
      <c r="AC185" s="332"/>
      <c r="AD185" s="149"/>
      <c r="AE185" s="437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6"/>
      <c r="AB186" s="332"/>
      <c r="AC186" s="332"/>
      <c r="AD186" s="149"/>
      <c r="AE186" s="437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6"/>
      <c r="AB187" s="332"/>
      <c r="AC187" s="332"/>
      <c r="AD187" s="149"/>
      <c r="AE187" s="437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6"/>
      <c r="AB188" s="332"/>
      <c r="AC188" s="332"/>
      <c r="AD188" s="149"/>
      <c r="AE188" s="437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6"/>
      <c r="AB189" s="332"/>
      <c r="AC189" s="332"/>
      <c r="AD189" s="149"/>
      <c r="AE189" s="437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6"/>
      <c r="AB190" s="332"/>
      <c r="AC190" s="332"/>
      <c r="AD190" s="149"/>
      <c r="AE190" s="437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6"/>
      <c r="AB191" s="332"/>
      <c r="AC191" s="332"/>
      <c r="AD191" s="149"/>
      <c r="AE191" s="437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6"/>
      <c r="AB192" s="332"/>
      <c r="AC192" s="332"/>
      <c r="AD192" s="149"/>
      <c r="AE192" s="437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6"/>
      <c r="AB193" s="332"/>
      <c r="AC193" s="332"/>
      <c r="AD193" s="149"/>
      <c r="AE193" s="437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6"/>
      <c r="AB194" s="332"/>
      <c r="AC194" s="332"/>
      <c r="AD194" s="149"/>
      <c r="AE194" s="437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6"/>
      <c r="AB195" s="332"/>
      <c r="AC195" s="332"/>
      <c r="AD195" s="149"/>
      <c r="AE195" s="437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6"/>
      <c r="AB196" s="332"/>
      <c r="AC196" s="332"/>
      <c r="AD196" s="149"/>
      <c r="AE196" s="437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6"/>
      <c r="AB197" s="332"/>
      <c r="AC197" s="332"/>
      <c r="AD197" s="149"/>
      <c r="AE197" s="437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7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7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7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7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7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7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7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7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7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7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7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7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7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7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7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7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7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7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7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7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7"/>
      <c r="AF218" s="457"/>
      <c r="AG218" s="457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7"/>
      <c r="AF219" s="457"/>
      <c r="AG219" s="457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7"/>
      <c r="AF220" s="457"/>
      <c r="AG220" s="457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7"/>
      <c r="AF221" s="130"/>
      <c r="AG221" s="457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7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7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7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7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7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7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7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7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7"/>
      <c r="AF230" s="245"/>
      <c r="AG230" s="457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7"/>
      <c r="AF231" s="245"/>
      <c r="AG231" s="457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7"/>
      <c r="AF232" s="245"/>
      <c r="AG232" s="457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7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7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7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7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7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7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7"/>
      <c r="AF239" s="245"/>
      <c r="AG239" s="458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7"/>
      <c r="AF240" s="245"/>
      <c r="AG240" s="458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7"/>
      <c r="AF241" s="245"/>
      <c r="AG241" s="458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7"/>
      <c r="AF242" s="245"/>
      <c r="AG242" s="457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7"/>
      <c r="AF243" s="245"/>
      <c r="AG243" s="458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7"/>
      <c r="AF244" s="245"/>
      <c r="AG244" s="457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7"/>
      <c r="AF245" s="245"/>
      <c r="AG245" s="457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7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7"/>
      <c r="AF247" s="459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7"/>
      <c r="AF248" s="459"/>
      <c r="AG248" s="459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7"/>
      <c r="AF249" s="458"/>
      <c r="AG249" s="458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7"/>
      <c r="AF250" s="458"/>
      <c r="AG250" s="458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7"/>
      <c r="AF251" s="459"/>
      <c r="AG251" s="459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7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7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7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7"/>
      <c r="AF255" s="459"/>
      <c r="AG255" s="457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7"/>
      <c r="AF256" s="459"/>
      <c r="AG256" s="459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7"/>
      <c r="AF257" s="458"/>
      <c r="AG257" s="458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7"/>
      <c r="AF258" s="459"/>
      <c r="AG258" s="459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7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7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7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7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7"/>
      <c r="AF263" s="458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7"/>
      <c r="AF264" s="459"/>
      <c r="AG264" s="459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7"/>
      <c r="AF265" s="459"/>
      <c r="AG265" s="459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7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7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7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7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7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7"/>
      <c r="AF271" s="458"/>
      <c r="AG271" s="457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7"/>
      <c r="AF272" s="458"/>
      <c r="AG272" s="459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7"/>
      <c r="AF273" s="459"/>
      <c r="AG273" s="459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7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7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7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7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7"/>
      <c r="AF278" s="458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7"/>
      <c r="AF279" s="458"/>
      <c r="AG279" s="458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7"/>
      <c r="AF280" s="458"/>
      <c r="AG280" s="458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7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7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7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7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7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7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7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7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7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7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7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7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7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7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7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7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7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7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7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7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7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7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7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7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7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7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7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7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7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7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7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7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7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7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7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7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7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7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7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7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7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7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7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7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7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7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7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7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7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7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7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7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7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7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7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7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7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7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7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7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7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7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7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7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7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7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7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7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7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7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7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7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7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7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7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5"/>
      <c r="AE356" s="437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7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7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7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7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7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7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7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7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7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7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7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7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7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7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7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7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7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7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5"/>
      <c r="AE375" s="437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7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7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7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7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7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7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7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7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7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7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7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7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7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7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7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7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6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6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6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6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6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6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6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6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6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6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6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6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6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6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6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6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6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6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6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6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6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6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6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6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6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6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6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6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6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6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6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6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6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6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6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6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6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6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6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6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6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6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6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6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6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6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6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6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6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6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6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6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6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6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6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6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6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6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6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6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6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6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6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6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6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6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6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6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6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6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6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6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6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6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6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6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6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6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6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6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6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6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6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6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6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6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6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6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6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6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6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6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6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6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6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6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6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6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6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6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6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6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6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6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6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6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6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6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6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6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6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6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6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6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6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6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6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6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6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6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6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6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6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6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6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6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6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6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6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6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6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6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6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6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6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6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6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6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6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6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6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6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6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6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6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6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6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6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6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6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6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6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6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6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6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6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6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6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6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6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6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6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6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6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6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6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6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6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6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6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6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6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6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6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6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6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6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6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6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6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6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6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6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6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6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6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6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6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6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6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6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6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6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6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6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6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6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6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6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6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6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6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6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6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6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6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6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6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6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6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6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6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6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6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6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6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6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6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6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6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6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6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6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6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6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6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6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6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6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6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6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6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6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6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6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6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6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6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1" activeCellId="0" sqref="A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1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3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4" width="10.99"/>
    <col collapsed="false" customWidth="true" hidden="false" outlineLevel="0" max="37" min="37" style="141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315</v>
      </c>
      <c r="B1" s="9"/>
      <c r="C1" s="64"/>
      <c r="O1" s="5"/>
      <c r="AB1" s="169" t="s">
        <v>275</v>
      </c>
    </row>
    <row r="2" customFormat="false" ht="16.5" hidden="false" customHeight="true" outlineLevel="0" collapsed="false">
      <c r="A2" s="45" t="s">
        <v>316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8" t="s">
        <v>317</v>
      </c>
      <c r="D3" s="478" t="s">
        <v>318</v>
      </c>
      <c r="F3" s="478" t="s">
        <v>319</v>
      </c>
      <c r="G3" s="108"/>
      <c r="H3" s="478" t="s">
        <v>320</v>
      </c>
      <c r="I3" s="108"/>
      <c r="J3" s="478" t="s">
        <v>321</v>
      </c>
      <c r="K3" s="108"/>
      <c r="L3" s="478" t="s">
        <v>322</v>
      </c>
      <c r="M3" s="108"/>
      <c r="N3" s="478" t="s">
        <v>323</v>
      </c>
      <c r="O3" s="108"/>
      <c r="P3" s="29"/>
      <c r="Q3" s="29"/>
      <c r="U3" s="9"/>
      <c r="Y3" s="9"/>
      <c r="AC3" s="141"/>
      <c r="AD3" s="9"/>
      <c r="AE3" s="9"/>
      <c r="AF3" s="9"/>
      <c r="AG3" s="27"/>
      <c r="AI3" s="9"/>
      <c r="AJ3" s="9"/>
      <c r="AK3" s="433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4"/>
      <c r="B4" s="130" t="s">
        <v>324</v>
      </c>
      <c r="C4" s="9"/>
      <c r="D4" s="398" t="s">
        <v>325</v>
      </c>
      <c r="E4" s="130"/>
      <c r="F4" s="398" t="s">
        <v>326</v>
      </c>
      <c r="G4" s="130"/>
      <c r="H4" s="398" t="s">
        <v>327</v>
      </c>
      <c r="I4" s="130"/>
      <c r="J4" s="398" t="s">
        <v>328</v>
      </c>
      <c r="K4" s="130"/>
      <c r="L4" s="398" t="s">
        <v>329</v>
      </c>
      <c r="M4" s="130"/>
      <c r="N4" s="398" t="s">
        <v>330</v>
      </c>
      <c r="O4" s="130"/>
      <c r="P4" s="130"/>
      <c r="U4" s="9"/>
      <c r="V4" s="35"/>
      <c r="Y4" s="35"/>
      <c r="AC4" s="9"/>
      <c r="AD4" s="435"/>
      <c r="AE4" s="9"/>
      <c r="AF4" s="9"/>
      <c r="AG4" s="27"/>
      <c r="AI4" s="9"/>
      <c r="AJ4" s="9"/>
      <c r="AK4" s="433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236" t="s">
        <v>180</v>
      </c>
      <c r="G5" s="236" t="s">
        <v>181</v>
      </c>
      <c r="H5" s="236" t="s">
        <v>180</v>
      </c>
      <c r="I5" s="236" t="s">
        <v>181</v>
      </c>
      <c r="J5" s="236" t="s">
        <v>180</v>
      </c>
      <c r="K5" s="236" t="s">
        <v>181</v>
      </c>
      <c r="L5" s="236" t="s">
        <v>180</v>
      </c>
      <c r="M5" s="236" t="s">
        <v>181</v>
      </c>
      <c r="N5" s="236" t="s">
        <v>180</v>
      </c>
      <c r="O5" s="236" t="s">
        <v>181</v>
      </c>
      <c r="P5" s="130"/>
      <c r="U5" s="212"/>
      <c r="V5" s="35"/>
      <c r="X5" s="32"/>
      <c r="Y5" s="35"/>
      <c r="AA5" s="32"/>
      <c r="AB5" s="32"/>
      <c r="AC5" s="108"/>
      <c r="AD5" s="91"/>
      <c r="AE5" s="9"/>
      <c r="AF5" s="9"/>
      <c r="AG5" s="27"/>
      <c r="AI5" s="9"/>
      <c r="AJ5" s="9"/>
      <c r="AK5" s="433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0" t="n">
        <v>-2197</v>
      </c>
      <c r="C6" s="130" t="n">
        <v>-2135</v>
      </c>
      <c r="D6" s="130"/>
      <c r="E6" s="130" t="n">
        <v>-25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 t="n">
        <f aca="false">+C6+E6+I6+K6+M6+O6-B6-D6-F6-H6-J6-L6-N6</f>
        <v>37</v>
      </c>
      <c r="U6" s="212"/>
      <c r="V6" s="35"/>
      <c r="X6" s="32"/>
      <c r="Y6" s="35"/>
      <c r="AA6" s="32"/>
      <c r="AB6" s="387"/>
      <c r="AC6" s="108"/>
      <c r="AD6" s="91"/>
      <c r="AE6" s="91"/>
      <c r="AF6" s="9"/>
      <c r="AG6" s="27"/>
      <c r="AI6" s="9"/>
      <c r="AJ6" s="18"/>
      <c r="AK6" s="436"/>
      <c r="AL6" s="236"/>
      <c r="AM6" s="236"/>
      <c r="AN6" s="236"/>
      <c r="AO6" s="18"/>
      <c r="AQ6" s="27"/>
    </row>
    <row r="7" customFormat="false" ht="15" hidden="false" customHeight="true" outlineLevel="0" collapsed="false">
      <c r="A7" s="18" t="n">
        <v>2</v>
      </c>
      <c r="B7" s="130" t="n">
        <v>-2276</v>
      </c>
      <c r="C7" s="130" t="n">
        <v>-2135</v>
      </c>
      <c r="D7" s="130" t="n">
        <v>-4</v>
      </c>
      <c r="E7" s="130" t="n">
        <v>-25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 t="n">
        <f aca="false">+C7+E7+I7+K7+M7+O7-B7-D7-F7-H7-J7-L7-N7</f>
        <v>120</v>
      </c>
      <c r="Q7" s="212"/>
      <c r="R7" s="212"/>
      <c r="S7" s="212"/>
      <c r="T7" s="212"/>
      <c r="U7" s="212"/>
      <c r="V7" s="35"/>
      <c r="X7" s="32"/>
      <c r="Y7" s="35"/>
      <c r="AA7" s="32"/>
      <c r="AB7" s="32"/>
      <c r="AC7" s="108"/>
      <c r="AD7" s="91"/>
      <c r="AE7" s="91"/>
      <c r="AF7" s="9"/>
      <c r="AG7" s="27"/>
      <c r="AI7" s="9"/>
      <c r="AJ7" s="149"/>
      <c r="AK7" s="437"/>
      <c r="AL7" s="130"/>
      <c r="AM7" s="130"/>
      <c r="AN7" s="183"/>
      <c r="AO7" s="126"/>
      <c r="AQ7" s="27"/>
    </row>
    <row r="8" customFormat="false" ht="15" hidden="false" customHeight="true" outlineLevel="2" collapsed="false">
      <c r="A8" s="18" t="n">
        <v>3</v>
      </c>
      <c r="B8" s="130" t="n">
        <v>-2197</v>
      </c>
      <c r="C8" s="130" t="n">
        <v>-2135</v>
      </c>
      <c r="D8" s="130"/>
      <c r="E8" s="130" t="n">
        <v>-25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 t="n">
        <f aca="false">+C8+E8+I8+K8+M8+O8-B8-D8-F8-H8-J8-L8-N8</f>
        <v>37</v>
      </c>
      <c r="U8" s="212"/>
      <c r="V8" s="35"/>
      <c r="X8" s="32"/>
      <c r="Y8" s="35"/>
      <c r="AA8" s="32"/>
      <c r="AB8" s="32"/>
      <c r="AC8" s="108"/>
      <c r="AD8" s="91"/>
      <c r="AE8" s="91"/>
      <c r="AF8" s="9"/>
      <c r="AG8" s="27"/>
      <c r="AI8" s="9"/>
      <c r="AJ8" s="149"/>
      <c r="AK8" s="437"/>
      <c r="AL8" s="130"/>
      <c r="AM8" s="130"/>
      <c r="AN8" s="183"/>
      <c r="AO8" s="126"/>
      <c r="AP8" s="91"/>
      <c r="AQ8" s="27"/>
    </row>
    <row r="9" customFormat="false" ht="15" hidden="false" customHeight="true" outlineLevel="1" collapsed="false">
      <c r="A9" s="18" t="n">
        <v>4</v>
      </c>
      <c r="B9" s="130" t="n">
        <v>-2147</v>
      </c>
      <c r="C9" s="130" t="n">
        <v>-2135</v>
      </c>
      <c r="D9" s="130"/>
      <c r="E9" s="130" t="n">
        <v>-25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 t="n">
        <f aca="false">+C9+E9+I9+K9+M9+O9-B9-D9-F9-H9-J9-L9-N9</f>
        <v>-13</v>
      </c>
      <c r="U9" s="212"/>
      <c r="V9" s="35"/>
      <c r="X9" s="32"/>
      <c r="Y9" s="35"/>
      <c r="AA9" s="32"/>
      <c r="AB9" s="32"/>
      <c r="AC9" s="108"/>
      <c r="AD9" s="91"/>
      <c r="AE9" s="91"/>
      <c r="AF9" s="9"/>
      <c r="AG9" s="27"/>
      <c r="AI9" s="9"/>
      <c r="AJ9" s="149"/>
      <c r="AK9" s="437"/>
      <c r="AL9" s="130"/>
      <c r="AM9" s="130"/>
      <c r="AN9" s="183"/>
      <c r="AO9" s="126"/>
      <c r="AP9" s="91"/>
      <c r="AQ9" s="27"/>
    </row>
    <row r="10" customFormat="false" ht="15" hidden="false" customHeight="true" outlineLevel="2" collapsed="false">
      <c r="A10" s="18" t="n">
        <v>5</v>
      </c>
      <c r="B10" s="130" t="n">
        <v>-2142</v>
      </c>
      <c r="C10" s="130" t="n">
        <v>-2135</v>
      </c>
      <c r="D10" s="130"/>
      <c r="E10" s="130" t="n">
        <v>-25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 t="n">
        <f aca="false">+C10+E10+I10+K10+M10+O10-B10-D10-F10-H10-J10-L10-N10</f>
        <v>-18</v>
      </c>
      <c r="U10" s="212"/>
      <c r="V10" s="35"/>
      <c r="X10" s="32"/>
      <c r="Y10" s="35"/>
      <c r="AA10" s="32"/>
      <c r="AB10" s="32"/>
      <c r="AC10" s="108"/>
      <c r="AD10" s="91"/>
      <c r="AE10" s="91"/>
      <c r="AF10" s="9"/>
      <c r="AG10" s="27"/>
      <c r="AI10" s="9"/>
      <c r="AJ10" s="149"/>
      <c r="AK10" s="437"/>
      <c r="AL10" s="130"/>
      <c r="AM10" s="130"/>
      <c r="AN10" s="183"/>
      <c r="AO10" s="126"/>
      <c r="AP10" s="91"/>
      <c r="AQ10" s="27"/>
    </row>
    <row r="11" customFormat="false" ht="15" hidden="false" customHeight="true" outlineLevel="2" collapsed="false">
      <c r="A11" s="18" t="n">
        <v>6</v>
      </c>
      <c r="B11" s="130" t="n">
        <v>-2155</v>
      </c>
      <c r="C11" s="130" t="n">
        <v>-2135</v>
      </c>
      <c r="D11" s="130"/>
      <c r="E11" s="130" t="n">
        <v>-25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 t="n">
        <f aca="false">+C11+E11+I11+K11+M11+O11-B11-D11-F11-H11-J11-L11-N11</f>
        <v>-5</v>
      </c>
      <c r="U11" s="212"/>
      <c r="V11" s="35"/>
      <c r="X11" s="32"/>
      <c r="Y11" s="35"/>
      <c r="AA11" s="32"/>
      <c r="AB11" s="32"/>
      <c r="AC11" s="108"/>
      <c r="AD11" s="91"/>
      <c r="AE11" s="91"/>
      <c r="AF11" s="9"/>
      <c r="AG11" s="27"/>
      <c r="AI11" s="9"/>
      <c r="AJ11" s="149"/>
      <c r="AK11" s="437"/>
      <c r="AL11" s="130"/>
      <c r="AM11" s="130"/>
      <c r="AN11" s="183"/>
      <c r="AO11" s="126"/>
      <c r="AP11" s="91"/>
      <c r="AQ11" s="27"/>
    </row>
    <row r="12" customFormat="false" ht="15" hidden="false" customHeight="true" outlineLevel="2" collapsed="false">
      <c r="A12" s="18" t="n">
        <v>7</v>
      </c>
      <c r="B12" s="130" t="n">
        <v>-2065</v>
      </c>
      <c r="C12" s="130" t="n">
        <v>-2135</v>
      </c>
      <c r="D12" s="130"/>
      <c r="E12" s="130" t="n">
        <v>-25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 t="n">
        <f aca="false">+C12+E12+I12+K12+M12+O12-B12-D12-F12-H12-J12-L12-N12</f>
        <v>-95</v>
      </c>
      <c r="U12" s="212"/>
      <c r="V12" s="35"/>
      <c r="X12" s="32"/>
      <c r="Y12" s="35"/>
      <c r="AA12" s="32"/>
      <c r="AB12" s="32"/>
      <c r="AC12" s="108"/>
      <c r="AD12" s="91"/>
      <c r="AE12" s="91"/>
      <c r="AF12" s="9"/>
      <c r="AG12" s="27"/>
      <c r="AI12" s="9"/>
      <c r="AJ12" s="149"/>
      <c r="AK12" s="437"/>
      <c r="AL12" s="130"/>
      <c r="AM12" s="130"/>
      <c r="AN12" s="183"/>
      <c r="AO12" s="126"/>
      <c r="AP12" s="91"/>
      <c r="AQ12" s="27"/>
    </row>
    <row r="13" customFormat="false" ht="15" hidden="false" customHeight="true" outlineLevel="2" collapsed="false">
      <c r="A13" s="18" t="n">
        <v>8</v>
      </c>
      <c r="B13" s="130" t="n">
        <v>-2033</v>
      </c>
      <c r="C13" s="130" t="n">
        <v>-2135</v>
      </c>
      <c r="D13" s="130" t="n">
        <v>-2</v>
      </c>
      <c r="E13" s="130" t="n">
        <v>-25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 t="n">
        <f aca="false">+C13+E13+I13+K13+M13+O13-B13-D13-F13-H13-J13-L13-N13</f>
        <v>-125</v>
      </c>
      <c r="U13" s="212"/>
      <c r="V13" s="35"/>
      <c r="X13" s="32"/>
      <c r="Y13" s="35"/>
      <c r="AA13" s="32"/>
      <c r="AB13" s="32"/>
      <c r="AC13" s="108"/>
      <c r="AD13" s="91"/>
      <c r="AE13" s="91"/>
      <c r="AF13" s="9"/>
      <c r="AG13" s="27"/>
      <c r="AI13" s="9"/>
      <c r="AJ13" s="149"/>
      <c r="AK13" s="437"/>
      <c r="AL13" s="130"/>
      <c r="AM13" s="130"/>
      <c r="AN13" s="183"/>
      <c r="AO13" s="126"/>
      <c r="AP13" s="91"/>
      <c r="AQ13" s="27"/>
    </row>
    <row r="14" customFormat="false" ht="15" hidden="false" customHeight="true" outlineLevel="1" collapsed="false">
      <c r="A14" s="18" t="n">
        <v>9</v>
      </c>
      <c r="B14" s="130" t="n">
        <v>-2041</v>
      </c>
      <c r="C14" s="130" t="n">
        <v>-2135</v>
      </c>
      <c r="D14" s="130" t="n">
        <v>-2</v>
      </c>
      <c r="E14" s="130" t="n">
        <v>-25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 t="n">
        <f aca="false">+C14+E14+I14+K14+M14+O14-B14-D14-F14-H14-J14-L14-N14</f>
        <v>-117</v>
      </c>
      <c r="U14" s="212"/>
      <c r="V14" s="35"/>
      <c r="X14" s="32"/>
      <c r="Y14" s="35"/>
      <c r="AA14" s="32"/>
      <c r="AB14" s="32"/>
      <c r="AC14" s="108"/>
      <c r="AD14" s="91"/>
      <c r="AE14" s="91"/>
      <c r="AF14" s="9"/>
      <c r="AG14" s="27"/>
      <c r="AI14" s="9"/>
      <c r="AJ14" s="149"/>
      <c r="AK14" s="437"/>
      <c r="AL14" s="130"/>
      <c r="AM14" s="130"/>
      <c r="AN14" s="183"/>
      <c r="AO14" s="126"/>
      <c r="AP14" s="91"/>
      <c r="AQ14" s="27"/>
    </row>
    <row r="15" customFormat="false" ht="15" hidden="false" customHeight="true" outlineLevel="2" collapsed="false">
      <c r="A15" s="18" t="n">
        <v>10</v>
      </c>
      <c r="B15" s="130" t="n">
        <v>-2149</v>
      </c>
      <c r="C15" s="130" t="n">
        <v>-2135</v>
      </c>
      <c r="D15" s="130"/>
      <c r="E15" s="130" t="n">
        <v>-25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 t="n">
        <f aca="false">+C15+E15+I15+K15+M15+O15-B15-D15-F15-H15-J15-L15-N15</f>
        <v>-11</v>
      </c>
      <c r="U15" s="212"/>
      <c r="V15" s="35"/>
      <c r="X15" s="32"/>
      <c r="Y15" s="9"/>
      <c r="AC15" s="141"/>
      <c r="AD15" s="9"/>
      <c r="AE15" s="9"/>
      <c r="AF15" s="9"/>
      <c r="AG15" s="27"/>
      <c r="AI15" s="9"/>
      <c r="AJ15" s="149"/>
      <c r="AK15" s="437"/>
      <c r="AL15" s="130"/>
      <c r="AM15" s="130"/>
      <c r="AN15" s="183"/>
      <c r="AO15" s="126"/>
      <c r="AP15" s="91"/>
      <c r="AQ15" s="27"/>
    </row>
    <row r="16" customFormat="false" ht="18" hidden="false" customHeight="true" outlineLevel="2" collapsed="false">
      <c r="A16" s="18" t="n">
        <v>11</v>
      </c>
      <c r="B16" s="130" t="n">
        <v>-2104</v>
      </c>
      <c r="C16" s="130" t="n">
        <v>-2135</v>
      </c>
      <c r="D16" s="130"/>
      <c r="E16" s="130" t="n">
        <v>-25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 t="n">
        <f aca="false">+C16+E16+I16+K16+M16+O16-B16-D16-F16-H16-J16-L16-N16</f>
        <v>-56</v>
      </c>
      <c r="U16" s="212"/>
      <c r="V16" s="35"/>
      <c r="X16" s="32"/>
      <c r="Y16" s="35"/>
      <c r="AA16" s="32"/>
      <c r="AB16" s="32"/>
      <c r="AC16" s="108"/>
      <c r="AD16" s="91"/>
      <c r="AE16" s="91"/>
      <c r="AF16" s="9"/>
      <c r="AG16" s="27"/>
      <c r="AI16" s="9"/>
      <c r="AJ16" s="149"/>
      <c r="AK16" s="437"/>
      <c r="AL16" s="130"/>
      <c r="AM16" s="130"/>
      <c r="AN16" s="183"/>
      <c r="AO16" s="126"/>
      <c r="AP16" s="91"/>
      <c r="AQ16" s="27"/>
    </row>
    <row r="17" customFormat="false" ht="18" hidden="false" customHeight="true" outlineLevel="2" collapsed="false">
      <c r="A17" s="18" t="n">
        <v>12</v>
      </c>
      <c r="B17" s="130" t="n">
        <v>-2098</v>
      </c>
      <c r="C17" s="130" t="n">
        <v>-2135</v>
      </c>
      <c r="D17" s="130"/>
      <c r="E17" s="130" t="n">
        <v>-25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 t="n">
        <f aca="false">+C17+E17+I17+K17+M17+O17-B17-D17-F17-H17-J17-L17-N17</f>
        <v>-62</v>
      </c>
      <c r="U17" s="212"/>
      <c r="V17" s="35"/>
      <c r="X17" s="32"/>
      <c r="Y17" s="35"/>
      <c r="AC17" s="141"/>
      <c r="AD17" s="9"/>
      <c r="AE17" s="9"/>
      <c r="AF17" s="9"/>
      <c r="AG17" s="27"/>
      <c r="AI17" s="9"/>
      <c r="AJ17" s="149"/>
      <c r="AK17" s="437"/>
      <c r="AL17" s="130"/>
      <c r="AM17" s="130"/>
      <c r="AN17" s="183"/>
      <c r="AO17" s="126"/>
      <c r="AP17" s="91"/>
      <c r="AQ17" s="27"/>
    </row>
    <row r="18" customFormat="false" ht="18" hidden="false" customHeight="true" outlineLevel="1" collapsed="false">
      <c r="A18" s="18" t="n">
        <v>13</v>
      </c>
      <c r="B18" s="130" t="n">
        <v>-2095</v>
      </c>
      <c r="C18" s="130" t="n">
        <v>-2135</v>
      </c>
      <c r="D18" s="130"/>
      <c r="E18" s="130" t="n">
        <v>-25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 t="n">
        <f aca="false">+C18+E18+I18+K18+M18+O18-B18-D18-F18-H18-J18-L18-N18</f>
        <v>-65</v>
      </c>
      <c r="U18" s="212"/>
      <c r="V18" s="35"/>
      <c r="X18" s="32"/>
      <c r="Y18" s="35"/>
      <c r="AC18" s="141"/>
      <c r="AD18" s="9"/>
      <c r="AE18" s="9"/>
      <c r="AF18" s="9"/>
      <c r="AG18" s="27"/>
      <c r="AI18" s="9"/>
      <c r="AJ18" s="149"/>
      <c r="AK18" s="437"/>
      <c r="AL18" s="130"/>
      <c r="AM18" s="130"/>
      <c r="AN18" s="183"/>
      <c r="AO18" s="126"/>
      <c r="AP18" s="91"/>
      <c r="AQ18" s="27"/>
    </row>
    <row r="19" customFormat="false" ht="18" hidden="false" customHeight="true" outlineLevel="2" collapsed="false">
      <c r="A19" s="18" t="n">
        <v>14</v>
      </c>
      <c r="B19" s="130" t="n">
        <v>-2107</v>
      </c>
      <c r="C19" s="130" t="n">
        <v>-2135</v>
      </c>
      <c r="D19" s="130"/>
      <c r="E19" s="130" t="n">
        <v>-25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 t="n">
        <f aca="false">+C19+E19+I19+K19+M19+O19-B19-D19-F19-H19-J19-L19-N19</f>
        <v>-53</v>
      </c>
      <c r="U19" s="212"/>
      <c r="V19" s="35"/>
      <c r="X19" s="32"/>
      <c r="Y19" s="35"/>
      <c r="AA19" s="32"/>
      <c r="AC19" s="141"/>
      <c r="AD19" s="9"/>
      <c r="AE19" s="9"/>
      <c r="AF19" s="9"/>
      <c r="AG19" s="27"/>
      <c r="AI19" s="9"/>
      <c r="AJ19" s="149"/>
      <c r="AK19" s="437"/>
      <c r="AL19" s="130"/>
      <c r="AM19" s="130"/>
      <c r="AN19" s="183"/>
      <c r="AO19" s="126"/>
      <c r="AP19" s="91"/>
      <c r="AQ19" s="27"/>
    </row>
    <row r="20" customFormat="false" ht="18" hidden="false" customHeight="true" outlineLevel="1" collapsed="false">
      <c r="A20" s="18" t="n">
        <v>15</v>
      </c>
      <c r="B20" s="130" t="n">
        <v>-2037</v>
      </c>
      <c r="C20" s="130" t="n">
        <v>-2135</v>
      </c>
      <c r="D20" s="130"/>
      <c r="E20" s="130" t="n">
        <v>-25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 t="n">
        <f aca="false">+C20+E20+I20+K20+M20+O20-B20-D20-F20-H20-J20-L20-N20</f>
        <v>-123</v>
      </c>
      <c r="U20" s="212"/>
      <c r="V20" s="35"/>
      <c r="X20" s="32"/>
      <c r="Y20" s="35"/>
      <c r="AA20" s="32"/>
      <c r="AC20" s="141"/>
      <c r="AD20" s="9"/>
      <c r="AE20" s="9"/>
      <c r="AF20" s="9"/>
      <c r="AG20" s="27"/>
      <c r="AI20" s="9"/>
      <c r="AJ20" s="149"/>
      <c r="AK20" s="437"/>
      <c r="AL20" s="130"/>
      <c r="AM20" s="130"/>
      <c r="AN20" s="183"/>
      <c r="AO20" s="126"/>
      <c r="AP20" s="91"/>
      <c r="AQ20" s="27"/>
    </row>
    <row r="21" customFormat="false" ht="18" hidden="false" customHeight="true" outlineLevel="2" collapsed="false">
      <c r="A21" s="18" t="n">
        <v>16</v>
      </c>
      <c r="B21" s="130" t="n">
        <v>-2142</v>
      </c>
      <c r="C21" s="130" t="n">
        <v>-2135</v>
      </c>
      <c r="D21" s="130"/>
      <c r="E21" s="130" t="n">
        <v>-25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 t="n">
        <f aca="false">+C21+E21+I21+K21+M21+O21-B21-D21-F21-H21-J21-L21-N21</f>
        <v>-18</v>
      </c>
      <c r="U21" s="212"/>
      <c r="V21" s="35"/>
      <c r="X21" s="32"/>
      <c r="Y21" s="35"/>
      <c r="AA21" s="32"/>
      <c r="AC21" s="141"/>
      <c r="AD21" s="9"/>
      <c r="AE21" s="9"/>
      <c r="AF21" s="9"/>
      <c r="AG21" s="27"/>
      <c r="AI21" s="9"/>
      <c r="AJ21" s="149"/>
      <c r="AK21" s="437"/>
      <c r="AL21" s="130"/>
      <c r="AM21" s="130"/>
      <c r="AN21" s="183"/>
      <c r="AO21" s="126"/>
      <c r="AP21" s="91"/>
      <c r="AQ21" s="27"/>
    </row>
    <row r="22" customFormat="false" ht="18" hidden="false" customHeight="true" outlineLevel="2" collapsed="false">
      <c r="A22" s="18" t="n">
        <v>17</v>
      </c>
      <c r="B22" s="130" t="n">
        <v>-2099</v>
      </c>
      <c r="C22" s="130" t="n">
        <v>-2135</v>
      </c>
      <c r="D22" s="130"/>
      <c r="E22" s="130" t="n">
        <v>-25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 t="n">
        <f aca="false">+C22+E22+I22+K22+M22+O22-B22-D22-F22-H22-J22-L22-N22</f>
        <v>-61</v>
      </c>
      <c r="U22" s="212"/>
      <c r="V22" s="35"/>
      <c r="X22" s="32"/>
      <c r="Y22" s="35"/>
      <c r="AA22" s="32"/>
      <c r="AB22" s="32"/>
      <c r="AC22" s="108"/>
      <c r="AD22" s="91"/>
      <c r="AE22" s="91"/>
      <c r="AF22" s="9"/>
      <c r="AG22" s="27"/>
      <c r="AI22" s="9"/>
      <c r="AJ22" s="149"/>
      <c r="AK22" s="437"/>
      <c r="AL22" s="130"/>
      <c r="AM22" s="130"/>
      <c r="AN22" s="183"/>
      <c r="AO22" s="126"/>
      <c r="AP22" s="91"/>
      <c r="AQ22" s="27"/>
    </row>
    <row r="23" customFormat="false" ht="18" hidden="false" customHeight="true" outlineLevel="1" collapsed="false">
      <c r="A23" s="18" t="n">
        <v>18</v>
      </c>
      <c r="B23" s="130" t="n">
        <v>-2195</v>
      </c>
      <c r="C23" s="130" t="n">
        <v>-2135</v>
      </c>
      <c r="D23" s="130"/>
      <c r="E23" s="130" t="n">
        <v>-25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 t="n">
        <f aca="false">+C23+E23+I23+K23+M23+O23-B23-D23-F23-H23-J23-L23-N23</f>
        <v>35</v>
      </c>
      <c r="U23" s="212"/>
      <c r="V23" s="35"/>
      <c r="X23" s="32"/>
      <c r="Y23" s="35"/>
      <c r="AA23" s="32"/>
      <c r="AB23" s="32"/>
      <c r="AC23" s="108"/>
      <c r="AD23" s="91"/>
      <c r="AE23" s="91"/>
      <c r="AF23" s="9"/>
      <c r="AG23" s="27"/>
      <c r="AI23" s="9"/>
      <c r="AJ23" s="149"/>
      <c r="AK23" s="437"/>
      <c r="AL23" s="130"/>
      <c r="AM23" s="130"/>
      <c r="AN23" s="183"/>
      <c r="AO23" s="126"/>
      <c r="AP23" s="91"/>
      <c r="AQ23" s="27"/>
    </row>
    <row r="24" customFormat="false" ht="18" hidden="false" customHeight="true" outlineLevel="2" collapsed="false">
      <c r="A24" s="18" t="n">
        <v>19</v>
      </c>
      <c r="B24" s="130" t="n">
        <v>-2128</v>
      </c>
      <c r="C24" s="130" t="n">
        <v>-2135</v>
      </c>
      <c r="D24" s="130"/>
      <c r="E24" s="130" t="n">
        <v>-25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 t="n">
        <f aca="false">+C24+E24+I24+K24+M24+O24-B24-D24-F24-H24-J24-L24-N24</f>
        <v>-32</v>
      </c>
      <c r="U24" s="212"/>
      <c r="V24" s="35"/>
      <c r="X24" s="32"/>
      <c r="Y24" s="35"/>
      <c r="AA24" s="32"/>
      <c r="AB24" s="32"/>
      <c r="AC24" s="108"/>
      <c r="AD24" s="91"/>
      <c r="AE24" s="91"/>
      <c r="AF24" s="9"/>
      <c r="AG24" s="27"/>
      <c r="AI24" s="9"/>
      <c r="AJ24" s="149"/>
      <c r="AK24" s="437"/>
      <c r="AL24" s="130"/>
      <c r="AM24" s="130"/>
      <c r="AN24" s="183"/>
      <c r="AO24" s="126"/>
      <c r="AP24" s="91"/>
      <c r="AQ24" s="27"/>
    </row>
    <row r="25" customFormat="false" ht="18" hidden="false" customHeight="true" outlineLevel="2" collapsed="false">
      <c r="A25" s="18" t="n">
        <v>20</v>
      </c>
      <c r="B25" s="130" t="n">
        <v>-2170</v>
      </c>
      <c r="C25" s="130" t="n">
        <v>-2135</v>
      </c>
      <c r="D25" s="130"/>
      <c r="E25" s="130" t="n">
        <v>-25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 t="n">
        <f aca="false">+C25+E25+I25+K25+M25+O25-B25-D25-F25-H25-J25-L25-N25</f>
        <v>10</v>
      </c>
      <c r="U25" s="212"/>
      <c r="V25" s="35"/>
      <c r="W25" s="134"/>
      <c r="X25" s="32"/>
      <c r="Y25" s="35"/>
      <c r="AA25" s="32"/>
      <c r="AB25" s="32"/>
      <c r="AC25" s="108"/>
      <c r="AD25" s="91"/>
      <c r="AE25" s="91"/>
      <c r="AF25" s="9"/>
      <c r="AG25" s="27"/>
      <c r="AI25" s="9"/>
      <c r="AJ25" s="149"/>
      <c r="AK25" s="437"/>
      <c r="AL25" s="130"/>
      <c r="AM25" s="130"/>
      <c r="AN25" s="183"/>
      <c r="AO25" s="126"/>
      <c r="AP25" s="91"/>
      <c r="AQ25" s="27"/>
    </row>
    <row r="26" customFormat="false" ht="18" hidden="false" customHeight="true" outlineLevel="2" collapsed="false">
      <c r="A26" s="18" t="n">
        <v>21</v>
      </c>
      <c r="B26" s="130" t="n">
        <v>-2072</v>
      </c>
      <c r="C26" s="130" t="n">
        <v>-2135</v>
      </c>
      <c r="D26" s="130"/>
      <c r="E26" s="130" t="n">
        <v>-25</v>
      </c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 t="n">
        <f aca="false">+C26+E26+I26+K26+M26+O26-B26-D26-F26-H26-J26-L26-N26</f>
        <v>-88</v>
      </c>
      <c r="U26" s="212"/>
      <c r="V26" s="35"/>
      <c r="W26" s="212"/>
      <c r="X26" s="32"/>
      <c r="Y26" s="9"/>
      <c r="AA26" s="32"/>
      <c r="AB26" s="32"/>
      <c r="AC26" s="108"/>
      <c r="AD26" s="91"/>
      <c r="AE26" s="9"/>
      <c r="AF26" s="9"/>
      <c r="AG26" s="27"/>
      <c r="AI26" s="9"/>
      <c r="AJ26" s="149"/>
      <c r="AK26" s="437"/>
      <c r="AL26" s="130"/>
      <c r="AM26" s="130"/>
      <c r="AN26" s="183"/>
      <c r="AO26" s="126"/>
      <c r="AP26" s="91"/>
      <c r="AQ26" s="27"/>
    </row>
    <row r="27" customFormat="false" ht="18" hidden="false" customHeight="true" outlineLevel="2" collapsed="false">
      <c r="A27" s="18" t="n">
        <v>22</v>
      </c>
      <c r="B27" s="130" t="n">
        <v>-1958</v>
      </c>
      <c r="C27" s="130" t="n">
        <v>-2135</v>
      </c>
      <c r="D27" s="130"/>
      <c r="E27" s="130" t="n">
        <v>-25</v>
      </c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 t="n">
        <f aca="false">+C27+E27+I27+K27+M27+O27-B27-D27-F27-H27-J27-L27-N27</f>
        <v>-202</v>
      </c>
      <c r="U27" s="212"/>
      <c r="V27" s="35"/>
      <c r="W27" s="212"/>
      <c r="X27" s="32"/>
      <c r="Y27" s="9"/>
      <c r="AA27" s="32"/>
      <c r="AB27" s="32"/>
      <c r="AC27" s="108"/>
      <c r="AD27" s="383"/>
      <c r="AE27" s="9"/>
      <c r="AF27" s="9"/>
      <c r="AG27" s="27"/>
      <c r="AI27" s="9"/>
      <c r="AJ27" s="149"/>
      <c r="AK27" s="437"/>
      <c r="AL27" s="130"/>
      <c r="AM27" s="130"/>
      <c r="AN27" s="183"/>
      <c r="AO27" s="126"/>
      <c r="AP27" s="91"/>
      <c r="AQ27" s="27"/>
    </row>
    <row r="28" customFormat="false" ht="18" hidden="false" customHeight="true" outlineLevel="1" collapsed="false">
      <c r="A28" s="18" t="n">
        <v>23</v>
      </c>
      <c r="B28" s="130" t="n">
        <v>-2118</v>
      </c>
      <c r="C28" s="130" t="n">
        <v>-2135</v>
      </c>
      <c r="D28" s="130" t="n">
        <v>-7</v>
      </c>
      <c r="E28" s="130" t="n">
        <v>-25</v>
      </c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 t="n">
        <f aca="false">+C28+E28+I28+K28+M28+O28-B28-D28-F28-H28-J28-L28-N28</f>
        <v>-35</v>
      </c>
      <c r="U28" s="212"/>
      <c r="V28" s="35"/>
      <c r="W28" s="212"/>
      <c r="X28" s="32"/>
      <c r="Y28" s="9"/>
      <c r="AA28" s="32"/>
      <c r="AB28" s="32"/>
      <c r="AC28" s="108"/>
      <c r="AD28" s="176"/>
      <c r="AE28" s="9"/>
      <c r="AF28" s="9"/>
      <c r="AG28" s="27"/>
      <c r="AI28" s="9"/>
      <c r="AJ28" s="149"/>
      <c r="AK28" s="437"/>
      <c r="AL28" s="130"/>
      <c r="AM28" s="130"/>
      <c r="AN28" s="183"/>
      <c r="AO28" s="126"/>
      <c r="AP28" s="91"/>
      <c r="AQ28" s="27"/>
    </row>
    <row r="29" customFormat="false" ht="18" hidden="false" customHeight="true" outlineLevel="2" collapsed="false">
      <c r="A29" s="18" t="n">
        <v>24</v>
      </c>
      <c r="B29" s="130" t="n">
        <v>-2191</v>
      </c>
      <c r="C29" s="130" t="n">
        <v>-2135</v>
      </c>
      <c r="D29" s="130"/>
      <c r="E29" s="130" t="n">
        <v>-25</v>
      </c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 t="n">
        <f aca="false">+C29+E29+I29+K29+M29+O29-B29-D29-F29-H29-J29-L29-N29</f>
        <v>31</v>
      </c>
      <c r="U29" s="9"/>
      <c r="V29" s="35"/>
      <c r="W29" s="212"/>
      <c r="X29" s="32"/>
      <c r="Y29" s="9"/>
      <c r="AA29" s="32"/>
      <c r="AB29" s="32"/>
      <c r="AC29" s="108"/>
      <c r="AD29" s="438"/>
      <c r="AE29" s="9"/>
      <c r="AF29" s="9"/>
      <c r="AG29" s="27"/>
      <c r="AI29" s="9"/>
      <c r="AJ29" s="149"/>
      <c r="AK29" s="437"/>
      <c r="AL29" s="130"/>
      <c r="AM29" s="130"/>
      <c r="AN29" s="183"/>
      <c r="AO29" s="126"/>
      <c r="AP29" s="91"/>
      <c r="AQ29" s="27"/>
    </row>
    <row r="30" customFormat="false" ht="18" hidden="false" customHeight="true" outlineLevel="2" collapsed="false">
      <c r="A30" s="18" t="n">
        <v>25</v>
      </c>
      <c r="B30" s="130" t="n">
        <v>-2157</v>
      </c>
      <c r="C30" s="130" t="n">
        <v>-2135</v>
      </c>
      <c r="D30" s="130"/>
      <c r="E30" s="130" t="n">
        <v>-25</v>
      </c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 t="n">
        <f aca="false">+C30+E30+I30+K30+M30+O30-B30-D30-F30-H30-J30-L30-N30</f>
        <v>-3</v>
      </c>
      <c r="U30" s="9"/>
      <c r="Y30" s="9"/>
      <c r="AC30" s="141"/>
      <c r="AD30" s="9"/>
      <c r="AE30" s="9"/>
      <c r="AF30" s="9"/>
      <c r="AG30" s="27"/>
      <c r="AI30" s="9"/>
      <c r="AJ30" s="149"/>
      <c r="AK30" s="437"/>
      <c r="AL30" s="130"/>
      <c r="AM30" s="130"/>
      <c r="AN30" s="183"/>
      <c r="AO30" s="126"/>
      <c r="AP30" s="91"/>
      <c r="AQ30" s="27"/>
    </row>
    <row r="31" customFormat="false" ht="18" hidden="false" customHeight="true" outlineLevel="2" collapsed="false">
      <c r="A31" s="18" t="n">
        <v>26</v>
      </c>
      <c r="B31" s="130" t="n">
        <v>-2127</v>
      </c>
      <c r="C31" s="130" t="n">
        <v>-2135</v>
      </c>
      <c r="D31" s="130"/>
      <c r="E31" s="130" t="n">
        <v>-25</v>
      </c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 t="n">
        <f aca="false">+C31+E31+I31+K31+M31+O31-B31-D31-F31-H31-J31-L31-N31</f>
        <v>-33</v>
      </c>
      <c r="U31" s="9"/>
      <c r="W31" s="212"/>
      <c r="X31" s="32"/>
      <c r="Y31" s="32"/>
      <c r="Z31" s="32"/>
      <c r="AA31" s="108"/>
      <c r="AB31" s="91"/>
      <c r="AC31" s="141"/>
      <c r="AD31" s="9"/>
      <c r="AE31" s="9"/>
      <c r="AF31" s="9"/>
      <c r="AG31" s="27"/>
      <c r="AI31" s="9"/>
      <c r="AJ31" s="149"/>
      <c r="AK31" s="437"/>
      <c r="AL31" s="130"/>
      <c r="AM31" s="130"/>
      <c r="AN31" s="183"/>
      <c r="AO31" s="126"/>
      <c r="AP31" s="91"/>
      <c r="AQ31" s="27"/>
    </row>
    <row r="32" customFormat="false" ht="18" hidden="false" customHeight="true" outlineLevel="2" collapsed="false">
      <c r="A32" s="18" t="n">
        <v>27</v>
      </c>
      <c r="B32" s="130" t="n">
        <v>-2108</v>
      </c>
      <c r="C32" s="130" t="n">
        <v>-2135</v>
      </c>
      <c r="D32" s="130"/>
      <c r="E32" s="130" t="n">
        <v>-25</v>
      </c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 t="n">
        <f aca="false">+C32+E32+I32+K32+M32+O32-B32-D32-F32-H32-J32-L32-N32</f>
        <v>-52</v>
      </c>
      <c r="U32" s="9"/>
      <c r="W32" s="212"/>
      <c r="X32" s="32"/>
      <c r="Y32" s="32"/>
      <c r="Z32" s="32"/>
      <c r="AA32" s="108"/>
      <c r="AB32" s="91"/>
      <c r="AC32" s="141"/>
      <c r="AD32" s="9"/>
      <c r="AE32" s="9"/>
      <c r="AF32" s="9"/>
      <c r="AG32" s="27"/>
      <c r="AI32" s="9"/>
      <c r="AJ32" s="149"/>
      <c r="AK32" s="437"/>
      <c r="AL32" s="130"/>
      <c r="AM32" s="130"/>
      <c r="AN32" s="183"/>
      <c r="AO32" s="126"/>
      <c r="AP32" s="91"/>
      <c r="AQ32" s="27"/>
    </row>
    <row r="33" customFormat="false" ht="18" hidden="false" customHeight="true" outlineLevel="2" collapsed="false">
      <c r="A33" s="18" t="n">
        <v>28</v>
      </c>
      <c r="B33" s="130" t="n">
        <v>-1984</v>
      </c>
      <c r="C33" s="130" t="n">
        <v>-2135</v>
      </c>
      <c r="D33" s="130"/>
      <c r="E33" s="130" t="n">
        <v>-25</v>
      </c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 t="n">
        <f aca="false">+C33+E33+I33+K33+M33+O33-B33-D33-F33-H33-J33-L33-N33</f>
        <v>-176</v>
      </c>
      <c r="U33" s="9"/>
      <c r="W33" s="212"/>
      <c r="X33" s="32"/>
      <c r="Y33" s="32"/>
      <c r="Z33" s="32"/>
      <c r="AA33" s="108"/>
      <c r="AB33" s="91"/>
      <c r="AC33" s="141"/>
      <c r="AD33" s="9"/>
      <c r="AE33" s="9"/>
      <c r="AF33" s="9"/>
      <c r="AG33" s="27"/>
      <c r="AI33" s="9"/>
      <c r="AJ33" s="149"/>
      <c r="AK33" s="437"/>
      <c r="AL33" s="130"/>
      <c r="AM33" s="130"/>
      <c r="AN33" s="183"/>
      <c r="AO33" s="126"/>
      <c r="AP33" s="91"/>
      <c r="AQ33" s="27"/>
    </row>
    <row r="34" customFormat="false" ht="18" hidden="false" customHeight="true" outlineLevel="2" collapsed="false">
      <c r="A34" s="18" t="n">
        <v>29</v>
      </c>
      <c r="B34" s="130" t="n">
        <v>-2050</v>
      </c>
      <c r="C34" s="130" t="n">
        <v>-2135</v>
      </c>
      <c r="D34" s="130"/>
      <c r="E34" s="130" t="n">
        <v>-25</v>
      </c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 t="n">
        <f aca="false">+C34+E34+I34+K34+M34+O34-B34-D34-F34-H34-J34-L34-N34</f>
        <v>-110</v>
      </c>
      <c r="U34" s="9"/>
      <c r="W34" s="212"/>
      <c r="X34" s="32"/>
      <c r="Y34" s="32"/>
      <c r="Z34" s="32"/>
      <c r="AA34" s="108"/>
      <c r="AB34" s="91"/>
      <c r="AC34" s="141"/>
      <c r="AD34" s="9"/>
      <c r="AE34" s="9"/>
      <c r="AF34" s="9"/>
      <c r="AG34" s="27"/>
      <c r="AI34" s="9"/>
      <c r="AJ34" s="149"/>
      <c r="AK34" s="437"/>
      <c r="AL34" s="130"/>
      <c r="AM34" s="130"/>
      <c r="AN34" s="183"/>
      <c r="AO34" s="126"/>
      <c r="AP34" s="91"/>
      <c r="AQ34" s="27"/>
    </row>
    <row r="35" customFormat="false" ht="18" hidden="false" customHeight="true" outlineLevel="2" collapsed="false">
      <c r="A35" s="18" t="n">
        <v>30</v>
      </c>
      <c r="B35" s="130" t="n">
        <v>-2338</v>
      </c>
      <c r="C35" s="130" t="n">
        <v>-2135</v>
      </c>
      <c r="D35" s="130"/>
      <c r="E35" s="130" t="n">
        <v>-25</v>
      </c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 t="n">
        <f aca="false">+C35+E35+I35+K35+M35+O35-B35-D35-F35-H35-J35-L35-N35</f>
        <v>178</v>
      </c>
      <c r="U35" s="9"/>
      <c r="X35" s="32"/>
      <c r="Y35" s="32"/>
      <c r="Z35" s="32"/>
      <c r="AA35" s="108"/>
      <c r="AB35" s="91"/>
      <c r="AC35" s="141"/>
      <c r="AD35" s="9"/>
      <c r="AE35" s="9"/>
      <c r="AF35" s="9"/>
      <c r="AG35" s="27"/>
      <c r="AI35" s="9"/>
      <c r="AJ35" s="149"/>
      <c r="AK35" s="437"/>
      <c r="AL35" s="130"/>
      <c r="AM35" s="130"/>
      <c r="AN35" s="183"/>
      <c r="AO35" s="126"/>
      <c r="AP35" s="91"/>
      <c r="AQ35" s="27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 t="n">
        <f aca="false">+C36+E36+I36+K36+M36+O36-B36-D36-F36-H36-J36-L36-N36</f>
        <v>0</v>
      </c>
      <c r="U36" s="9"/>
      <c r="X36" s="32"/>
      <c r="Y36" s="32"/>
      <c r="Z36" s="32"/>
      <c r="AA36" s="108"/>
      <c r="AB36" s="91"/>
      <c r="AC36" s="141"/>
      <c r="AD36" s="9"/>
      <c r="AE36" s="9"/>
      <c r="AF36" s="9"/>
      <c r="AG36" s="27"/>
      <c r="AI36" s="9"/>
      <c r="AJ36" s="149"/>
      <c r="AK36" s="437"/>
      <c r="AL36" s="130"/>
      <c r="AM36" s="130"/>
      <c r="AN36" s="183"/>
      <c r="AO36" s="126"/>
      <c r="AP36" s="91"/>
      <c r="AQ36" s="27"/>
    </row>
    <row r="37" customFormat="false" ht="18" hidden="false" customHeight="true" outlineLevel="0" collapsed="false">
      <c r="A37" s="18"/>
      <c r="B37" s="130" t="n">
        <f aca="false">SUM(B6:B36)</f>
        <v>-63680</v>
      </c>
      <c r="C37" s="130" t="n">
        <f aca="false">SUM(C6:C36)</f>
        <v>-64050</v>
      </c>
      <c r="D37" s="130" t="n">
        <f aca="false">SUM(D6:D36)</f>
        <v>-15</v>
      </c>
      <c r="E37" s="130" t="n">
        <f aca="false">SUM(E6:E36)</f>
        <v>-750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O37" s="130" t="n">
        <f aca="false">SUM(O6:O36)</f>
        <v>0</v>
      </c>
      <c r="P37" s="130" t="n">
        <f aca="false">SUM(P6:P36)</f>
        <v>-1105</v>
      </c>
      <c r="U37" s="9"/>
      <c r="X37" s="32"/>
      <c r="Y37" s="32"/>
      <c r="Z37" s="32"/>
      <c r="AA37" s="108"/>
      <c r="AB37" s="91"/>
      <c r="AC37" s="141"/>
      <c r="AD37" s="9"/>
      <c r="AE37" s="9"/>
      <c r="AF37" s="9"/>
      <c r="AG37" s="27"/>
      <c r="AI37" s="9"/>
      <c r="AJ37" s="149"/>
      <c r="AK37" s="437"/>
      <c r="AL37" s="130"/>
      <c r="AM37" s="130"/>
      <c r="AN37" s="183"/>
      <c r="AO37" s="126"/>
      <c r="AP37" s="91"/>
      <c r="AQ37" s="27"/>
    </row>
    <row r="38" customFormat="false" ht="18" hidden="false" customHeight="true" outlineLevel="1" collapsed="false">
      <c r="A38" s="239" t="s">
        <v>1</v>
      </c>
      <c r="E38" s="32"/>
      <c r="F38" s="32"/>
      <c r="J38" s="32"/>
      <c r="K38" s="32"/>
      <c r="O38" s="32"/>
      <c r="P38" s="125" t="n">
        <f aca="false">+summary!G4</f>
        <v>2.08</v>
      </c>
      <c r="U38" s="9"/>
      <c r="X38" s="32"/>
      <c r="Y38" s="32"/>
      <c r="Z38" s="32"/>
      <c r="AA38" s="108"/>
      <c r="AB38" s="91"/>
      <c r="AC38" s="141"/>
      <c r="AD38" s="9"/>
      <c r="AE38" s="9"/>
      <c r="AF38" s="9"/>
      <c r="AG38" s="27"/>
      <c r="AI38" s="9"/>
      <c r="AJ38" s="149"/>
      <c r="AK38" s="437"/>
      <c r="AL38" s="130"/>
      <c r="AM38" s="130"/>
      <c r="AN38" s="183"/>
      <c r="AO38" s="126"/>
      <c r="AP38" s="91"/>
      <c r="AQ38" s="27"/>
    </row>
    <row r="39" customFormat="false" ht="18" hidden="false" customHeight="true" outlineLevel="2" collapsed="false">
      <c r="A39" s="239"/>
      <c r="E39" s="32"/>
      <c r="O39" s="439"/>
      <c r="P39" s="125" t="n">
        <f aca="false">+P38*P37</f>
        <v>-2298.4</v>
      </c>
      <c r="U39" s="9"/>
      <c r="X39" s="32"/>
      <c r="Y39" s="32"/>
      <c r="Z39" s="32"/>
      <c r="AA39" s="32"/>
      <c r="AC39" s="141"/>
      <c r="AD39" s="9"/>
      <c r="AE39" s="9"/>
      <c r="AF39" s="9"/>
      <c r="AG39" s="27"/>
      <c r="AI39" s="9"/>
      <c r="AJ39" s="149"/>
      <c r="AK39" s="437"/>
      <c r="AL39" s="130"/>
      <c r="AM39" s="130"/>
      <c r="AN39" s="183"/>
      <c r="AO39" s="126"/>
      <c r="AP39" s="91"/>
      <c r="AQ39" s="27"/>
    </row>
    <row r="40" customFormat="false" ht="18" hidden="false" customHeight="true" outlineLevel="1" collapsed="false">
      <c r="A40" s="440" t="n">
        <v>37256</v>
      </c>
      <c r="E40" s="32"/>
      <c r="O40" s="439"/>
      <c r="P40" s="441" t="n">
        <v>93989.4</v>
      </c>
      <c r="U40" s="9"/>
      <c r="X40" s="32"/>
      <c r="Y40" s="32"/>
      <c r="Z40" s="32"/>
      <c r="AA40" s="32"/>
      <c r="AC40" s="141"/>
      <c r="AD40" s="9"/>
      <c r="AE40" s="9"/>
      <c r="AF40" s="9"/>
      <c r="AG40" s="27"/>
      <c r="AI40" s="9"/>
      <c r="AJ40" s="149"/>
      <c r="AK40" s="437"/>
      <c r="AL40" s="130"/>
      <c r="AM40" s="130"/>
      <c r="AN40" s="183"/>
      <c r="AO40" s="126"/>
      <c r="AP40" s="91"/>
      <c r="AQ40" s="27"/>
    </row>
    <row r="41" customFormat="false" ht="18" hidden="false" customHeight="true" outlineLevel="0" collapsed="false">
      <c r="A41" s="440" t="n">
        <v>37286</v>
      </c>
      <c r="E41" s="32"/>
      <c r="O41" s="439"/>
      <c r="P41" s="125" t="n">
        <f aca="false">+P40+P39</f>
        <v>91691</v>
      </c>
      <c r="U41" s="9"/>
      <c r="X41" s="32"/>
      <c r="Y41" s="32"/>
      <c r="Z41" s="32"/>
      <c r="AA41" s="32"/>
      <c r="AC41" s="141"/>
      <c r="AD41" s="9"/>
      <c r="AE41" s="9"/>
      <c r="AF41" s="9"/>
      <c r="AG41" s="27"/>
      <c r="AI41" s="9"/>
      <c r="AJ41" s="149"/>
      <c r="AK41" s="437"/>
      <c r="AL41" s="130"/>
      <c r="AM41" s="130"/>
      <c r="AN41" s="183"/>
      <c r="AO41" s="126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1"/>
      <c r="AD42" s="9"/>
      <c r="AE42" s="9"/>
      <c r="AF42" s="9"/>
      <c r="AG42" s="27"/>
      <c r="AI42" s="9"/>
      <c r="AJ42" s="149"/>
      <c r="AK42" s="437"/>
      <c r="AL42" s="130"/>
      <c r="AM42" s="130"/>
      <c r="AN42" s="183"/>
      <c r="AO42" s="126"/>
      <c r="AP42" s="91"/>
      <c r="AQ42" s="27"/>
    </row>
    <row r="43" customFormat="false" ht="18" hidden="false" customHeight="true" outlineLevel="0" collapsed="false">
      <c r="C43" s="108"/>
      <c r="D43" s="442"/>
      <c r="N43" s="29"/>
      <c r="O43" s="32"/>
      <c r="U43" s="9"/>
      <c r="X43" s="32"/>
      <c r="Y43" s="32"/>
      <c r="Z43" s="32"/>
      <c r="AA43" s="32"/>
      <c r="AC43" s="141"/>
      <c r="AD43" s="9"/>
      <c r="AE43" s="9"/>
      <c r="AF43" s="9"/>
      <c r="AG43" s="27"/>
      <c r="AI43" s="9"/>
      <c r="AJ43" s="149"/>
      <c r="AK43" s="437"/>
      <c r="AL43" s="130"/>
      <c r="AM43" s="130"/>
      <c r="AN43" s="183"/>
      <c r="AO43" s="126"/>
      <c r="AP43" s="91"/>
      <c r="AQ43" s="27"/>
    </row>
    <row r="44" customFormat="false" ht="18" hidden="false" customHeight="true" outlineLevel="0" collapsed="false">
      <c r="C44" s="108"/>
      <c r="D44" s="442"/>
      <c r="N44" s="29"/>
      <c r="O44" s="32"/>
      <c r="U44" s="9"/>
      <c r="Y44" s="9"/>
      <c r="AC44" s="141"/>
      <c r="AD44" s="9"/>
      <c r="AE44" s="9"/>
      <c r="AF44" s="9"/>
      <c r="AG44" s="27"/>
      <c r="AI44" s="9"/>
      <c r="AJ44" s="149"/>
      <c r="AK44" s="437"/>
      <c r="AL44" s="130"/>
      <c r="AM44" s="130"/>
      <c r="AN44" s="183"/>
      <c r="AO44" s="126"/>
      <c r="AP44" s="91"/>
      <c r="AQ44" s="27"/>
    </row>
    <row r="45" customFormat="false" ht="18" hidden="false" customHeight="true" outlineLevel="0" collapsed="false">
      <c r="A45" s="9" t="s">
        <v>192</v>
      </c>
      <c r="B45" s="9"/>
      <c r="C45" s="9"/>
      <c r="D45" s="9"/>
      <c r="N45" s="29"/>
      <c r="O45" s="32"/>
      <c r="U45" s="9"/>
      <c r="Y45" s="9"/>
      <c r="AC45" s="141"/>
      <c r="AD45" s="9"/>
      <c r="AE45" s="9"/>
      <c r="AF45" s="9"/>
      <c r="AG45" s="27"/>
      <c r="AI45" s="9"/>
      <c r="AJ45" s="149"/>
      <c r="AK45" s="437"/>
      <c r="AL45" s="130"/>
      <c r="AM45" s="130"/>
      <c r="AN45" s="183"/>
      <c r="AO45" s="126"/>
      <c r="AP45" s="91"/>
      <c r="AQ45" s="27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39070</v>
      </c>
      <c r="F46" s="29"/>
      <c r="AB46" s="149"/>
      <c r="AC46" s="437"/>
      <c r="AD46" s="130"/>
      <c r="AE46" s="130"/>
      <c r="AF46" s="183"/>
      <c r="AG46" s="126"/>
      <c r="AH46" s="91"/>
    </row>
    <row r="47" customFormat="false" ht="18" hidden="false" customHeight="true" outlineLevel="0" collapsed="false">
      <c r="A47" s="150" t="n">
        <f aca="false">+A41</f>
        <v>37286</v>
      </c>
      <c r="B47" s="9"/>
      <c r="C47" s="9"/>
      <c r="D47" s="41" t="n">
        <f aca="false">+P37</f>
        <v>-1105</v>
      </c>
      <c r="F47" s="29"/>
      <c r="AB47" s="149"/>
      <c r="AC47" s="437"/>
      <c r="AD47" s="130"/>
      <c r="AE47" s="130"/>
      <c r="AF47" s="183"/>
      <c r="AG47" s="126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37965</v>
      </c>
      <c r="F48" s="29"/>
      <c r="AB48" s="149"/>
      <c r="AC48" s="437"/>
      <c r="AD48" s="130"/>
      <c r="AE48" s="130"/>
      <c r="AF48" s="183"/>
      <c r="AG48" s="126"/>
      <c r="AH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B49" s="149"/>
      <c r="AC49" s="437"/>
      <c r="AD49" s="130"/>
      <c r="AE49" s="130"/>
      <c r="AF49" s="183"/>
      <c r="AG49" s="126"/>
      <c r="AH49" s="91"/>
    </row>
    <row r="50" customFormat="false" ht="18" hidden="false" customHeight="true" outlineLevel="0" collapsed="false">
      <c r="C50" s="176"/>
      <c r="F50" s="29"/>
      <c r="AB50" s="149"/>
      <c r="AC50" s="437"/>
      <c r="AD50" s="130"/>
      <c r="AE50" s="130"/>
      <c r="AF50" s="183"/>
      <c r="AG50" s="443"/>
      <c r="AH50" s="91"/>
    </row>
    <row r="51" customFormat="false" ht="21.95" hidden="false" customHeight="true" outlineLevel="0" collapsed="false">
      <c r="AB51" s="149"/>
      <c r="AC51" s="437"/>
      <c r="AD51" s="130"/>
      <c r="AE51" s="130"/>
      <c r="AF51" s="183"/>
      <c r="AG51" s="444"/>
    </row>
    <row r="52" customFormat="false" ht="18" hidden="false" customHeight="true" outlineLevel="0" collapsed="false">
      <c r="AB52" s="149"/>
      <c r="AC52" s="437"/>
      <c r="AD52" s="130"/>
      <c r="AE52" s="130"/>
      <c r="AF52" s="130"/>
      <c r="AG52" s="126"/>
    </row>
    <row r="53" customFormat="false" ht="18" hidden="false" customHeight="true" outlineLevel="0" collapsed="false">
      <c r="AB53" s="169"/>
      <c r="AF53" s="130"/>
      <c r="AG53" s="126"/>
    </row>
    <row r="54" customFormat="false" ht="18" hidden="false" customHeight="true" outlineLevel="0" collapsed="false">
      <c r="AB54" s="445"/>
    </row>
    <row r="55" customFormat="false" ht="17.1" hidden="false" customHeight="true" outlineLevel="0" collapsed="false">
      <c r="AB55" s="445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6"/>
      <c r="AD59" s="236"/>
      <c r="AE59" s="236"/>
      <c r="AF59" s="236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9"/>
      <c r="AC60" s="436"/>
      <c r="AD60" s="130"/>
      <c r="AE60" s="130"/>
      <c r="AF60" s="130"/>
      <c r="AG60" s="126"/>
      <c r="AH60" s="125"/>
    </row>
    <row r="61" customFormat="false" ht="18" hidden="false" customHeight="true" outlineLevel="0" collapsed="false">
      <c r="P61" s="32"/>
      <c r="Q61" s="32"/>
      <c r="R61" s="32"/>
      <c r="S61" s="32"/>
      <c r="AB61" s="149"/>
      <c r="AC61" s="436"/>
      <c r="AD61" s="130"/>
      <c r="AE61" s="130"/>
      <c r="AF61" s="130"/>
      <c r="AG61" s="126"/>
      <c r="AH61" s="125"/>
    </row>
    <row r="62" customFormat="false" ht="18" hidden="false" customHeight="true" outlineLevel="0" collapsed="false">
      <c r="P62" s="32"/>
      <c r="Q62" s="32"/>
      <c r="R62" s="32"/>
      <c r="S62" s="32"/>
      <c r="AB62" s="149"/>
      <c r="AC62" s="436"/>
      <c r="AD62" s="130"/>
      <c r="AE62" s="130"/>
      <c r="AF62" s="130"/>
      <c r="AG62" s="126"/>
      <c r="AH62" s="125"/>
    </row>
    <row r="63" customFormat="false" ht="18" hidden="false" customHeight="true" outlineLevel="0" collapsed="false">
      <c r="P63" s="32"/>
      <c r="Q63" s="32"/>
      <c r="R63" s="32"/>
      <c r="S63" s="32"/>
      <c r="AB63" s="149"/>
      <c r="AC63" s="436"/>
      <c r="AD63" s="130"/>
      <c r="AE63" s="130"/>
      <c r="AF63" s="130"/>
      <c r="AG63" s="126"/>
      <c r="AH63" s="125"/>
    </row>
    <row r="64" customFormat="false" ht="18" hidden="false" customHeight="true" outlineLevel="0" collapsed="false">
      <c r="P64" s="32"/>
      <c r="Q64" s="32"/>
      <c r="R64" s="32"/>
      <c r="S64" s="32"/>
      <c r="AB64" s="149"/>
      <c r="AC64" s="436"/>
      <c r="AD64" s="130"/>
      <c r="AE64" s="130"/>
      <c r="AF64" s="130"/>
      <c r="AG64" s="126"/>
      <c r="AH64" s="125"/>
    </row>
    <row r="65" customFormat="false" ht="18" hidden="false" customHeight="true" outlineLevel="0" collapsed="false">
      <c r="P65" s="32"/>
      <c r="Q65" s="32"/>
      <c r="R65" s="32"/>
      <c r="S65" s="32"/>
      <c r="AB65" s="149"/>
      <c r="AC65" s="436"/>
      <c r="AD65" s="130"/>
      <c r="AE65" s="130"/>
      <c r="AF65" s="130"/>
      <c r="AG65" s="126"/>
      <c r="AH65" s="125"/>
    </row>
    <row r="66" customFormat="false" ht="18" hidden="false" customHeight="true" outlineLevel="0" collapsed="false">
      <c r="P66" s="32"/>
      <c r="Q66" s="32"/>
      <c r="R66" s="32"/>
      <c r="S66" s="32"/>
      <c r="AB66" s="149"/>
      <c r="AC66" s="436"/>
      <c r="AD66" s="130"/>
      <c r="AE66" s="130"/>
      <c r="AF66" s="130"/>
      <c r="AG66" s="126"/>
      <c r="AH66" s="125"/>
    </row>
    <row r="67" customFormat="false" ht="18" hidden="false" customHeight="true" outlineLevel="0" collapsed="false">
      <c r="P67" s="32"/>
      <c r="Q67" s="32"/>
      <c r="R67" s="32"/>
      <c r="S67" s="32"/>
      <c r="AB67" s="149"/>
      <c r="AC67" s="436"/>
      <c r="AD67" s="130"/>
      <c r="AE67" s="130"/>
      <c r="AF67" s="130"/>
      <c r="AG67" s="126"/>
      <c r="AH67" s="125"/>
    </row>
    <row r="68" customFormat="false" ht="18" hidden="false" customHeight="true" outlineLevel="0" collapsed="false">
      <c r="P68" s="32"/>
      <c r="Q68" s="32"/>
      <c r="R68" s="32"/>
      <c r="S68" s="32"/>
      <c r="AB68" s="149"/>
      <c r="AC68" s="436"/>
      <c r="AD68" s="130"/>
      <c r="AE68" s="130"/>
      <c r="AF68" s="130"/>
      <c r="AG68" s="126"/>
      <c r="AH68" s="125"/>
    </row>
    <row r="69" customFormat="false" ht="18" hidden="false" customHeight="true" outlineLevel="0" collapsed="false">
      <c r="C69" s="446"/>
      <c r="D69" s="130"/>
      <c r="P69" s="32"/>
      <c r="Q69" s="32"/>
      <c r="R69" s="32"/>
      <c r="S69" s="32"/>
      <c r="AB69" s="149"/>
      <c r="AC69" s="436"/>
      <c r="AD69" s="130"/>
      <c r="AE69" s="130"/>
      <c r="AF69" s="130"/>
      <c r="AG69" s="126"/>
      <c r="AH69" s="125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9"/>
      <c r="AC70" s="436"/>
      <c r="AD70" s="130"/>
      <c r="AE70" s="130"/>
      <c r="AF70" s="130"/>
      <c r="AG70" s="126"/>
      <c r="AH70" s="125"/>
    </row>
    <row r="71" customFormat="false" ht="18" hidden="false" customHeight="true" outlineLevel="0" collapsed="false">
      <c r="P71" s="32"/>
      <c r="Q71" s="32"/>
      <c r="R71" s="32"/>
      <c r="S71" s="32"/>
      <c r="AB71" s="149"/>
      <c r="AC71" s="436"/>
      <c r="AD71" s="130"/>
      <c r="AE71" s="130"/>
      <c r="AF71" s="130"/>
      <c r="AG71" s="126"/>
      <c r="AH71" s="125"/>
    </row>
    <row r="72" customFormat="false" ht="18" hidden="false" customHeight="true" outlineLevel="0" collapsed="false">
      <c r="A72" s="168"/>
      <c r="P72" s="32"/>
      <c r="Q72" s="32"/>
      <c r="R72" s="32"/>
      <c r="S72" s="32"/>
      <c r="AB72" s="149"/>
      <c r="AC72" s="436"/>
      <c r="AD72" s="130"/>
      <c r="AE72" s="130"/>
      <c r="AF72" s="130"/>
      <c r="AG72" s="126"/>
      <c r="AH72" s="125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9"/>
      <c r="AC73" s="436"/>
      <c r="AD73" s="130"/>
      <c r="AE73" s="130"/>
      <c r="AF73" s="130"/>
      <c r="AG73" s="126"/>
      <c r="AH73" s="125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9"/>
      <c r="AC74" s="436"/>
      <c r="AD74" s="130"/>
      <c r="AE74" s="130"/>
      <c r="AF74" s="130"/>
      <c r="AG74" s="126"/>
      <c r="AH74" s="125"/>
    </row>
    <row r="75" customFormat="false" ht="18" hidden="false" customHeight="true" outlineLevel="0" collapsed="false">
      <c r="P75" s="32"/>
      <c r="Q75" s="32"/>
      <c r="R75" s="32"/>
      <c r="S75" s="32"/>
      <c r="AB75" s="149"/>
      <c r="AC75" s="436"/>
      <c r="AD75" s="130"/>
      <c r="AE75" s="130"/>
      <c r="AF75" s="130"/>
      <c r="AG75" s="126"/>
      <c r="AH75" s="125"/>
    </row>
    <row r="76" customFormat="false" ht="18" hidden="false" customHeight="true" outlineLevel="0" collapsed="false">
      <c r="C76" s="446"/>
      <c r="D76" s="130"/>
      <c r="P76" s="32"/>
      <c r="Q76" s="32"/>
      <c r="R76" s="32"/>
      <c r="S76" s="32"/>
      <c r="AB76" s="149"/>
      <c r="AC76" s="436"/>
      <c r="AD76" s="130"/>
      <c r="AE76" s="130"/>
      <c r="AF76" s="130"/>
      <c r="AG76" s="126"/>
      <c r="AH76" s="125"/>
    </row>
    <row r="77" customFormat="false" ht="18" hidden="false" customHeight="true" outlineLevel="0" collapsed="false">
      <c r="C77" s="446"/>
      <c r="D77" s="130"/>
      <c r="P77" s="32"/>
      <c r="Q77" s="32"/>
      <c r="R77" s="32"/>
      <c r="S77" s="32"/>
      <c r="AB77" s="149"/>
      <c r="AC77" s="436"/>
      <c r="AD77" s="130"/>
      <c r="AE77" s="130"/>
      <c r="AF77" s="130"/>
      <c r="AG77" s="126"/>
      <c r="AH77" s="125"/>
    </row>
    <row r="78" customFormat="false" ht="18" hidden="false" customHeight="true" outlineLevel="0" collapsed="false">
      <c r="C78" s="447"/>
      <c r="D78" s="130"/>
      <c r="P78" s="32"/>
      <c r="Q78" s="32"/>
      <c r="R78" s="32"/>
      <c r="S78" s="32"/>
      <c r="AB78" s="149"/>
      <c r="AC78" s="436"/>
      <c r="AD78" s="130"/>
      <c r="AE78" s="130"/>
      <c r="AF78" s="130"/>
      <c r="AG78" s="126"/>
      <c r="AH78" s="125"/>
    </row>
    <row r="79" customFormat="false" ht="18" hidden="false" customHeight="true" outlineLevel="0" collapsed="false">
      <c r="C79" s="448"/>
      <c r="P79" s="32"/>
      <c r="Q79" s="32"/>
      <c r="R79" s="32"/>
      <c r="S79" s="32"/>
      <c r="AB79" s="149"/>
      <c r="AC79" s="436"/>
      <c r="AD79" s="130"/>
      <c r="AE79" s="130"/>
      <c r="AF79" s="130"/>
      <c r="AG79" s="126"/>
      <c r="AH79" s="125"/>
    </row>
    <row r="80" customFormat="false" ht="18" hidden="false" customHeight="true" outlineLevel="0" collapsed="false">
      <c r="P80" s="32"/>
      <c r="Q80" s="32"/>
      <c r="R80" s="32"/>
      <c r="S80" s="32"/>
      <c r="AB80" s="149"/>
      <c r="AC80" s="436"/>
      <c r="AD80" s="130"/>
      <c r="AE80" s="130"/>
      <c r="AF80" s="130"/>
      <c r="AG80" s="126"/>
      <c r="AH80" s="125"/>
    </row>
    <row r="81" customFormat="false" ht="18" hidden="false" customHeight="true" outlineLevel="0" collapsed="false">
      <c r="C81" s="446"/>
      <c r="D81" s="130"/>
      <c r="P81" s="32"/>
      <c r="Q81" s="32"/>
      <c r="R81" s="32"/>
      <c r="S81" s="32"/>
      <c r="AB81" s="149"/>
      <c r="AC81" s="436"/>
      <c r="AD81" s="130"/>
      <c r="AE81" s="130"/>
      <c r="AF81" s="130"/>
      <c r="AG81" s="126"/>
      <c r="AH81" s="125"/>
    </row>
    <row r="82" customFormat="false" ht="18" hidden="false" customHeight="true" outlineLevel="0" collapsed="false">
      <c r="C82" s="446"/>
      <c r="D82" s="130"/>
      <c r="P82" s="32"/>
      <c r="Q82" s="32"/>
      <c r="R82" s="32"/>
      <c r="S82" s="32"/>
      <c r="AB82" s="149"/>
      <c r="AC82" s="436"/>
      <c r="AD82" s="130"/>
      <c r="AE82" s="130"/>
      <c r="AF82" s="130"/>
      <c r="AG82" s="126"/>
      <c r="AH82" s="125"/>
    </row>
    <row r="83" customFormat="false" ht="18" hidden="false" customHeight="true" outlineLevel="0" collapsed="false">
      <c r="C83" s="446"/>
      <c r="D83" s="130"/>
      <c r="P83" s="32"/>
      <c r="Q83" s="32"/>
      <c r="R83" s="32"/>
      <c r="S83" s="32"/>
      <c r="AB83" s="149"/>
      <c r="AC83" s="436"/>
      <c r="AD83" s="130"/>
      <c r="AE83" s="130"/>
      <c r="AF83" s="130"/>
      <c r="AG83" s="126"/>
      <c r="AH83" s="282"/>
    </row>
    <row r="84" customFormat="false" ht="24.95" hidden="false" customHeight="true" outlineLevel="0" collapsed="false">
      <c r="C84" s="447"/>
      <c r="D84" s="130"/>
      <c r="P84" s="32"/>
      <c r="Q84" s="32"/>
      <c r="R84" s="32"/>
      <c r="S84" s="32"/>
      <c r="AB84" s="445"/>
      <c r="AC84" s="436"/>
      <c r="AD84" s="130"/>
      <c r="AE84" s="130"/>
      <c r="AF84" s="130"/>
      <c r="AG84" s="126"/>
      <c r="AH84" s="449"/>
    </row>
    <row r="85" customFormat="false" ht="15" hidden="false" customHeight="true" outlineLevel="0" collapsed="false">
      <c r="C85" s="448"/>
      <c r="P85" s="32"/>
      <c r="Q85" s="32"/>
      <c r="R85" s="32"/>
      <c r="S85" s="32"/>
      <c r="AB85" s="149"/>
      <c r="AC85" s="437"/>
      <c r="AD85" s="130"/>
      <c r="AE85" s="130"/>
      <c r="AF85" s="130"/>
      <c r="AG85" s="126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45"/>
      <c r="AC86" s="437"/>
      <c r="AD86" s="130"/>
      <c r="AE86" s="130"/>
      <c r="AF86" s="130"/>
      <c r="AG86" s="126"/>
      <c r="AH86" s="91"/>
    </row>
    <row r="87" customFormat="false" ht="24.95" hidden="false" customHeight="true" outlineLevel="0" collapsed="false">
      <c r="C87" s="422"/>
      <c r="P87" s="32"/>
      <c r="Q87" s="32"/>
      <c r="R87" s="32"/>
      <c r="S87" s="32"/>
      <c r="AB87" s="450"/>
      <c r="AC87" s="437"/>
      <c r="AD87" s="130"/>
      <c r="AE87" s="130"/>
      <c r="AF87" s="130"/>
      <c r="AG87" s="451"/>
      <c r="AH87" s="176"/>
    </row>
    <row r="88" customFormat="false" ht="24.95" hidden="false" customHeight="true" outlineLevel="0" collapsed="false">
      <c r="C88" s="446"/>
      <c r="D88" s="130"/>
      <c r="P88" s="32"/>
      <c r="Q88" s="32"/>
      <c r="R88" s="32"/>
      <c r="S88" s="32"/>
      <c r="AB88" s="169"/>
      <c r="AH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130"/>
      <c r="Q89" s="149"/>
      <c r="R89" s="398"/>
      <c r="S89" s="130"/>
      <c r="T89" s="130"/>
      <c r="AB89" s="452"/>
      <c r="AH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8"/>
      <c r="R90" s="130"/>
      <c r="S90" s="130"/>
      <c r="T90" s="130"/>
      <c r="AB90" s="452"/>
      <c r="AH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8"/>
      <c r="R91" s="130"/>
      <c r="S91" s="130"/>
      <c r="T91" s="130"/>
      <c r="AB91" s="452"/>
      <c r="AH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8"/>
      <c r="R92" s="130"/>
      <c r="S92" s="130"/>
      <c r="T92" s="130"/>
      <c r="V92" s="189"/>
      <c r="AB92" s="452"/>
      <c r="AH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8"/>
      <c r="R93" s="130"/>
      <c r="S93" s="130"/>
      <c r="T93" s="130"/>
      <c r="V93" s="189"/>
      <c r="AB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8"/>
      <c r="R94" s="130"/>
      <c r="S94" s="130"/>
      <c r="T94" s="130"/>
      <c r="V94" s="189"/>
      <c r="AB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8"/>
      <c r="R95" s="130"/>
      <c r="S95" s="130"/>
      <c r="T95" s="130"/>
      <c r="V95" s="189"/>
      <c r="AB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8"/>
      <c r="R96" s="130"/>
      <c r="S96" s="130"/>
      <c r="T96" s="130"/>
      <c r="V96" s="189"/>
      <c r="AB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8"/>
      <c r="R97" s="130"/>
      <c r="S97" s="130"/>
      <c r="T97" s="130"/>
      <c r="V97" s="189"/>
      <c r="AB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8"/>
      <c r="R98" s="130"/>
      <c r="S98" s="130"/>
      <c r="T98" s="130"/>
      <c r="V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8"/>
      <c r="R99" s="130"/>
      <c r="S99" s="130"/>
      <c r="T99" s="130"/>
      <c r="V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8"/>
      <c r="R100" s="130"/>
      <c r="S100" s="130"/>
      <c r="T100" s="130"/>
      <c r="V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8"/>
      <c r="R101" s="130"/>
      <c r="S101" s="130"/>
      <c r="T101" s="130"/>
      <c r="V101" s="453"/>
      <c r="AB101" s="18"/>
      <c r="AC101" s="436"/>
      <c r="AD101" s="236"/>
      <c r="AE101" s="236"/>
      <c r="AF101" s="236"/>
      <c r="AG101" s="18"/>
      <c r="AH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8"/>
      <c r="R102" s="130"/>
      <c r="S102" s="130"/>
      <c r="T102" s="130"/>
      <c r="V102" s="189"/>
      <c r="AB102" s="149"/>
      <c r="AC102" s="437"/>
      <c r="AD102" s="130"/>
      <c r="AE102" s="130"/>
      <c r="AF102" s="130"/>
      <c r="AG102" s="126"/>
      <c r="AH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8"/>
      <c r="R103" s="130"/>
      <c r="S103" s="130"/>
      <c r="T103" s="130"/>
      <c r="V103" s="454"/>
      <c r="AB103" s="149"/>
      <c r="AC103" s="437"/>
      <c r="AD103" s="130"/>
      <c r="AE103" s="130"/>
      <c r="AF103" s="130"/>
      <c r="AG103" s="126"/>
      <c r="AH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8"/>
      <c r="R104" s="130"/>
      <c r="S104" s="130"/>
      <c r="T104" s="130"/>
      <c r="V104" s="453"/>
      <c r="AB104" s="149"/>
      <c r="AC104" s="437"/>
      <c r="AD104" s="130"/>
      <c r="AE104" s="130"/>
      <c r="AF104" s="130"/>
      <c r="AG104" s="126"/>
      <c r="AH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8"/>
      <c r="R105" s="130"/>
      <c r="S105" s="130"/>
      <c r="T105" s="130"/>
      <c r="V105" s="453"/>
      <c r="AB105" s="149"/>
      <c r="AC105" s="437"/>
      <c r="AD105" s="130"/>
      <c r="AE105" s="130"/>
      <c r="AF105" s="130"/>
      <c r="AG105" s="126"/>
      <c r="AH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8"/>
      <c r="R106" s="130"/>
      <c r="S106" s="130"/>
      <c r="T106" s="130"/>
      <c r="V106" s="453"/>
      <c r="AB106" s="149"/>
      <c r="AC106" s="437"/>
      <c r="AD106" s="130"/>
      <c r="AE106" s="130"/>
      <c r="AF106" s="130"/>
      <c r="AG106" s="126"/>
      <c r="AH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8"/>
      <c r="R107" s="130"/>
      <c r="S107" s="130"/>
      <c r="T107" s="130"/>
      <c r="V107" s="189"/>
      <c r="AB107" s="149"/>
      <c r="AC107" s="437"/>
      <c r="AD107" s="130"/>
      <c r="AE107" s="130"/>
      <c r="AF107" s="130"/>
      <c r="AG107" s="126"/>
      <c r="AH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8"/>
      <c r="R108" s="130"/>
      <c r="S108" s="130"/>
      <c r="T108" s="130"/>
      <c r="V108" s="189"/>
      <c r="AB108" s="149"/>
      <c r="AC108" s="437"/>
      <c r="AD108" s="130"/>
      <c r="AE108" s="130"/>
      <c r="AF108" s="130"/>
      <c r="AG108" s="126"/>
      <c r="AH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8"/>
      <c r="R109" s="130"/>
      <c r="S109" s="130"/>
      <c r="T109" s="130"/>
      <c r="V109" s="189"/>
      <c r="AB109" s="149"/>
      <c r="AC109" s="437"/>
      <c r="AD109" s="130"/>
      <c r="AE109" s="130"/>
      <c r="AF109" s="130"/>
      <c r="AG109" s="126"/>
      <c r="AH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8"/>
      <c r="R110" s="130"/>
      <c r="S110" s="130"/>
      <c r="T110" s="130"/>
      <c r="AB110" s="149"/>
      <c r="AC110" s="437"/>
      <c r="AD110" s="130"/>
      <c r="AE110" s="130"/>
      <c r="AF110" s="130"/>
      <c r="AG110" s="126"/>
      <c r="AH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8"/>
      <c r="R111" s="130"/>
      <c r="S111" s="130"/>
      <c r="T111" s="130"/>
      <c r="AB111" s="149"/>
      <c r="AC111" s="437"/>
      <c r="AD111" s="130"/>
      <c r="AE111" s="130"/>
      <c r="AF111" s="130"/>
      <c r="AG111" s="126"/>
      <c r="AH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8"/>
      <c r="R112" s="130"/>
      <c r="S112" s="130"/>
      <c r="T112" s="130"/>
      <c r="AB112" s="149"/>
      <c r="AC112" s="437"/>
      <c r="AD112" s="130"/>
      <c r="AE112" s="130"/>
      <c r="AF112" s="130"/>
      <c r="AG112" s="126"/>
      <c r="AH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8"/>
      <c r="R113" s="130"/>
      <c r="S113" s="130"/>
      <c r="T113" s="130"/>
      <c r="AB113" s="149"/>
      <c r="AC113" s="437"/>
      <c r="AD113" s="130"/>
      <c r="AE113" s="130"/>
      <c r="AF113" s="130"/>
      <c r="AG113" s="126"/>
      <c r="AH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8"/>
      <c r="R114" s="130"/>
      <c r="S114" s="130"/>
      <c r="T114" s="130"/>
      <c r="AB114" s="149"/>
      <c r="AC114" s="437"/>
      <c r="AD114" s="130"/>
      <c r="AE114" s="130"/>
      <c r="AF114" s="130"/>
      <c r="AG114" s="126"/>
      <c r="AH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8"/>
      <c r="R115" s="130"/>
      <c r="S115" s="130"/>
      <c r="T115" s="130"/>
      <c r="AB115" s="149"/>
      <c r="AC115" s="437"/>
      <c r="AD115" s="130"/>
      <c r="AE115" s="130"/>
      <c r="AF115" s="130"/>
      <c r="AG115" s="126"/>
      <c r="AH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8"/>
      <c r="R116" s="130"/>
      <c r="S116" s="130"/>
      <c r="T116" s="130"/>
      <c r="AB116" s="149"/>
      <c r="AC116" s="437"/>
      <c r="AD116" s="130"/>
      <c r="AE116" s="130"/>
      <c r="AF116" s="130"/>
      <c r="AG116" s="126"/>
      <c r="AH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8"/>
      <c r="R117" s="130"/>
      <c r="S117" s="130"/>
      <c r="T117" s="130"/>
      <c r="AB117" s="149"/>
      <c r="AC117" s="437"/>
      <c r="AD117" s="130"/>
      <c r="AE117" s="130"/>
      <c r="AF117" s="130"/>
      <c r="AG117" s="126"/>
      <c r="AH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8"/>
      <c r="R118" s="130"/>
      <c r="S118" s="130"/>
      <c r="T118" s="130"/>
      <c r="AB118" s="149"/>
      <c r="AC118" s="437"/>
      <c r="AD118" s="130"/>
      <c r="AE118" s="130"/>
      <c r="AF118" s="130"/>
      <c r="AG118" s="126"/>
      <c r="AH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8"/>
      <c r="R119" s="130"/>
      <c r="S119" s="130"/>
      <c r="T119" s="130"/>
      <c r="AB119" s="149"/>
      <c r="AC119" s="437"/>
      <c r="AD119" s="130"/>
      <c r="AE119" s="130"/>
      <c r="AF119" s="130"/>
      <c r="AG119" s="126"/>
      <c r="AH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8"/>
      <c r="R120" s="130"/>
      <c r="S120" s="130"/>
      <c r="T120" s="130"/>
      <c r="AB120" s="149"/>
      <c r="AC120" s="437"/>
      <c r="AD120" s="130"/>
      <c r="AE120" s="130"/>
      <c r="AF120" s="130"/>
      <c r="AG120" s="126"/>
      <c r="AH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8"/>
      <c r="R121" s="130"/>
      <c r="S121" s="130"/>
      <c r="T121" s="130"/>
      <c r="AB121" s="149"/>
      <c r="AC121" s="437"/>
      <c r="AD121" s="130"/>
      <c r="AE121" s="130"/>
      <c r="AF121" s="130"/>
      <c r="AG121" s="126"/>
      <c r="AH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8"/>
      <c r="R122" s="130"/>
      <c r="S122" s="130"/>
      <c r="T122" s="130"/>
      <c r="AB122" s="149"/>
      <c r="AC122" s="437"/>
      <c r="AD122" s="130"/>
      <c r="AE122" s="130"/>
      <c r="AF122" s="130"/>
      <c r="AG122" s="126"/>
      <c r="AH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Q123" s="32"/>
      <c r="R123" s="32"/>
      <c r="S123" s="32"/>
      <c r="AB123" s="149"/>
      <c r="AC123" s="437"/>
      <c r="AD123" s="130"/>
      <c r="AE123" s="130"/>
      <c r="AF123" s="130"/>
      <c r="AG123" s="126"/>
      <c r="AH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P124" s="32"/>
      <c r="Q124" s="32"/>
      <c r="R124" s="32"/>
      <c r="S124" s="32"/>
      <c r="AB124" s="149"/>
      <c r="AC124" s="437"/>
      <c r="AD124" s="130"/>
      <c r="AE124" s="130"/>
      <c r="AF124" s="130"/>
      <c r="AG124" s="126"/>
      <c r="AH124" s="125"/>
    </row>
    <row r="125" customFormat="false" ht="21.95" hidden="false" customHeight="true" outlineLevel="0" collapsed="false">
      <c r="D125" s="130"/>
      <c r="E125" s="143"/>
      <c r="F125" s="19"/>
      <c r="G125" s="130"/>
      <c r="P125" s="32"/>
      <c r="Q125" s="32"/>
      <c r="R125" s="32"/>
      <c r="S125" s="32"/>
      <c r="V125" s="189"/>
      <c r="AB125" s="149"/>
      <c r="AC125" s="437"/>
      <c r="AD125" s="130"/>
      <c r="AE125" s="130"/>
      <c r="AF125" s="130"/>
      <c r="AG125" s="126"/>
      <c r="AH125" s="125"/>
    </row>
    <row r="126" customFormat="false" ht="21.95" hidden="false" customHeight="true" outlineLevel="0" collapsed="false">
      <c r="D126" s="130"/>
      <c r="E126" s="143"/>
      <c r="F126" s="19"/>
      <c r="G126" s="130"/>
      <c r="P126" s="32"/>
      <c r="Q126" s="149"/>
      <c r="R126" s="398"/>
      <c r="S126" s="130"/>
      <c r="T126" s="130"/>
      <c r="V126" s="189"/>
      <c r="AB126" s="149"/>
      <c r="AC126" s="437"/>
      <c r="AD126" s="130"/>
      <c r="AE126" s="130"/>
      <c r="AF126" s="130"/>
      <c r="AG126" s="126"/>
      <c r="AH126" s="125"/>
    </row>
    <row r="127" customFormat="false" ht="21.95" hidden="false" customHeight="true" outlineLevel="0" collapsed="false">
      <c r="D127" s="130"/>
      <c r="E127" s="143"/>
      <c r="F127" s="19"/>
      <c r="G127" s="130"/>
      <c r="P127" s="32"/>
      <c r="Q127" s="18"/>
      <c r="R127" s="130"/>
      <c r="S127" s="130"/>
      <c r="T127" s="130"/>
      <c r="V127" s="189"/>
      <c r="AB127" s="149"/>
      <c r="AC127" s="437"/>
      <c r="AD127" s="130"/>
      <c r="AE127" s="130"/>
      <c r="AF127" s="130"/>
      <c r="AG127" s="126"/>
      <c r="AH127" s="125"/>
    </row>
    <row r="128" customFormat="false" ht="21.95" hidden="false" customHeight="true" outlineLevel="0" collapsed="false">
      <c r="D128" s="130"/>
      <c r="E128" s="143"/>
      <c r="F128" s="19"/>
      <c r="G128" s="130"/>
      <c r="Q128" s="18"/>
      <c r="R128" s="130"/>
      <c r="S128" s="130"/>
      <c r="T128" s="130"/>
      <c r="V128" s="189"/>
      <c r="AB128" s="149"/>
      <c r="AC128" s="437"/>
      <c r="AD128" s="130"/>
      <c r="AE128" s="130"/>
      <c r="AF128" s="130"/>
      <c r="AG128" s="126"/>
      <c r="AH128" s="125"/>
    </row>
    <row r="129" customFormat="false" ht="21.95" hidden="false" customHeight="true" outlineLevel="0" collapsed="false">
      <c r="D129" s="130"/>
      <c r="E129" s="143"/>
      <c r="F129" s="19"/>
      <c r="G129" s="130"/>
      <c r="P129" s="32"/>
      <c r="Q129" s="18"/>
      <c r="R129" s="130"/>
      <c r="S129" s="130"/>
      <c r="T129" s="130"/>
      <c r="V129" s="189"/>
      <c r="AB129" s="149"/>
      <c r="AC129" s="437"/>
      <c r="AD129" s="130"/>
      <c r="AE129" s="130"/>
      <c r="AF129" s="130"/>
      <c r="AG129" s="126"/>
      <c r="AH129" s="125"/>
    </row>
    <row r="130" customFormat="false" ht="21.95" hidden="false" customHeight="true" outlineLevel="0" collapsed="false">
      <c r="D130" s="130"/>
      <c r="E130" s="143"/>
      <c r="F130" s="19"/>
      <c r="G130" s="130"/>
      <c r="P130" s="32"/>
      <c r="Q130" s="18"/>
      <c r="R130" s="130"/>
      <c r="S130" s="130"/>
      <c r="T130" s="130"/>
      <c r="V130" s="189"/>
      <c r="AB130" s="149"/>
      <c r="AC130" s="437"/>
      <c r="AD130" s="130"/>
      <c r="AE130" s="130"/>
      <c r="AF130" s="130"/>
      <c r="AG130" s="126"/>
      <c r="AH130" s="125"/>
    </row>
    <row r="131" customFormat="false" ht="21.95" hidden="false" customHeight="true" outlineLevel="0" collapsed="false">
      <c r="D131" s="130"/>
      <c r="E131" s="143"/>
      <c r="F131" s="19"/>
      <c r="G131" s="130"/>
      <c r="P131" s="32"/>
      <c r="Q131" s="18"/>
      <c r="R131" s="130"/>
      <c r="S131" s="130"/>
      <c r="T131" s="130"/>
      <c r="V131" s="453"/>
      <c r="AB131" s="149"/>
      <c r="AC131" s="437"/>
      <c r="AD131" s="130"/>
      <c r="AE131" s="130"/>
      <c r="AF131" s="130"/>
      <c r="AG131" s="126"/>
      <c r="AH131" s="125"/>
    </row>
    <row r="132" customFormat="false" ht="21.95" hidden="false" customHeight="true" outlineLevel="0" collapsed="false">
      <c r="D132" s="130"/>
      <c r="E132" s="143"/>
      <c r="F132" s="19"/>
      <c r="G132" s="130"/>
      <c r="P132" s="32"/>
      <c r="Q132" s="18"/>
      <c r="R132" s="130"/>
      <c r="S132" s="130"/>
      <c r="T132" s="130"/>
      <c r="V132" s="453"/>
      <c r="AB132" s="149"/>
      <c r="AC132" s="437"/>
      <c r="AD132" s="130"/>
      <c r="AE132" s="130"/>
      <c r="AF132" s="130"/>
      <c r="AG132" s="126"/>
      <c r="AH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P133" s="32"/>
      <c r="Q133" s="18"/>
      <c r="R133" s="130"/>
      <c r="S133" s="130"/>
      <c r="T133" s="130"/>
      <c r="V133" s="189"/>
      <c r="AB133" s="149"/>
      <c r="AC133" s="437"/>
      <c r="AD133" s="130"/>
      <c r="AE133" s="130"/>
      <c r="AF133" s="130"/>
      <c r="AG133" s="126"/>
      <c r="AH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P134" s="32"/>
      <c r="Q134" s="18"/>
      <c r="R134" s="130"/>
      <c r="S134" s="130"/>
      <c r="T134" s="130"/>
      <c r="V134" s="453"/>
      <c r="AB134" s="149"/>
      <c r="AC134" s="437"/>
      <c r="AD134" s="130"/>
      <c r="AE134" s="130"/>
      <c r="AF134" s="130"/>
      <c r="AG134" s="126"/>
      <c r="AH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P135" s="32"/>
      <c r="Q135" s="18"/>
      <c r="R135" s="130"/>
      <c r="S135" s="130"/>
      <c r="T135" s="130"/>
      <c r="V135" s="453"/>
      <c r="AB135" s="149"/>
      <c r="AC135" s="437"/>
      <c r="AD135" s="130"/>
      <c r="AE135" s="130"/>
      <c r="AF135" s="130"/>
      <c r="AG135" s="126"/>
      <c r="AH135" s="125"/>
    </row>
    <row r="136" customFormat="false" ht="21.95" hidden="false" customHeight="true" outlineLevel="0" collapsed="false">
      <c r="D136" s="130"/>
      <c r="E136" s="143"/>
      <c r="F136" s="19"/>
      <c r="G136" s="130"/>
      <c r="P136" s="32"/>
      <c r="Q136" s="18"/>
      <c r="R136" s="130"/>
      <c r="S136" s="130"/>
      <c r="T136" s="130"/>
      <c r="V136" s="189"/>
      <c r="AB136" s="149"/>
      <c r="AC136" s="437"/>
      <c r="AD136" s="130"/>
      <c r="AE136" s="130"/>
      <c r="AF136" s="130"/>
      <c r="AG136" s="126"/>
      <c r="AH136" s="125"/>
    </row>
    <row r="137" customFormat="false" ht="15.75" hidden="false" customHeight="false" outlineLevel="0" collapsed="false">
      <c r="D137" s="130"/>
      <c r="E137" s="143"/>
      <c r="F137" s="19"/>
      <c r="G137" s="130"/>
      <c r="P137" s="32"/>
      <c r="Q137" s="18"/>
      <c r="R137" s="130"/>
      <c r="S137" s="130"/>
      <c r="T137" s="130"/>
      <c r="V137" s="453"/>
      <c r="AB137" s="149"/>
      <c r="AC137" s="437"/>
      <c r="AD137" s="130"/>
      <c r="AE137" s="130"/>
      <c r="AF137" s="130"/>
      <c r="AG137" s="126"/>
      <c r="AH137" s="125"/>
    </row>
    <row r="138" customFormat="false" ht="15.75" hidden="false" customHeight="false" outlineLevel="0" collapsed="false">
      <c r="D138" s="130"/>
      <c r="E138" s="143"/>
      <c r="F138" s="19"/>
      <c r="G138" s="130"/>
      <c r="P138" s="32"/>
      <c r="Q138" s="18"/>
      <c r="R138" s="130"/>
      <c r="S138" s="130"/>
      <c r="T138" s="130"/>
      <c r="V138" s="189"/>
      <c r="AB138" s="149"/>
      <c r="AC138" s="437"/>
      <c r="AD138" s="130"/>
      <c r="AE138" s="130"/>
      <c r="AF138" s="130"/>
      <c r="AG138" s="126"/>
      <c r="AH138" s="125"/>
    </row>
    <row r="139" customFormat="false" ht="15.75" hidden="false" customHeight="false" outlineLevel="0" collapsed="false">
      <c r="D139" s="130"/>
      <c r="E139" s="143"/>
      <c r="F139" s="19"/>
      <c r="G139" s="130"/>
      <c r="P139" s="32"/>
      <c r="Q139" s="18"/>
      <c r="R139" s="130"/>
      <c r="S139" s="130"/>
      <c r="T139" s="130"/>
      <c r="V139" s="189"/>
      <c r="AB139" s="149"/>
      <c r="AC139" s="437"/>
      <c r="AD139" s="130"/>
      <c r="AE139" s="130"/>
      <c r="AF139" s="130"/>
      <c r="AG139" s="126"/>
      <c r="AH139" s="125"/>
    </row>
    <row r="140" customFormat="false" ht="15.75" hidden="false" customHeight="false" outlineLevel="0" collapsed="false">
      <c r="D140" s="130"/>
      <c r="E140" s="143"/>
      <c r="F140" s="19"/>
      <c r="G140" s="130"/>
      <c r="P140" s="32"/>
      <c r="Q140" s="18"/>
      <c r="R140" s="130"/>
      <c r="S140" s="130"/>
      <c r="T140" s="130"/>
      <c r="V140" s="453"/>
      <c r="AB140" s="149"/>
      <c r="AC140" s="437"/>
      <c r="AD140" s="130"/>
      <c r="AE140" s="130"/>
      <c r="AF140" s="130"/>
      <c r="AG140" s="126"/>
      <c r="AH140" s="125"/>
    </row>
    <row r="141" customFormat="false" ht="15.75" hidden="false" customHeight="false" outlineLevel="0" collapsed="false">
      <c r="D141" s="130"/>
      <c r="E141" s="143"/>
      <c r="F141" s="19"/>
      <c r="G141" s="130"/>
      <c r="P141" s="32"/>
      <c r="Q141" s="18"/>
      <c r="R141" s="130"/>
      <c r="S141" s="130"/>
      <c r="T141" s="130"/>
      <c r="V141" s="453"/>
      <c r="AB141" s="149"/>
      <c r="AC141" s="437"/>
      <c r="AD141" s="130"/>
      <c r="AE141" s="130"/>
      <c r="AF141" s="130"/>
      <c r="AG141" s="126"/>
      <c r="AH141" s="125"/>
    </row>
    <row r="142" customFormat="false" ht="15.75" hidden="false" customHeight="false" outlineLevel="0" collapsed="false">
      <c r="D142" s="130"/>
      <c r="E142" s="143"/>
      <c r="F142" s="19"/>
      <c r="G142" s="130"/>
      <c r="P142" s="32"/>
      <c r="Q142" s="18"/>
      <c r="R142" s="130"/>
      <c r="S142" s="130"/>
      <c r="T142" s="130"/>
      <c r="V142" s="189"/>
      <c r="AB142" s="149"/>
      <c r="AC142" s="437"/>
      <c r="AD142" s="130"/>
      <c r="AE142" s="130"/>
      <c r="AF142" s="130"/>
      <c r="AG142" s="126"/>
      <c r="AH142" s="125"/>
    </row>
    <row r="143" customFormat="false" ht="11.25" hidden="false" customHeight="false" outlineLevel="0" collapsed="false">
      <c r="D143" s="130"/>
      <c r="E143" s="143"/>
      <c r="P143" s="32"/>
      <c r="Q143" s="18"/>
      <c r="R143" s="130"/>
      <c r="S143" s="130"/>
      <c r="T143" s="130"/>
      <c r="AB143" s="149"/>
      <c r="AC143" s="437"/>
      <c r="AD143" s="130"/>
      <c r="AE143" s="130"/>
      <c r="AF143" s="130"/>
      <c r="AG143" s="126"/>
      <c r="AH143" s="125"/>
    </row>
    <row r="144" customFormat="false" ht="11.25" hidden="false" customHeight="false" outlineLevel="0" collapsed="false">
      <c r="D144" s="130"/>
      <c r="E144" s="143"/>
      <c r="P144" s="32"/>
      <c r="Q144" s="18"/>
      <c r="R144" s="130"/>
      <c r="S144" s="130"/>
      <c r="T144" s="130"/>
      <c r="AB144" s="149"/>
      <c r="AC144" s="437"/>
      <c r="AD144" s="130"/>
      <c r="AE144" s="130"/>
      <c r="AF144" s="130"/>
      <c r="AG144" s="126"/>
      <c r="AH144" s="125"/>
    </row>
    <row r="145" customFormat="false" ht="11.25" hidden="false" customHeight="false" outlineLevel="0" collapsed="false">
      <c r="D145" s="130"/>
      <c r="E145" s="143"/>
      <c r="P145" s="32"/>
      <c r="Q145" s="18"/>
      <c r="R145" s="130"/>
      <c r="S145" s="130"/>
      <c r="T145" s="130"/>
      <c r="AB145" s="149"/>
      <c r="AC145" s="437"/>
      <c r="AD145" s="130"/>
      <c r="AE145" s="130"/>
      <c r="AF145" s="130"/>
      <c r="AG145" s="126"/>
      <c r="AH145" s="125"/>
    </row>
    <row r="146" customFormat="false" ht="11.25" hidden="false" customHeight="false" outlineLevel="0" collapsed="false">
      <c r="D146" s="130"/>
      <c r="E146" s="143"/>
      <c r="P146" s="32"/>
      <c r="Q146" s="18"/>
      <c r="R146" s="130"/>
      <c r="S146" s="130"/>
      <c r="T146" s="130"/>
      <c r="AB146" s="149"/>
      <c r="AC146" s="437"/>
      <c r="AD146" s="130"/>
      <c r="AE146" s="130"/>
      <c r="AF146" s="130"/>
      <c r="AG146" s="126"/>
      <c r="AH146" s="125"/>
    </row>
    <row r="147" customFormat="false" ht="11.25" hidden="false" customHeight="false" outlineLevel="0" collapsed="false">
      <c r="D147" s="130"/>
      <c r="E147" s="143"/>
      <c r="P147" s="32"/>
      <c r="Q147" s="18"/>
      <c r="R147" s="130"/>
      <c r="S147" s="130"/>
      <c r="T147" s="130"/>
      <c r="AB147" s="149"/>
      <c r="AC147" s="437"/>
      <c r="AD147" s="130"/>
      <c r="AE147" s="130"/>
      <c r="AF147" s="130"/>
      <c r="AG147" s="126"/>
      <c r="AH147" s="125"/>
    </row>
    <row r="148" customFormat="false" ht="11.25" hidden="false" customHeight="false" outlineLevel="0" collapsed="false">
      <c r="D148" s="130"/>
      <c r="E148" s="143"/>
      <c r="P148" s="32"/>
      <c r="Q148" s="18"/>
      <c r="R148" s="130"/>
      <c r="S148" s="130"/>
      <c r="T148" s="130"/>
      <c r="AB148" s="149"/>
      <c r="AC148" s="437"/>
      <c r="AD148" s="130"/>
      <c r="AE148" s="130"/>
      <c r="AF148" s="130"/>
      <c r="AG148" s="126"/>
      <c r="AH148" s="125"/>
    </row>
    <row r="149" customFormat="false" ht="11.25" hidden="false" customHeight="false" outlineLevel="0" collapsed="false">
      <c r="D149" s="130"/>
      <c r="E149" s="143"/>
      <c r="P149" s="32"/>
      <c r="Q149" s="18"/>
      <c r="R149" s="130"/>
      <c r="S149" s="130"/>
      <c r="T149" s="130"/>
      <c r="AB149" s="149"/>
      <c r="AC149" s="437"/>
      <c r="AD149" s="130"/>
      <c r="AE149" s="230"/>
      <c r="AF149" s="130"/>
      <c r="AG149" s="126"/>
      <c r="AH149" s="125"/>
    </row>
    <row r="150" customFormat="false" ht="11.25" hidden="false" customHeight="false" outlineLevel="0" collapsed="false">
      <c r="D150" s="130"/>
      <c r="E150" s="143"/>
      <c r="P150" s="32"/>
      <c r="Q150" s="18"/>
      <c r="R150" s="130"/>
      <c r="S150" s="130"/>
      <c r="T150" s="130"/>
      <c r="AB150" s="149"/>
      <c r="AC150" s="437"/>
      <c r="AD150" s="130"/>
      <c r="AE150" s="130"/>
      <c r="AF150" s="130"/>
      <c r="AG150" s="126"/>
      <c r="AH150" s="125"/>
    </row>
    <row r="151" customFormat="false" ht="11.25" hidden="false" customHeight="false" outlineLevel="0" collapsed="false">
      <c r="D151" s="130"/>
      <c r="E151" s="143"/>
      <c r="P151" s="32"/>
      <c r="Q151" s="18"/>
      <c r="R151" s="130"/>
      <c r="S151" s="130"/>
      <c r="T151" s="130"/>
      <c r="AB151" s="149"/>
      <c r="AC151" s="437"/>
      <c r="AD151" s="130"/>
      <c r="AE151" s="130"/>
      <c r="AF151" s="130"/>
      <c r="AG151" s="126"/>
      <c r="AH151" s="125"/>
    </row>
    <row r="152" customFormat="false" ht="11.25" hidden="false" customHeight="false" outlineLevel="0" collapsed="false">
      <c r="D152" s="130"/>
      <c r="E152" s="143"/>
      <c r="P152" s="32"/>
      <c r="Q152" s="18"/>
      <c r="R152" s="130"/>
      <c r="S152" s="130"/>
      <c r="T152" s="130"/>
      <c r="AB152" s="149"/>
      <c r="AC152" s="437"/>
      <c r="AD152" s="130"/>
      <c r="AE152" s="130"/>
      <c r="AF152" s="130"/>
      <c r="AG152" s="126"/>
      <c r="AH152" s="125"/>
    </row>
    <row r="153" customFormat="false" ht="11.25" hidden="false" customHeight="false" outlineLevel="0" collapsed="false">
      <c r="D153" s="130"/>
      <c r="E153" s="143"/>
      <c r="P153" s="32"/>
      <c r="Q153" s="18"/>
      <c r="R153" s="130"/>
      <c r="S153" s="130"/>
      <c r="T153" s="130"/>
      <c r="AB153" s="149"/>
      <c r="AC153" s="437"/>
      <c r="AD153" s="130"/>
      <c r="AE153" s="130"/>
      <c r="AF153" s="130"/>
      <c r="AG153" s="126"/>
      <c r="AH153" s="125"/>
    </row>
    <row r="154" customFormat="false" ht="11.25" hidden="false" customHeight="false" outlineLevel="0" collapsed="false">
      <c r="D154" s="130"/>
      <c r="E154" s="143"/>
      <c r="P154" s="32"/>
      <c r="Q154" s="18"/>
      <c r="R154" s="130"/>
      <c r="S154" s="130"/>
      <c r="T154" s="130"/>
      <c r="AB154" s="149"/>
      <c r="AC154" s="437"/>
      <c r="AD154" s="130"/>
      <c r="AE154" s="130"/>
      <c r="AF154" s="130"/>
      <c r="AG154" s="126"/>
      <c r="AH154" s="125"/>
    </row>
    <row r="155" customFormat="false" ht="11.25" hidden="false" customHeight="false" outlineLevel="0" collapsed="false">
      <c r="D155" s="130"/>
      <c r="E155" s="143"/>
      <c r="P155" s="32"/>
      <c r="Q155" s="18"/>
      <c r="R155" s="130"/>
      <c r="S155" s="130"/>
      <c r="T155" s="130"/>
      <c r="AB155" s="149"/>
      <c r="AC155" s="437"/>
      <c r="AD155" s="130"/>
      <c r="AE155" s="130"/>
      <c r="AF155" s="130"/>
      <c r="AG155" s="126"/>
      <c r="AH155" s="125"/>
    </row>
    <row r="156" customFormat="false" ht="11.25" hidden="false" customHeight="false" outlineLevel="0" collapsed="false">
      <c r="D156" s="130"/>
      <c r="E156" s="143"/>
      <c r="P156" s="32"/>
      <c r="Q156" s="18"/>
      <c r="R156" s="130"/>
      <c r="S156" s="130"/>
      <c r="T156" s="130"/>
      <c r="AB156" s="149"/>
      <c r="AC156" s="437"/>
      <c r="AD156" s="130"/>
      <c r="AE156" s="130"/>
      <c r="AF156" s="130"/>
      <c r="AG156" s="126"/>
      <c r="AH156" s="125"/>
    </row>
    <row r="157" customFormat="false" ht="11.25" hidden="false" customHeight="false" outlineLevel="0" collapsed="false">
      <c r="D157" s="130"/>
      <c r="E157" s="143"/>
      <c r="P157" s="32"/>
      <c r="Q157" s="18"/>
      <c r="R157" s="130"/>
      <c r="S157" s="130"/>
      <c r="T157" s="130"/>
      <c r="AB157" s="149"/>
      <c r="AC157" s="437"/>
      <c r="AD157" s="130"/>
      <c r="AE157" s="130"/>
      <c r="AF157" s="130"/>
      <c r="AG157" s="126"/>
      <c r="AH157" s="125"/>
    </row>
    <row r="158" customFormat="false" ht="11.25" hidden="false" customHeight="false" outlineLevel="0" collapsed="false">
      <c r="D158" s="130"/>
      <c r="E158" s="143"/>
      <c r="P158" s="32"/>
      <c r="Q158" s="18"/>
      <c r="R158" s="130"/>
      <c r="S158" s="130"/>
      <c r="T158" s="130"/>
      <c r="AB158" s="149"/>
      <c r="AC158" s="437"/>
      <c r="AD158" s="130"/>
      <c r="AE158" s="130"/>
      <c r="AF158" s="130"/>
      <c r="AG158" s="126"/>
      <c r="AH158" s="125"/>
    </row>
    <row r="159" customFormat="false" ht="12" hidden="false" customHeight="false" outlineLevel="0" collapsed="false">
      <c r="D159" s="130"/>
      <c r="E159" s="143"/>
      <c r="P159" s="32"/>
      <c r="Q159" s="18"/>
      <c r="R159" s="130"/>
      <c r="S159" s="130"/>
      <c r="T159" s="130"/>
      <c r="V159" s="162"/>
      <c r="AB159" s="149"/>
      <c r="AC159" s="437"/>
      <c r="AD159" s="130"/>
      <c r="AE159" s="130"/>
      <c r="AF159" s="130"/>
      <c r="AG159" s="126"/>
      <c r="AH159" s="125"/>
    </row>
    <row r="160" customFormat="false" ht="12" hidden="false" customHeight="false" outlineLevel="0" collapsed="false">
      <c r="D160" s="130"/>
      <c r="E160" s="143"/>
      <c r="P160" s="32"/>
      <c r="Q160" s="130"/>
      <c r="R160" s="32"/>
      <c r="S160" s="32"/>
      <c r="T160" s="125"/>
      <c r="V160" s="162"/>
      <c r="AB160" s="149"/>
      <c r="AC160" s="437"/>
      <c r="AD160" s="130"/>
      <c r="AE160" s="130"/>
      <c r="AF160" s="130"/>
      <c r="AG160" s="126"/>
      <c r="AH160" s="125"/>
    </row>
    <row r="161" customFormat="false" ht="12" hidden="false" customHeight="false" outlineLevel="0" collapsed="false">
      <c r="D161" s="130"/>
      <c r="E161" s="143"/>
      <c r="P161" s="32"/>
      <c r="Q161" s="130"/>
      <c r="R161" s="32"/>
      <c r="S161" s="32"/>
      <c r="T161" s="125"/>
      <c r="V161" s="162"/>
      <c r="AB161" s="149"/>
      <c r="AC161" s="437"/>
      <c r="AD161" s="130"/>
      <c r="AE161" s="130"/>
      <c r="AF161" s="130"/>
      <c r="AG161" s="126"/>
      <c r="AH161" s="125"/>
    </row>
    <row r="162" customFormat="false" ht="12" hidden="false" customHeight="false" outlineLevel="0" collapsed="false">
      <c r="D162" s="130"/>
      <c r="E162" s="143"/>
      <c r="P162" s="32"/>
      <c r="Q162" s="130"/>
      <c r="R162" s="32"/>
      <c r="S162" s="32"/>
      <c r="T162" s="125"/>
      <c r="V162" s="162"/>
      <c r="AB162" s="149"/>
      <c r="AC162" s="437"/>
      <c r="AD162" s="130"/>
      <c r="AE162" s="130"/>
      <c r="AF162" s="130"/>
      <c r="AG162" s="126"/>
      <c r="AH162" s="125"/>
    </row>
    <row r="163" customFormat="false" ht="12" hidden="false" customHeight="false" outlineLevel="0" collapsed="false">
      <c r="D163" s="130"/>
      <c r="E163" s="143"/>
      <c r="P163" s="32"/>
      <c r="Q163" s="130"/>
      <c r="R163" s="32"/>
      <c r="S163" s="32"/>
      <c r="T163" s="125"/>
      <c r="V163" s="162"/>
      <c r="AB163" s="149"/>
      <c r="AC163" s="437"/>
      <c r="AD163" s="130"/>
      <c r="AE163" s="130"/>
      <c r="AF163" s="130"/>
      <c r="AG163" s="126"/>
      <c r="AH163" s="125"/>
    </row>
    <row r="164" customFormat="false" ht="12" hidden="false" customHeight="false" outlineLevel="0" collapsed="false">
      <c r="D164" s="130"/>
      <c r="E164" s="143"/>
      <c r="P164" s="32"/>
      <c r="Q164" s="32"/>
      <c r="R164" s="32"/>
      <c r="S164" s="32"/>
      <c r="T164" s="125"/>
      <c r="V164" s="162"/>
      <c r="AB164" s="149"/>
      <c r="AC164" s="437"/>
      <c r="AD164" s="130"/>
      <c r="AE164" s="130"/>
      <c r="AF164" s="130"/>
      <c r="AG164" s="126"/>
      <c r="AH164" s="125"/>
    </row>
    <row r="165" customFormat="false" ht="11.25" hidden="false" customHeight="false" outlineLevel="0" collapsed="false">
      <c r="D165" s="130"/>
      <c r="E165" s="143"/>
      <c r="P165" s="32"/>
      <c r="Q165" s="32"/>
      <c r="R165" s="32"/>
      <c r="S165" s="32"/>
      <c r="T165" s="125"/>
      <c r="AB165" s="149"/>
      <c r="AC165" s="437"/>
      <c r="AD165" s="130"/>
      <c r="AE165" s="130"/>
      <c r="AF165" s="130"/>
      <c r="AG165" s="126"/>
      <c r="AH165" s="125"/>
    </row>
    <row r="166" customFormat="false" ht="11.25" hidden="false" customHeight="false" outlineLevel="0" collapsed="false">
      <c r="D166" s="130"/>
      <c r="E166" s="143"/>
      <c r="P166" s="32"/>
      <c r="Q166" s="32"/>
      <c r="R166" s="32"/>
      <c r="S166" s="32"/>
      <c r="AB166" s="149"/>
      <c r="AC166" s="437"/>
      <c r="AD166" s="130"/>
      <c r="AE166" s="130"/>
      <c r="AF166" s="130"/>
      <c r="AG166" s="126"/>
      <c r="AH166" s="125"/>
    </row>
    <row r="167" customFormat="false" ht="11.25" hidden="false" customHeight="false" outlineLevel="0" collapsed="false">
      <c r="D167" s="130"/>
      <c r="E167" s="143"/>
      <c r="P167" s="149"/>
      <c r="Q167" s="398"/>
      <c r="R167" s="130"/>
      <c r="S167" s="130"/>
      <c r="AB167" s="149"/>
      <c r="AC167" s="437"/>
      <c r="AD167" s="130"/>
      <c r="AE167" s="130"/>
      <c r="AF167" s="130"/>
      <c r="AG167" s="126"/>
      <c r="AH167" s="125"/>
    </row>
    <row r="168" customFormat="false" ht="11.25" hidden="false" customHeight="false" outlineLevel="0" collapsed="false">
      <c r="D168" s="130"/>
      <c r="E168" s="143"/>
      <c r="P168" s="18"/>
      <c r="Q168" s="130"/>
      <c r="R168" s="130"/>
      <c r="S168" s="130"/>
      <c r="AB168" s="149"/>
      <c r="AC168" s="437"/>
      <c r="AD168" s="230"/>
      <c r="AE168" s="230"/>
      <c r="AF168" s="130"/>
      <c r="AG168" s="126"/>
      <c r="AH168" s="125"/>
    </row>
    <row r="169" customFormat="false" ht="15" hidden="false" customHeight="true" outlineLevel="0" collapsed="false">
      <c r="D169" s="130"/>
      <c r="E169" s="143"/>
      <c r="P169" s="18"/>
      <c r="Q169" s="130"/>
      <c r="R169" s="130"/>
      <c r="S169" s="130"/>
      <c r="V169" s="332"/>
      <c r="W169" s="332"/>
      <c r="X169" s="332"/>
      <c r="Y169" s="456"/>
      <c r="Z169" s="332"/>
      <c r="AA169" s="332"/>
      <c r="AB169" s="149"/>
      <c r="AC169" s="437"/>
      <c r="AD169" s="230"/>
      <c r="AE169" s="230"/>
      <c r="AF169" s="130"/>
      <c r="AG169" s="126"/>
      <c r="AH169" s="125"/>
    </row>
    <row r="170" customFormat="false" ht="15" hidden="false" customHeight="true" outlineLevel="0" collapsed="false">
      <c r="D170" s="130"/>
      <c r="E170" s="143"/>
      <c r="P170" s="18"/>
      <c r="Q170" s="130"/>
      <c r="R170" s="130"/>
      <c r="S170" s="130"/>
      <c r="V170" s="332"/>
      <c r="W170" s="332"/>
      <c r="X170" s="332"/>
      <c r="Y170" s="456"/>
      <c r="Z170" s="332"/>
      <c r="AA170" s="332"/>
      <c r="AB170" s="149"/>
      <c r="AC170" s="437"/>
      <c r="AD170" s="230"/>
      <c r="AE170" s="230"/>
      <c r="AF170" s="130"/>
      <c r="AG170" s="126"/>
      <c r="AH170" s="125"/>
    </row>
    <row r="171" customFormat="false" ht="15" hidden="false" customHeight="true" outlineLevel="0" collapsed="false">
      <c r="D171" s="130"/>
      <c r="E171" s="143"/>
      <c r="P171" s="18"/>
      <c r="Q171" s="130"/>
      <c r="R171" s="130"/>
      <c r="S171" s="130"/>
      <c r="V171" s="332"/>
      <c r="W171" s="332"/>
      <c r="X171" s="332"/>
      <c r="Y171" s="456"/>
      <c r="Z171" s="332"/>
      <c r="AA171" s="332"/>
      <c r="AB171" s="149"/>
      <c r="AC171" s="437"/>
      <c r="AD171" s="230"/>
      <c r="AE171" s="230"/>
      <c r="AF171" s="130"/>
      <c r="AG171" s="126"/>
      <c r="AH171" s="125"/>
    </row>
    <row r="172" customFormat="false" ht="15" hidden="false" customHeight="true" outlineLevel="0" collapsed="false">
      <c r="D172" s="130"/>
      <c r="E172" s="143"/>
      <c r="P172" s="18"/>
      <c r="Q172" s="130"/>
      <c r="R172" s="130"/>
      <c r="S172" s="130"/>
      <c r="V172" s="332"/>
      <c r="W172" s="332"/>
      <c r="X172" s="332"/>
      <c r="Y172" s="456"/>
      <c r="Z172" s="332"/>
      <c r="AA172" s="332"/>
      <c r="AB172" s="149"/>
      <c r="AC172" s="437"/>
      <c r="AD172" s="130"/>
      <c r="AE172" s="230"/>
      <c r="AF172" s="130"/>
      <c r="AG172" s="126"/>
      <c r="AH172" s="125"/>
    </row>
    <row r="173" customFormat="false" ht="15" hidden="false" customHeight="true" outlineLevel="0" collapsed="false">
      <c r="D173" s="130"/>
      <c r="E173" s="143"/>
      <c r="P173" s="18"/>
      <c r="Q173" s="130"/>
      <c r="R173" s="130"/>
      <c r="S173" s="130"/>
      <c r="V173" s="332"/>
      <c r="W173" s="332"/>
      <c r="X173" s="332"/>
      <c r="Y173" s="456"/>
      <c r="Z173" s="332"/>
      <c r="AA173" s="332"/>
      <c r="AB173" s="149"/>
      <c r="AC173" s="437"/>
      <c r="AD173" s="230"/>
      <c r="AE173" s="230"/>
      <c r="AF173" s="130"/>
      <c r="AG173" s="126"/>
      <c r="AH173" s="125"/>
    </row>
    <row r="174" customFormat="false" ht="15" hidden="false" customHeight="true" outlineLevel="0" collapsed="false">
      <c r="D174" s="130"/>
      <c r="E174" s="143"/>
      <c r="P174" s="18"/>
      <c r="Q174" s="130"/>
      <c r="R174" s="130"/>
      <c r="S174" s="130"/>
      <c r="V174" s="332"/>
      <c r="W174" s="332"/>
      <c r="X174" s="332"/>
      <c r="Y174" s="456"/>
      <c r="Z174" s="332"/>
      <c r="AA174" s="332"/>
      <c r="AB174" s="149"/>
      <c r="AC174" s="437"/>
      <c r="AD174" s="230"/>
      <c r="AE174" s="230"/>
      <c r="AF174" s="130"/>
      <c r="AG174" s="126"/>
      <c r="AH174" s="125"/>
    </row>
    <row r="175" customFormat="false" ht="15" hidden="false" customHeight="true" outlineLevel="0" collapsed="false">
      <c r="D175" s="130"/>
      <c r="E175" s="143"/>
      <c r="P175" s="18"/>
      <c r="Q175" s="130"/>
      <c r="R175" s="130"/>
      <c r="S175" s="130"/>
      <c r="V175" s="332"/>
      <c r="W175" s="332"/>
      <c r="X175" s="332"/>
      <c r="Y175" s="456"/>
      <c r="Z175" s="332"/>
      <c r="AA175" s="332"/>
      <c r="AB175" s="149"/>
      <c r="AC175" s="437"/>
      <c r="AD175" s="130"/>
      <c r="AE175" s="230"/>
      <c r="AF175" s="130"/>
      <c r="AG175" s="126"/>
      <c r="AH175" s="125"/>
    </row>
    <row r="176" customFormat="false" ht="15" hidden="false" customHeight="true" outlineLevel="0" collapsed="false">
      <c r="D176" s="130"/>
      <c r="E176" s="143"/>
      <c r="P176" s="18"/>
      <c r="Q176" s="130"/>
      <c r="R176" s="130"/>
      <c r="S176" s="130"/>
      <c r="V176" s="332"/>
      <c r="W176" s="332"/>
      <c r="X176" s="332"/>
      <c r="Y176" s="456"/>
      <c r="Z176" s="332"/>
      <c r="AA176" s="332"/>
      <c r="AB176" s="149"/>
      <c r="AC176" s="437"/>
      <c r="AD176" s="130"/>
      <c r="AE176" s="230"/>
      <c r="AF176" s="130"/>
      <c r="AG176" s="126"/>
      <c r="AH176" s="125"/>
    </row>
    <row r="177" customFormat="false" ht="15" hidden="false" customHeight="true" outlineLevel="0" collapsed="false">
      <c r="D177" s="130"/>
      <c r="E177" s="143"/>
      <c r="P177" s="18"/>
      <c r="Q177" s="130"/>
      <c r="R177" s="130"/>
      <c r="S177" s="130"/>
      <c r="V177" s="332"/>
      <c r="W177" s="332"/>
      <c r="X177" s="332"/>
      <c r="Y177" s="456"/>
      <c r="Z177" s="332"/>
      <c r="AA177" s="332"/>
      <c r="AB177" s="149"/>
      <c r="AC177" s="437"/>
      <c r="AD177" s="130"/>
      <c r="AE177" s="230"/>
      <c r="AF177" s="130"/>
      <c r="AG177" s="126"/>
      <c r="AH177" s="125"/>
    </row>
    <row r="178" customFormat="false" ht="15" hidden="false" customHeight="true" outlineLevel="0" collapsed="false">
      <c r="D178" s="130"/>
      <c r="E178" s="143"/>
      <c r="P178" s="18"/>
      <c r="Q178" s="130"/>
      <c r="R178" s="130"/>
      <c r="S178" s="130"/>
      <c r="V178" s="332"/>
      <c r="W178" s="332"/>
      <c r="X178" s="332"/>
      <c r="Y178" s="456"/>
      <c r="Z178" s="332"/>
      <c r="AA178" s="332"/>
      <c r="AB178" s="149"/>
      <c r="AC178" s="437"/>
      <c r="AD178" s="130"/>
      <c r="AE178" s="230"/>
      <c r="AF178" s="130"/>
      <c r="AG178" s="126"/>
      <c r="AH178" s="125"/>
    </row>
    <row r="179" customFormat="false" ht="15" hidden="false" customHeight="true" outlineLevel="0" collapsed="false">
      <c r="B179" s="9"/>
      <c r="D179" s="130"/>
      <c r="E179" s="143"/>
      <c r="P179" s="18"/>
      <c r="Q179" s="130"/>
      <c r="R179" s="130"/>
      <c r="S179" s="130"/>
      <c r="V179" s="332"/>
      <c r="W179" s="332"/>
      <c r="X179" s="332"/>
      <c r="Y179" s="456"/>
      <c r="Z179" s="332"/>
      <c r="AA179" s="332"/>
      <c r="AB179" s="149"/>
      <c r="AC179" s="437"/>
      <c r="AD179" s="130"/>
      <c r="AE179" s="230"/>
      <c r="AF179" s="130"/>
      <c r="AG179" s="126"/>
      <c r="AH179" s="125"/>
    </row>
    <row r="180" customFormat="false" ht="15" hidden="false" customHeight="true" outlineLevel="0" collapsed="false">
      <c r="C180" s="446"/>
      <c r="D180" s="245"/>
      <c r="E180" s="143"/>
      <c r="P180" s="18"/>
      <c r="Q180" s="130"/>
      <c r="R180" s="130"/>
      <c r="S180" s="130"/>
      <c r="V180" s="332"/>
      <c r="W180" s="332"/>
      <c r="X180" s="332"/>
      <c r="Y180" s="456"/>
      <c r="Z180" s="332"/>
      <c r="AA180" s="332"/>
      <c r="AB180" s="149"/>
      <c r="AC180" s="437"/>
      <c r="AD180" s="130"/>
      <c r="AE180" s="230"/>
      <c r="AF180" s="130"/>
      <c r="AG180" s="126"/>
      <c r="AH180" s="125"/>
    </row>
    <row r="181" customFormat="false" ht="15" hidden="false" customHeight="true" outlineLevel="0" collapsed="false">
      <c r="C181" s="446"/>
      <c r="D181" s="245"/>
      <c r="E181" s="143"/>
      <c r="P181" s="18"/>
      <c r="Q181" s="130"/>
      <c r="R181" s="130"/>
      <c r="S181" s="130"/>
      <c r="V181" s="332"/>
      <c r="W181" s="332"/>
      <c r="X181" s="332"/>
      <c r="Y181" s="456"/>
      <c r="Z181" s="332"/>
      <c r="AA181" s="332"/>
      <c r="AB181" s="149"/>
      <c r="AC181" s="437"/>
      <c r="AD181" s="130"/>
      <c r="AE181" s="230"/>
      <c r="AF181" s="130"/>
      <c r="AG181" s="126"/>
      <c r="AH181" s="125"/>
    </row>
    <row r="182" customFormat="false" ht="15" hidden="false" customHeight="true" outlineLevel="0" collapsed="false">
      <c r="C182" s="446"/>
      <c r="D182" s="245"/>
      <c r="E182" s="143"/>
      <c r="P182" s="18"/>
      <c r="Q182" s="130"/>
      <c r="R182" s="130"/>
      <c r="S182" s="130"/>
      <c r="V182" s="332"/>
      <c r="W182" s="332"/>
      <c r="X182" s="332"/>
      <c r="Y182" s="456"/>
      <c r="Z182" s="332"/>
      <c r="AA182" s="332"/>
      <c r="AB182" s="149"/>
      <c r="AC182" s="437"/>
      <c r="AD182" s="130"/>
      <c r="AE182" s="230"/>
      <c r="AF182" s="130"/>
      <c r="AG182" s="126"/>
      <c r="AH182" s="125"/>
    </row>
    <row r="183" customFormat="false" ht="15" hidden="false" customHeight="true" outlineLevel="0" collapsed="false">
      <c r="D183" s="130"/>
      <c r="E183" s="143"/>
      <c r="P183" s="18"/>
      <c r="Q183" s="130"/>
      <c r="R183" s="130"/>
      <c r="S183" s="130"/>
      <c r="V183" s="332"/>
      <c r="W183" s="332"/>
      <c r="X183" s="332"/>
      <c r="Y183" s="456"/>
      <c r="Z183" s="332"/>
      <c r="AA183" s="332"/>
      <c r="AB183" s="149"/>
      <c r="AC183" s="437"/>
      <c r="AD183" s="130"/>
      <c r="AE183" s="130"/>
      <c r="AF183" s="130"/>
      <c r="AG183" s="126"/>
      <c r="AH183" s="125"/>
    </row>
    <row r="184" customFormat="false" ht="15" hidden="false" customHeight="true" outlineLevel="0" collapsed="false">
      <c r="D184" s="130"/>
      <c r="E184" s="143"/>
      <c r="P184" s="18"/>
      <c r="Q184" s="130"/>
      <c r="R184" s="130"/>
      <c r="S184" s="130"/>
      <c r="V184" s="332"/>
      <c r="W184" s="332"/>
      <c r="X184" s="332"/>
      <c r="Y184" s="456"/>
      <c r="Z184" s="332"/>
      <c r="AA184" s="332"/>
      <c r="AB184" s="149"/>
      <c r="AC184" s="437"/>
      <c r="AD184" s="130"/>
      <c r="AE184" s="130"/>
      <c r="AF184" s="130"/>
      <c r="AG184" s="126"/>
      <c r="AH184" s="125"/>
    </row>
    <row r="185" customFormat="false" ht="15" hidden="false" customHeight="true" outlineLevel="0" collapsed="false">
      <c r="D185" s="130"/>
      <c r="E185" s="143"/>
      <c r="P185" s="18"/>
      <c r="Q185" s="130"/>
      <c r="R185" s="130"/>
      <c r="S185" s="130"/>
      <c r="V185" s="332"/>
      <c r="W185" s="332"/>
      <c r="X185" s="332"/>
      <c r="Y185" s="456"/>
      <c r="Z185" s="332"/>
      <c r="AA185" s="332"/>
      <c r="AB185" s="149"/>
      <c r="AC185" s="437"/>
      <c r="AD185" s="130"/>
      <c r="AE185" s="230"/>
      <c r="AF185" s="130"/>
      <c r="AG185" s="126"/>
      <c r="AH185" s="125"/>
    </row>
    <row r="186" customFormat="false" ht="15" hidden="false" customHeight="true" outlineLevel="0" collapsed="false">
      <c r="D186" s="130"/>
      <c r="E186" s="143"/>
      <c r="P186" s="18"/>
      <c r="Q186" s="130"/>
      <c r="R186" s="130"/>
      <c r="S186" s="130"/>
      <c r="V186" s="332"/>
      <c r="W186" s="332"/>
      <c r="X186" s="332"/>
      <c r="Y186" s="456"/>
      <c r="Z186" s="332"/>
      <c r="AA186" s="332"/>
      <c r="AB186" s="149"/>
      <c r="AC186" s="437"/>
      <c r="AD186" s="130"/>
      <c r="AE186" s="230"/>
      <c r="AF186" s="130"/>
      <c r="AG186" s="126"/>
      <c r="AH186" s="125"/>
    </row>
    <row r="187" customFormat="false" ht="15" hidden="false" customHeight="true" outlineLevel="0" collapsed="false">
      <c r="D187" s="130"/>
      <c r="E187" s="143"/>
      <c r="P187" s="18"/>
      <c r="Q187" s="130"/>
      <c r="R187" s="130"/>
      <c r="S187" s="130"/>
      <c r="V187" s="332"/>
      <c r="W187" s="332"/>
      <c r="X187" s="332"/>
      <c r="Y187" s="456"/>
      <c r="Z187" s="332"/>
      <c r="AA187" s="332"/>
      <c r="AB187" s="149"/>
      <c r="AC187" s="437"/>
      <c r="AD187" s="130"/>
      <c r="AE187" s="130"/>
      <c r="AF187" s="130"/>
      <c r="AG187" s="126"/>
      <c r="AH187" s="125"/>
    </row>
    <row r="188" customFormat="false" ht="15" hidden="false" customHeight="true" outlineLevel="0" collapsed="false">
      <c r="D188" s="130"/>
      <c r="E188" s="143"/>
      <c r="P188" s="18"/>
      <c r="Q188" s="130"/>
      <c r="R188" s="130"/>
      <c r="S188" s="130"/>
      <c r="V188" s="332"/>
      <c r="W188" s="332"/>
      <c r="X188" s="332"/>
      <c r="Y188" s="456"/>
      <c r="Z188" s="332"/>
      <c r="AA188" s="332"/>
      <c r="AB188" s="149"/>
      <c r="AC188" s="437"/>
      <c r="AD188" s="130"/>
      <c r="AE188" s="130"/>
      <c r="AF188" s="130"/>
      <c r="AG188" s="126"/>
      <c r="AH188" s="125"/>
    </row>
    <row r="189" customFormat="false" ht="15" hidden="false" customHeight="true" outlineLevel="0" collapsed="false">
      <c r="P189" s="18"/>
      <c r="Q189" s="130"/>
      <c r="R189" s="130"/>
      <c r="S189" s="130"/>
      <c r="V189" s="332"/>
      <c r="W189" s="332"/>
      <c r="X189" s="332"/>
      <c r="Y189" s="456"/>
      <c r="Z189" s="332"/>
      <c r="AA189" s="332"/>
      <c r="AB189" s="149"/>
      <c r="AC189" s="437"/>
      <c r="AD189" s="230"/>
      <c r="AE189" s="230"/>
      <c r="AF189" s="130"/>
      <c r="AG189" s="126"/>
      <c r="AH189" s="125"/>
    </row>
    <row r="190" customFormat="false" ht="15" hidden="false" customHeight="true" outlineLevel="0" collapsed="false">
      <c r="P190" s="18"/>
      <c r="Q190" s="130"/>
      <c r="R190" s="130"/>
      <c r="S190" s="130"/>
      <c r="V190" s="332"/>
      <c r="W190" s="332"/>
      <c r="X190" s="332"/>
      <c r="Y190" s="456"/>
      <c r="Z190" s="332"/>
      <c r="AA190" s="332"/>
      <c r="AB190" s="149"/>
      <c r="AC190" s="437"/>
      <c r="AD190" s="230"/>
      <c r="AE190" s="230"/>
      <c r="AF190" s="130"/>
      <c r="AG190" s="126"/>
      <c r="AH190" s="125"/>
    </row>
    <row r="191" customFormat="false" ht="15" hidden="false" customHeight="true" outlineLevel="0" collapsed="false">
      <c r="P191" s="18"/>
      <c r="Q191" s="130"/>
      <c r="R191" s="130"/>
      <c r="S191" s="130"/>
      <c r="V191" s="332"/>
      <c r="W191" s="332"/>
      <c r="X191" s="332"/>
      <c r="Y191" s="456"/>
      <c r="Z191" s="332"/>
      <c r="AA191" s="332"/>
      <c r="AB191" s="149"/>
      <c r="AC191" s="437"/>
      <c r="AD191" s="230"/>
      <c r="AE191" s="230"/>
      <c r="AF191" s="130"/>
      <c r="AG191" s="126"/>
      <c r="AH191" s="125"/>
    </row>
    <row r="192" customFormat="false" ht="15" hidden="false" customHeight="true" outlineLevel="0" collapsed="false">
      <c r="P192" s="18"/>
      <c r="Q192" s="130"/>
      <c r="R192" s="130"/>
      <c r="S192" s="130"/>
      <c r="V192" s="332"/>
      <c r="W192" s="332"/>
      <c r="X192" s="332"/>
      <c r="Y192" s="456"/>
      <c r="Z192" s="332"/>
      <c r="AA192" s="332"/>
      <c r="AB192" s="149"/>
      <c r="AC192" s="437"/>
      <c r="AD192" s="230"/>
      <c r="AE192" s="230"/>
      <c r="AF192" s="130"/>
      <c r="AG192" s="126"/>
      <c r="AH192" s="125"/>
    </row>
    <row r="193" customFormat="false" ht="15" hidden="false" customHeight="true" outlineLevel="0" collapsed="false">
      <c r="P193" s="18"/>
      <c r="Q193" s="130"/>
      <c r="R193" s="130"/>
      <c r="S193" s="130"/>
      <c r="V193" s="332"/>
      <c r="W193" s="332"/>
      <c r="X193" s="332"/>
      <c r="Y193" s="456"/>
      <c r="Z193" s="332"/>
      <c r="AA193" s="332"/>
      <c r="AB193" s="149"/>
      <c r="AC193" s="437"/>
      <c r="AD193" s="130"/>
      <c r="AE193" s="230"/>
      <c r="AF193" s="130"/>
      <c r="AG193" s="126"/>
      <c r="AH193" s="125"/>
    </row>
    <row r="194" customFormat="false" ht="15" hidden="false" customHeight="true" outlineLevel="0" collapsed="false">
      <c r="P194" s="18"/>
      <c r="Q194" s="130"/>
      <c r="R194" s="130"/>
      <c r="S194" s="130"/>
      <c r="V194" s="332"/>
      <c r="W194" s="332"/>
      <c r="X194" s="332"/>
      <c r="Y194" s="456"/>
      <c r="Z194" s="332"/>
      <c r="AA194" s="332"/>
      <c r="AB194" s="149"/>
      <c r="AC194" s="437"/>
      <c r="AD194" s="130"/>
      <c r="AE194" s="130"/>
      <c r="AF194" s="130"/>
      <c r="AG194" s="126"/>
      <c r="AH194" s="125"/>
    </row>
    <row r="195" customFormat="false" ht="15" hidden="false" customHeight="true" outlineLevel="0" collapsed="false">
      <c r="P195" s="18"/>
      <c r="Q195" s="130"/>
      <c r="R195" s="130"/>
      <c r="S195" s="130"/>
      <c r="V195" s="332"/>
      <c r="W195" s="332"/>
      <c r="X195" s="332"/>
      <c r="Y195" s="456"/>
      <c r="Z195" s="332"/>
      <c r="AA195" s="332"/>
      <c r="AB195" s="149"/>
      <c r="AC195" s="437"/>
      <c r="AD195" s="230"/>
      <c r="AE195" s="230"/>
      <c r="AF195" s="130"/>
      <c r="AG195" s="126"/>
      <c r="AH195" s="125"/>
    </row>
    <row r="196" customFormat="false" ht="15" hidden="false" customHeight="true" outlineLevel="0" collapsed="false">
      <c r="P196" s="18"/>
      <c r="Q196" s="130"/>
      <c r="R196" s="130"/>
      <c r="S196" s="130"/>
      <c r="V196" s="332"/>
      <c r="W196" s="332"/>
      <c r="X196" s="332"/>
      <c r="Y196" s="456"/>
      <c r="Z196" s="332"/>
      <c r="AA196" s="332"/>
      <c r="AB196" s="149"/>
      <c r="AC196" s="437"/>
      <c r="AD196" s="130"/>
      <c r="AE196" s="130"/>
      <c r="AF196" s="130"/>
      <c r="AG196" s="126"/>
      <c r="AH196" s="125"/>
    </row>
    <row r="197" customFormat="false" ht="15" hidden="false" customHeight="true" outlineLevel="0" collapsed="false">
      <c r="P197" s="18"/>
      <c r="Q197" s="130"/>
      <c r="R197" s="130"/>
      <c r="S197" s="130"/>
      <c r="V197" s="332"/>
      <c r="W197" s="332"/>
      <c r="X197" s="332"/>
      <c r="Y197" s="456"/>
      <c r="Z197" s="332"/>
      <c r="AA197" s="332"/>
      <c r="AB197" s="149"/>
      <c r="AC197" s="437"/>
      <c r="AD197" s="230"/>
      <c r="AE197" s="230"/>
      <c r="AF197" s="130"/>
      <c r="AG197" s="126"/>
      <c r="AH197" s="125"/>
    </row>
    <row r="198" customFormat="false" ht="15" hidden="false" customHeight="true" outlineLevel="0" collapsed="false">
      <c r="P198" s="18"/>
      <c r="Q198" s="130"/>
      <c r="R198" s="130"/>
      <c r="S198" s="130"/>
      <c r="AB198" s="149"/>
      <c r="AC198" s="437"/>
      <c r="AD198" s="130"/>
      <c r="AE198" s="130"/>
      <c r="AF198" s="130"/>
      <c r="AG198" s="126"/>
      <c r="AH198" s="125"/>
    </row>
    <row r="199" customFormat="false" ht="15" hidden="false" customHeight="true" outlineLevel="0" collapsed="false">
      <c r="P199" s="18"/>
      <c r="Q199" s="130"/>
      <c r="R199" s="130"/>
      <c r="S199" s="130"/>
      <c r="AB199" s="149"/>
      <c r="AC199" s="437"/>
      <c r="AD199" s="230"/>
      <c r="AE199" s="230"/>
      <c r="AF199" s="130"/>
      <c r="AG199" s="126"/>
      <c r="AH199" s="125"/>
    </row>
    <row r="200" customFormat="false" ht="15" hidden="false" customHeight="true" outlineLevel="0" collapsed="false">
      <c r="P200" s="18"/>
      <c r="Q200" s="130"/>
      <c r="R200" s="130"/>
      <c r="S200" s="130"/>
      <c r="AB200" s="149"/>
      <c r="AC200" s="437"/>
      <c r="AD200" s="130"/>
      <c r="AE200" s="230"/>
      <c r="AF200" s="130"/>
      <c r="AG200" s="126"/>
      <c r="AH200" s="125"/>
    </row>
    <row r="201" customFormat="false" ht="15" hidden="false" customHeight="true" outlineLevel="0" collapsed="false">
      <c r="P201" s="130"/>
      <c r="Q201" s="32"/>
      <c r="R201" s="32"/>
      <c r="S201" s="125"/>
      <c r="AB201" s="149"/>
      <c r="AC201" s="437"/>
      <c r="AD201" s="230"/>
      <c r="AE201" s="130"/>
      <c r="AF201" s="130"/>
      <c r="AG201" s="126"/>
      <c r="AH201" s="125"/>
    </row>
    <row r="202" customFormat="false" ht="15" hidden="false" customHeight="true" outlineLevel="0" collapsed="false">
      <c r="P202" s="130"/>
      <c r="Q202" s="32"/>
      <c r="R202" s="32"/>
      <c r="S202" s="125"/>
      <c r="AB202" s="149"/>
      <c r="AC202" s="437"/>
      <c r="AD202" s="230"/>
      <c r="AE202" s="230"/>
      <c r="AF202" s="130"/>
      <c r="AG202" s="126"/>
      <c r="AH202" s="125"/>
    </row>
    <row r="203" customFormat="false" ht="15" hidden="false" customHeight="true" outlineLevel="0" collapsed="false">
      <c r="P203" s="130"/>
      <c r="Q203" s="32"/>
      <c r="R203" s="32"/>
      <c r="S203" s="125"/>
      <c r="AB203" s="149"/>
      <c r="AC203" s="437"/>
      <c r="AD203" s="230"/>
      <c r="AE203" s="230"/>
      <c r="AF203" s="130"/>
      <c r="AG203" s="126"/>
      <c r="AH203" s="125"/>
    </row>
    <row r="204" customFormat="false" ht="15" hidden="false" customHeight="true" outlineLevel="0" collapsed="false">
      <c r="P204" s="130"/>
      <c r="Q204" s="32"/>
      <c r="R204" s="32"/>
      <c r="S204" s="125"/>
      <c r="AB204" s="149"/>
      <c r="AC204" s="437"/>
      <c r="AD204" s="230"/>
      <c r="AE204" s="230"/>
      <c r="AF204" s="130"/>
      <c r="AG204" s="126"/>
      <c r="AH204" s="125"/>
    </row>
    <row r="205" customFormat="false" ht="15" hidden="false" customHeight="true" outlineLevel="0" collapsed="false">
      <c r="P205" s="32"/>
      <c r="Q205" s="32"/>
      <c r="R205" s="32"/>
      <c r="S205" s="32"/>
      <c r="AB205" s="149"/>
      <c r="AC205" s="437"/>
      <c r="AD205" s="130"/>
      <c r="AE205" s="130"/>
      <c r="AF205" s="130"/>
      <c r="AG205" s="126"/>
      <c r="AH205" s="125"/>
    </row>
    <row r="206" customFormat="false" ht="15" hidden="false" customHeight="true" outlineLevel="0" collapsed="false">
      <c r="P206" s="32"/>
      <c r="Q206" s="32"/>
      <c r="R206" s="32"/>
      <c r="S206" s="32"/>
      <c r="AB206" s="149"/>
      <c r="AC206" s="437"/>
      <c r="AD206" s="130"/>
      <c r="AE206" s="130"/>
      <c r="AF206" s="130"/>
      <c r="AG206" s="126"/>
      <c r="AH206" s="125"/>
    </row>
    <row r="207" customFormat="false" ht="15" hidden="false" customHeight="true" outlineLevel="0" collapsed="false">
      <c r="P207" s="149"/>
      <c r="Q207" s="398"/>
      <c r="R207" s="130"/>
      <c r="S207" s="130"/>
      <c r="AB207" s="149"/>
      <c r="AC207" s="437"/>
      <c r="AD207" s="230"/>
      <c r="AE207" s="230"/>
      <c r="AF207" s="130"/>
      <c r="AG207" s="126"/>
      <c r="AH207" s="125"/>
    </row>
    <row r="208" customFormat="false" ht="15" hidden="false" customHeight="true" outlineLevel="0" collapsed="false">
      <c r="P208" s="18"/>
      <c r="Q208" s="130"/>
      <c r="R208" s="130"/>
      <c r="S208" s="130"/>
      <c r="AB208" s="149"/>
      <c r="AC208" s="437"/>
      <c r="AD208" s="230"/>
      <c r="AE208" s="230"/>
      <c r="AF208" s="130"/>
      <c r="AG208" s="126"/>
      <c r="AH208" s="125"/>
    </row>
    <row r="209" customFormat="false" ht="15" hidden="false" customHeight="true" outlineLevel="0" collapsed="false">
      <c r="P209" s="18"/>
      <c r="Q209" s="130"/>
      <c r="R209" s="130"/>
      <c r="S209" s="130"/>
      <c r="AB209" s="149"/>
      <c r="AC209" s="437"/>
      <c r="AD209" s="230"/>
      <c r="AE209" s="130"/>
      <c r="AF209" s="130"/>
      <c r="AG209" s="126"/>
      <c r="AH209" s="125"/>
    </row>
    <row r="210" customFormat="false" ht="15" hidden="false" customHeight="true" outlineLevel="0" collapsed="false">
      <c r="P210" s="18"/>
      <c r="Q210" s="130"/>
      <c r="R210" s="130"/>
      <c r="S210" s="130"/>
      <c r="AB210" s="149"/>
      <c r="AC210" s="437"/>
      <c r="AD210" s="230"/>
      <c r="AE210" s="230"/>
      <c r="AF210" s="130"/>
      <c r="AG210" s="126"/>
      <c r="AH210" s="125"/>
    </row>
    <row r="211" customFormat="false" ht="15" hidden="false" customHeight="true" outlineLevel="0" collapsed="false">
      <c r="P211" s="18"/>
      <c r="Q211" s="130"/>
      <c r="R211" s="130"/>
      <c r="S211" s="130"/>
      <c r="AB211" s="149"/>
      <c r="AC211" s="437"/>
      <c r="AD211" s="230"/>
      <c r="AE211" s="230"/>
      <c r="AF211" s="130"/>
      <c r="AG211" s="126"/>
      <c r="AH211" s="125"/>
    </row>
    <row r="212" customFormat="false" ht="15" hidden="false" customHeight="true" outlineLevel="0" collapsed="false">
      <c r="P212" s="18"/>
      <c r="Q212" s="130"/>
      <c r="R212" s="130"/>
      <c r="S212" s="130"/>
      <c r="AB212" s="149"/>
      <c r="AC212" s="437"/>
      <c r="AD212" s="230"/>
      <c r="AE212" s="230"/>
      <c r="AF212" s="130"/>
      <c r="AG212" s="126"/>
      <c r="AH212" s="125"/>
    </row>
    <row r="213" customFormat="false" ht="11.25" hidden="false" customHeight="false" outlineLevel="0" collapsed="false">
      <c r="P213" s="18"/>
      <c r="Q213" s="130"/>
      <c r="R213" s="130"/>
      <c r="S213" s="130"/>
      <c r="AB213" s="149"/>
      <c r="AC213" s="437"/>
      <c r="AD213" s="230"/>
      <c r="AE213" s="230"/>
      <c r="AF213" s="130"/>
      <c r="AG213" s="126"/>
      <c r="AH213" s="125"/>
    </row>
    <row r="214" customFormat="false" ht="11.25" hidden="false" customHeight="false" outlineLevel="0" collapsed="false">
      <c r="P214" s="18"/>
      <c r="Q214" s="130"/>
      <c r="R214" s="130"/>
      <c r="S214" s="130"/>
      <c r="AB214" s="149"/>
      <c r="AC214" s="437"/>
      <c r="AD214" s="130"/>
      <c r="AE214" s="230"/>
      <c r="AF214" s="130"/>
      <c r="AG214" s="126"/>
      <c r="AH214" s="125"/>
    </row>
    <row r="215" customFormat="false" ht="11.25" hidden="false" customHeight="false" outlineLevel="0" collapsed="false">
      <c r="P215" s="18"/>
      <c r="Q215" s="130"/>
      <c r="R215" s="130"/>
      <c r="S215" s="130"/>
      <c r="AB215" s="149"/>
      <c r="AC215" s="437"/>
      <c r="AD215" s="130"/>
      <c r="AE215" s="245"/>
      <c r="AF215" s="130"/>
      <c r="AG215" s="126"/>
      <c r="AH215" s="125"/>
    </row>
    <row r="216" customFormat="false" ht="11.25" hidden="false" customHeight="false" outlineLevel="0" collapsed="false">
      <c r="P216" s="18"/>
      <c r="Q216" s="130"/>
      <c r="R216" s="130"/>
      <c r="S216" s="130"/>
      <c r="AB216" s="149"/>
      <c r="AC216" s="437"/>
      <c r="AD216" s="130"/>
      <c r="AE216" s="245"/>
      <c r="AF216" s="130"/>
      <c r="AG216" s="126"/>
      <c r="AH216" s="125"/>
    </row>
    <row r="217" customFormat="false" ht="11.25" hidden="false" customHeight="false" outlineLevel="0" collapsed="false">
      <c r="P217" s="18"/>
      <c r="Q217" s="130"/>
      <c r="R217" s="130"/>
      <c r="S217" s="130"/>
      <c r="AB217" s="149"/>
      <c r="AC217" s="437"/>
      <c r="AD217" s="245"/>
      <c r="AE217" s="245"/>
      <c r="AF217" s="130"/>
      <c r="AG217" s="126"/>
      <c r="AH217" s="125"/>
    </row>
    <row r="218" customFormat="false" ht="11.25" hidden="false" customHeight="false" outlineLevel="0" collapsed="false">
      <c r="P218" s="18"/>
      <c r="Q218" s="130"/>
      <c r="R218" s="130"/>
      <c r="S218" s="130"/>
      <c r="AB218" s="149"/>
      <c r="AC218" s="437"/>
      <c r="AD218" s="457"/>
      <c r="AE218" s="457"/>
      <c r="AF218" s="130"/>
      <c r="AG218" s="126"/>
      <c r="AH218" s="125"/>
    </row>
    <row r="219" customFormat="false" ht="11.25" hidden="false" customHeight="false" outlineLevel="0" collapsed="false">
      <c r="P219" s="18"/>
      <c r="Q219" s="130"/>
      <c r="R219" s="130"/>
      <c r="S219" s="130"/>
      <c r="AB219" s="149"/>
      <c r="AC219" s="437"/>
      <c r="AD219" s="457"/>
      <c r="AE219" s="457"/>
      <c r="AF219" s="130"/>
      <c r="AG219" s="126"/>
      <c r="AH219" s="125"/>
    </row>
    <row r="220" customFormat="false" ht="11.25" hidden="false" customHeight="false" outlineLevel="0" collapsed="false">
      <c r="P220" s="18"/>
      <c r="Q220" s="130"/>
      <c r="R220" s="130"/>
      <c r="S220" s="130"/>
      <c r="AB220" s="149"/>
      <c r="AC220" s="437"/>
      <c r="AD220" s="457"/>
      <c r="AE220" s="457"/>
      <c r="AF220" s="130"/>
      <c r="AG220" s="126"/>
      <c r="AH220" s="125"/>
    </row>
    <row r="221" customFormat="false" ht="11.25" hidden="false" customHeight="false" outlineLevel="0" collapsed="false">
      <c r="P221" s="18"/>
      <c r="Q221" s="130"/>
      <c r="R221" s="130"/>
      <c r="S221" s="130"/>
      <c r="AB221" s="149"/>
      <c r="AC221" s="437"/>
      <c r="AD221" s="130"/>
      <c r="AE221" s="457"/>
      <c r="AF221" s="130"/>
      <c r="AG221" s="126"/>
      <c r="AH221" s="125"/>
    </row>
    <row r="222" customFormat="false" ht="11.25" hidden="false" customHeight="false" outlineLevel="0" collapsed="false">
      <c r="P222" s="18"/>
      <c r="Q222" s="130"/>
      <c r="R222" s="130"/>
      <c r="S222" s="130"/>
      <c r="AB222" s="149"/>
      <c r="AC222" s="437"/>
      <c r="AD222" s="130"/>
      <c r="AE222" s="230"/>
      <c r="AF222" s="130"/>
      <c r="AG222" s="126"/>
      <c r="AH222" s="125"/>
    </row>
    <row r="223" customFormat="false" ht="11.25" hidden="false" customHeight="false" outlineLevel="0" collapsed="false">
      <c r="P223" s="18"/>
      <c r="Q223" s="130"/>
      <c r="R223" s="130"/>
      <c r="S223" s="130"/>
      <c r="AB223" s="149"/>
      <c r="AC223" s="437"/>
      <c r="AD223" s="130"/>
      <c r="AE223" s="230"/>
      <c r="AF223" s="130"/>
      <c r="AG223" s="126"/>
      <c r="AH223" s="125"/>
    </row>
    <row r="224" customFormat="false" ht="11.25" hidden="false" customHeight="false" outlineLevel="0" collapsed="false">
      <c r="P224" s="18"/>
      <c r="Q224" s="130"/>
      <c r="R224" s="130"/>
      <c r="S224" s="130"/>
      <c r="AB224" s="149"/>
      <c r="AC224" s="437"/>
      <c r="AD224" s="130"/>
      <c r="AE224" s="230"/>
      <c r="AF224" s="130"/>
      <c r="AG224" s="126"/>
      <c r="AH224" s="125"/>
    </row>
    <row r="225" customFormat="false" ht="11.25" hidden="false" customHeight="false" outlineLevel="0" collapsed="false">
      <c r="P225" s="18"/>
      <c r="Q225" s="130"/>
      <c r="R225" s="130"/>
      <c r="S225" s="130"/>
      <c r="AB225" s="149"/>
      <c r="AC225" s="437"/>
      <c r="AD225" s="245"/>
      <c r="AE225" s="130"/>
      <c r="AF225" s="130"/>
      <c r="AG225" s="126"/>
      <c r="AH225" s="125"/>
    </row>
    <row r="226" customFormat="false" ht="11.25" hidden="false" customHeight="false" outlineLevel="0" collapsed="false">
      <c r="P226" s="18"/>
      <c r="Q226" s="130"/>
      <c r="R226" s="130"/>
      <c r="S226" s="130"/>
      <c r="AB226" s="149"/>
      <c r="AC226" s="437"/>
      <c r="AD226" s="245"/>
      <c r="AE226" s="245"/>
      <c r="AF226" s="130"/>
      <c r="AG226" s="126"/>
      <c r="AH226" s="125"/>
    </row>
    <row r="227" customFormat="false" ht="11.25" hidden="false" customHeight="false" outlineLevel="0" collapsed="false">
      <c r="P227" s="18"/>
      <c r="Q227" s="130"/>
      <c r="R227" s="130"/>
      <c r="S227" s="130"/>
      <c r="AB227" s="149"/>
      <c r="AC227" s="437"/>
      <c r="AD227" s="245"/>
      <c r="AE227" s="245"/>
      <c r="AF227" s="130"/>
      <c r="AG227" s="126"/>
      <c r="AH227" s="125"/>
    </row>
    <row r="228" customFormat="false" ht="11.25" hidden="false" customHeight="false" outlineLevel="0" collapsed="false">
      <c r="P228" s="18"/>
      <c r="Q228" s="130"/>
      <c r="R228" s="130"/>
      <c r="S228" s="130"/>
      <c r="AB228" s="149"/>
      <c r="AC228" s="437"/>
      <c r="AD228" s="245"/>
      <c r="AE228" s="245"/>
      <c r="AF228" s="130"/>
      <c r="AG228" s="126"/>
      <c r="AH228" s="125"/>
    </row>
    <row r="229" customFormat="false" ht="11.25" hidden="false" customHeight="false" outlineLevel="0" collapsed="false">
      <c r="P229" s="18"/>
      <c r="Q229" s="130"/>
      <c r="R229" s="130"/>
      <c r="S229" s="130"/>
      <c r="AB229" s="149"/>
      <c r="AC229" s="437"/>
      <c r="AD229" s="245"/>
      <c r="AE229" s="130"/>
      <c r="AF229" s="130"/>
      <c r="AG229" s="126"/>
      <c r="AH229" s="125"/>
    </row>
    <row r="230" customFormat="false" ht="11.25" hidden="false" customHeight="false" outlineLevel="0" collapsed="false">
      <c r="P230" s="18"/>
      <c r="Q230" s="130"/>
      <c r="R230" s="130"/>
      <c r="S230" s="130"/>
      <c r="AB230" s="149"/>
      <c r="AC230" s="437"/>
      <c r="AD230" s="245"/>
      <c r="AE230" s="457"/>
      <c r="AF230" s="130"/>
      <c r="AG230" s="126"/>
      <c r="AH230" s="125"/>
    </row>
    <row r="231" customFormat="false" ht="11.25" hidden="false" customHeight="false" outlineLevel="0" collapsed="false">
      <c r="P231" s="18"/>
      <c r="Q231" s="130"/>
      <c r="R231" s="130"/>
      <c r="S231" s="130"/>
      <c r="AB231" s="149"/>
      <c r="AC231" s="437"/>
      <c r="AD231" s="245"/>
      <c r="AE231" s="457"/>
      <c r="AF231" s="130"/>
      <c r="AG231" s="126"/>
      <c r="AH231" s="125"/>
    </row>
    <row r="232" customFormat="false" ht="11.25" hidden="false" customHeight="false" outlineLevel="0" collapsed="false">
      <c r="P232" s="18"/>
      <c r="Q232" s="130"/>
      <c r="R232" s="130"/>
      <c r="S232" s="130"/>
      <c r="AB232" s="149"/>
      <c r="AC232" s="437"/>
      <c r="AD232" s="245"/>
      <c r="AE232" s="457"/>
      <c r="AF232" s="130"/>
      <c r="AG232" s="126"/>
      <c r="AH232" s="125"/>
      <c r="AL232" s="91"/>
      <c r="AM232" s="125"/>
    </row>
    <row r="233" customFormat="false" ht="11.25" hidden="false" customHeight="false" outlineLevel="0" collapsed="false">
      <c r="P233" s="18"/>
      <c r="Q233" s="130"/>
      <c r="R233" s="130"/>
      <c r="S233" s="130"/>
      <c r="AB233" s="149"/>
      <c r="AC233" s="437"/>
      <c r="AD233" s="130"/>
      <c r="AE233" s="230"/>
      <c r="AF233" s="130"/>
      <c r="AG233" s="126"/>
      <c r="AH233" s="125"/>
    </row>
    <row r="234" customFormat="false" ht="11.25" hidden="false" customHeight="false" outlineLevel="0" collapsed="false">
      <c r="P234" s="18"/>
      <c r="Q234" s="130"/>
      <c r="R234" s="130"/>
      <c r="S234" s="130"/>
      <c r="AB234" s="149"/>
      <c r="AC234" s="437"/>
      <c r="AD234" s="130"/>
      <c r="AE234" s="130"/>
      <c r="AF234" s="130"/>
      <c r="AG234" s="126"/>
      <c r="AH234" s="125"/>
      <c r="AM234" s="91"/>
    </row>
    <row r="235" customFormat="false" ht="11.25" hidden="false" customHeight="false" outlineLevel="0" collapsed="false">
      <c r="P235" s="18"/>
      <c r="Q235" s="130"/>
      <c r="R235" s="130"/>
      <c r="S235" s="130"/>
      <c r="AB235" s="149"/>
      <c r="AC235" s="437"/>
      <c r="AD235" s="130"/>
      <c r="AE235" s="130"/>
      <c r="AF235" s="130"/>
      <c r="AG235" s="126"/>
      <c r="AH235" s="125"/>
    </row>
    <row r="236" customFormat="false" ht="11.25" hidden="false" customHeight="false" outlineLevel="0" collapsed="false">
      <c r="P236" s="18"/>
      <c r="Q236" s="130"/>
      <c r="R236" s="130"/>
      <c r="S236" s="130"/>
      <c r="AB236" s="149"/>
      <c r="AC236" s="437"/>
      <c r="AD236" s="130"/>
      <c r="AE236" s="130"/>
      <c r="AF236" s="130"/>
      <c r="AG236" s="126"/>
      <c r="AH236" s="125"/>
    </row>
    <row r="237" customFormat="false" ht="11.25" hidden="false" customHeight="false" outlineLevel="0" collapsed="false">
      <c r="P237" s="18"/>
      <c r="Q237" s="130"/>
      <c r="R237" s="130"/>
      <c r="S237" s="130"/>
      <c r="AB237" s="149"/>
      <c r="AC237" s="437"/>
      <c r="AD237" s="130"/>
      <c r="AE237" s="130"/>
      <c r="AF237" s="130"/>
      <c r="AG237" s="126"/>
      <c r="AH237" s="125"/>
    </row>
    <row r="238" customFormat="false" ht="11.25" hidden="false" customHeight="false" outlineLevel="0" collapsed="false">
      <c r="P238" s="18"/>
      <c r="Q238" s="130"/>
      <c r="R238" s="130"/>
      <c r="S238" s="130"/>
      <c r="AB238" s="149"/>
      <c r="AC238" s="437"/>
      <c r="AD238" s="245"/>
      <c r="AE238" s="130"/>
      <c r="AF238" s="130"/>
      <c r="AG238" s="126"/>
      <c r="AH238" s="125"/>
    </row>
    <row r="239" customFormat="false" ht="11.25" hidden="false" customHeight="false" outlineLevel="0" collapsed="false">
      <c r="P239" s="18"/>
      <c r="Q239" s="130"/>
      <c r="R239" s="130"/>
      <c r="S239" s="130"/>
      <c r="AB239" s="149"/>
      <c r="AC239" s="437"/>
      <c r="AD239" s="245"/>
      <c r="AE239" s="458"/>
      <c r="AF239" s="130"/>
      <c r="AG239" s="126"/>
      <c r="AH239" s="125"/>
    </row>
    <row r="240" customFormat="false" ht="11.25" hidden="false" customHeight="false" outlineLevel="0" collapsed="false">
      <c r="P240" s="18"/>
      <c r="Q240" s="130"/>
      <c r="R240" s="130"/>
      <c r="S240" s="130"/>
      <c r="AB240" s="149"/>
      <c r="AC240" s="437"/>
      <c r="AD240" s="245"/>
      <c r="AE240" s="458"/>
      <c r="AF240" s="130"/>
      <c r="AG240" s="126"/>
      <c r="AH240" s="125"/>
    </row>
    <row r="241" customFormat="false" ht="11.25" hidden="false" customHeight="false" outlineLevel="0" collapsed="false">
      <c r="P241" s="130"/>
      <c r="Q241" s="32"/>
      <c r="R241" s="32"/>
      <c r="S241" s="125"/>
      <c r="AB241" s="149"/>
      <c r="AC241" s="437"/>
      <c r="AD241" s="245"/>
      <c r="AE241" s="458"/>
      <c r="AF241" s="130"/>
      <c r="AG241" s="126"/>
      <c r="AH241" s="125"/>
    </row>
    <row r="242" customFormat="false" ht="11.25" hidden="false" customHeight="false" outlineLevel="0" collapsed="false">
      <c r="P242" s="130"/>
      <c r="Q242" s="32"/>
      <c r="R242" s="32"/>
      <c r="S242" s="125"/>
      <c r="AB242" s="149"/>
      <c r="AC242" s="437"/>
      <c r="AD242" s="245"/>
      <c r="AE242" s="457"/>
      <c r="AF242" s="130"/>
      <c r="AG242" s="126"/>
      <c r="AH242" s="125"/>
    </row>
    <row r="243" customFormat="false" ht="11.25" hidden="false" customHeight="false" outlineLevel="0" collapsed="false">
      <c r="P243" s="130"/>
      <c r="Q243" s="32"/>
      <c r="R243" s="32"/>
      <c r="S243" s="125"/>
      <c r="AB243" s="149"/>
      <c r="AC243" s="437"/>
      <c r="AD243" s="245"/>
      <c r="AE243" s="458"/>
      <c r="AF243" s="130"/>
      <c r="AG243" s="126"/>
      <c r="AH243" s="125"/>
    </row>
    <row r="244" customFormat="false" ht="11.25" hidden="false" customHeight="false" outlineLevel="0" collapsed="false">
      <c r="P244" s="130"/>
      <c r="Q244" s="32"/>
      <c r="R244" s="32"/>
      <c r="S244" s="125"/>
      <c r="AB244" s="149"/>
      <c r="AC244" s="437"/>
      <c r="AD244" s="245"/>
      <c r="AE244" s="457"/>
      <c r="AF244" s="130"/>
      <c r="AG244" s="126"/>
      <c r="AH244" s="125"/>
    </row>
    <row r="245" customFormat="false" ht="11.25" hidden="false" customHeight="false" outlineLevel="0" collapsed="false">
      <c r="P245" s="32"/>
      <c r="Q245" s="32"/>
      <c r="R245" s="32"/>
      <c r="S245" s="32"/>
      <c r="AB245" s="149"/>
      <c r="AC245" s="437"/>
      <c r="AD245" s="245"/>
      <c r="AE245" s="457"/>
      <c r="AF245" s="130"/>
      <c r="AG245" s="126"/>
      <c r="AH245" s="125"/>
    </row>
    <row r="246" customFormat="false" ht="11.25" hidden="false" customHeight="false" outlineLevel="0" collapsed="false">
      <c r="P246" s="32"/>
      <c r="Q246" s="32"/>
      <c r="R246" s="32"/>
      <c r="S246" s="32"/>
      <c r="AB246" s="149"/>
      <c r="AC246" s="437"/>
      <c r="AD246" s="130"/>
      <c r="AE246" s="230"/>
      <c r="AF246" s="130"/>
      <c r="AG246" s="126"/>
      <c r="AH246" s="125"/>
      <c r="AL246" s="91"/>
      <c r="AM246" s="125"/>
    </row>
    <row r="247" customFormat="false" ht="11.25" hidden="false" customHeight="false" outlineLevel="0" collapsed="false">
      <c r="P247" s="32"/>
      <c r="Q247" s="32"/>
      <c r="R247" s="32"/>
      <c r="S247" s="32"/>
      <c r="AB247" s="149"/>
      <c r="AC247" s="437"/>
      <c r="AD247" s="459"/>
      <c r="AE247" s="245"/>
      <c r="AF247" s="130"/>
      <c r="AG247" s="126"/>
      <c r="AH247" s="125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49"/>
      <c r="AC248" s="437"/>
      <c r="AD248" s="459"/>
      <c r="AE248" s="459"/>
      <c r="AF248" s="130"/>
      <c r="AG248" s="126"/>
      <c r="AH248" s="125"/>
    </row>
    <row r="249" customFormat="false" ht="11.25" hidden="false" customHeight="false" outlineLevel="0" collapsed="false">
      <c r="P249" s="32"/>
      <c r="Q249" s="32"/>
      <c r="R249" s="32"/>
      <c r="S249" s="32"/>
      <c r="AB249" s="149"/>
      <c r="AC249" s="437"/>
      <c r="AD249" s="458"/>
      <c r="AE249" s="458"/>
      <c r="AF249" s="130"/>
      <c r="AG249" s="126"/>
      <c r="AH249" s="125"/>
    </row>
    <row r="250" customFormat="false" ht="11.25" hidden="false" customHeight="false" outlineLevel="0" collapsed="false">
      <c r="P250" s="32"/>
      <c r="Q250" s="32"/>
      <c r="R250" s="32"/>
      <c r="S250" s="32"/>
      <c r="AB250" s="149"/>
      <c r="AC250" s="437"/>
      <c r="AD250" s="458"/>
      <c r="AE250" s="458"/>
      <c r="AF250" s="130"/>
      <c r="AG250" s="126"/>
      <c r="AH250" s="125"/>
    </row>
    <row r="251" customFormat="false" ht="11.25" hidden="false" customHeight="false" outlineLevel="0" collapsed="false">
      <c r="P251" s="32"/>
      <c r="Q251" s="32"/>
      <c r="R251" s="32"/>
      <c r="S251" s="32"/>
      <c r="AB251" s="149"/>
      <c r="AC251" s="437"/>
      <c r="AD251" s="459"/>
      <c r="AE251" s="459"/>
      <c r="AF251" s="130"/>
      <c r="AG251" s="126"/>
      <c r="AH251" s="125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49"/>
      <c r="AC252" s="437"/>
      <c r="AD252" s="130"/>
      <c r="AE252" s="130"/>
      <c r="AF252" s="130"/>
      <c r="AG252" s="126"/>
      <c r="AH252" s="125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49"/>
      <c r="AC253" s="437"/>
      <c r="AD253" s="130"/>
      <c r="AE253" s="130"/>
      <c r="AF253" s="130"/>
      <c r="AG253" s="126"/>
      <c r="AH253" s="125"/>
    </row>
    <row r="254" customFormat="false" ht="11.25" hidden="false" customHeight="false" outlineLevel="0" collapsed="false">
      <c r="P254" s="32"/>
      <c r="Q254" s="32"/>
      <c r="R254" s="32"/>
      <c r="S254" s="32"/>
      <c r="AB254" s="149"/>
      <c r="AC254" s="437"/>
      <c r="AD254" s="230"/>
      <c r="AE254" s="130"/>
      <c r="AF254" s="130"/>
      <c r="AG254" s="126"/>
      <c r="AH254" s="125"/>
    </row>
    <row r="255" customFormat="false" ht="11.25" hidden="false" customHeight="false" outlineLevel="0" collapsed="false">
      <c r="P255" s="32"/>
      <c r="Q255" s="32"/>
      <c r="R255" s="32"/>
      <c r="S255" s="32"/>
      <c r="AB255" s="149"/>
      <c r="AC255" s="437"/>
      <c r="AD255" s="459"/>
      <c r="AE255" s="457"/>
      <c r="AF255" s="130"/>
      <c r="AG255" s="126"/>
      <c r="AH255" s="125"/>
    </row>
    <row r="256" customFormat="false" ht="11.25" hidden="false" customHeight="false" outlineLevel="0" collapsed="false">
      <c r="P256" s="32"/>
      <c r="Q256" s="32"/>
      <c r="R256" s="32"/>
      <c r="S256" s="32"/>
      <c r="AB256" s="149"/>
      <c r="AC256" s="437"/>
      <c r="AD256" s="459"/>
      <c r="AE256" s="459"/>
      <c r="AF256" s="130"/>
      <c r="AG256" s="126"/>
      <c r="AH256" s="125"/>
    </row>
    <row r="257" customFormat="false" ht="11.25" hidden="false" customHeight="false" outlineLevel="0" collapsed="false">
      <c r="P257" s="32"/>
      <c r="Q257" s="32"/>
      <c r="R257" s="32"/>
      <c r="S257" s="32"/>
      <c r="AB257" s="149"/>
      <c r="AC257" s="437"/>
      <c r="AD257" s="458"/>
      <c r="AE257" s="458"/>
      <c r="AF257" s="130"/>
      <c r="AG257" s="126"/>
      <c r="AH257" s="125"/>
    </row>
    <row r="258" customFormat="false" ht="11.25" hidden="false" customHeight="false" outlineLevel="0" collapsed="false">
      <c r="P258" s="32"/>
      <c r="Q258" s="32"/>
      <c r="R258" s="32"/>
      <c r="S258" s="32"/>
      <c r="AB258" s="149"/>
      <c r="AC258" s="437"/>
      <c r="AD258" s="459"/>
      <c r="AE258" s="459"/>
      <c r="AF258" s="130"/>
      <c r="AG258" s="126"/>
      <c r="AH258" s="125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49"/>
      <c r="AC259" s="437"/>
      <c r="AD259" s="130"/>
      <c r="AE259" s="130"/>
      <c r="AF259" s="130"/>
      <c r="AG259" s="126"/>
      <c r="AH259" s="125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49"/>
      <c r="AC260" s="437"/>
      <c r="AD260" s="130"/>
      <c r="AE260" s="130"/>
      <c r="AF260" s="130"/>
      <c r="AG260" s="126"/>
      <c r="AH260" s="125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49"/>
      <c r="AC261" s="437"/>
      <c r="AD261" s="130"/>
      <c r="AE261" s="130"/>
      <c r="AF261" s="130"/>
      <c r="AG261" s="126"/>
      <c r="AH261" s="125"/>
    </row>
    <row r="262" customFormat="false" ht="11.25" hidden="false" customHeight="false" outlineLevel="0" collapsed="false">
      <c r="P262" s="32"/>
      <c r="Q262" s="32"/>
      <c r="R262" s="32"/>
      <c r="S262" s="32"/>
      <c r="AB262" s="149"/>
      <c r="AC262" s="437"/>
      <c r="AD262" s="230"/>
      <c r="AE262" s="130"/>
      <c r="AF262" s="130"/>
      <c r="AG262" s="126"/>
      <c r="AH262" s="125"/>
    </row>
    <row r="263" customFormat="false" ht="11.25" hidden="false" customHeight="false" outlineLevel="0" collapsed="false">
      <c r="P263" s="32"/>
      <c r="Q263" s="32"/>
      <c r="R263" s="32"/>
      <c r="S263" s="32"/>
      <c r="AB263" s="149"/>
      <c r="AC263" s="437"/>
      <c r="AD263" s="458"/>
      <c r="AE263" s="245"/>
      <c r="AF263" s="130"/>
      <c r="AG263" s="126"/>
      <c r="AH263" s="125"/>
    </row>
    <row r="264" customFormat="false" ht="11.25" hidden="false" customHeight="false" outlineLevel="0" collapsed="false">
      <c r="P264" s="32"/>
      <c r="Q264" s="32"/>
      <c r="R264" s="32"/>
      <c r="S264" s="32"/>
      <c r="AB264" s="149"/>
      <c r="AC264" s="437"/>
      <c r="AD264" s="459"/>
      <c r="AE264" s="459"/>
      <c r="AF264" s="130"/>
      <c r="AG264" s="126"/>
      <c r="AH264" s="125"/>
    </row>
    <row r="265" customFormat="false" ht="11.25" hidden="false" customHeight="false" outlineLevel="0" collapsed="false">
      <c r="P265" s="32"/>
      <c r="Q265" s="32"/>
      <c r="R265" s="32"/>
      <c r="S265" s="32"/>
      <c r="AB265" s="149"/>
      <c r="AC265" s="437"/>
      <c r="AD265" s="459"/>
      <c r="AE265" s="459"/>
      <c r="AF265" s="130"/>
      <c r="AG265" s="126"/>
      <c r="AH265" s="125"/>
    </row>
    <row r="266" customFormat="false" ht="11.25" hidden="false" customHeight="false" outlineLevel="0" collapsed="false">
      <c r="P266" s="32"/>
      <c r="Q266" s="32"/>
      <c r="R266" s="32"/>
      <c r="S266" s="32"/>
      <c r="AB266" s="149"/>
      <c r="AC266" s="437"/>
      <c r="AD266" s="130"/>
      <c r="AE266" s="230"/>
      <c r="AF266" s="130"/>
      <c r="AG266" s="126"/>
      <c r="AH266" s="125"/>
    </row>
    <row r="267" customFormat="false" ht="11.25" hidden="false" customHeight="false" outlineLevel="0" collapsed="false">
      <c r="P267" s="32"/>
      <c r="Q267" s="32"/>
      <c r="R267" s="32"/>
      <c r="S267" s="32"/>
      <c r="AB267" s="149"/>
      <c r="AC267" s="437"/>
      <c r="AD267" s="130"/>
      <c r="AE267" s="230"/>
      <c r="AF267" s="130"/>
      <c r="AG267" s="126"/>
      <c r="AH267" s="125"/>
    </row>
    <row r="268" customFormat="false" ht="11.25" hidden="false" customHeight="false" outlineLevel="0" collapsed="false">
      <c r="P268" s="32"/>
      <c r="Q268" s="32"/>
      <c r="R268" s="32"/>
      <c r="S268" s="32"/>
      <c r="AB268" s="149"/>
      <c r="AC268" s="437"/>
      <c r="AD268" s="130"/>
      <c r="AE268" s="230"/>
      <c r="AF268" s="130"/>
      <c r="AG268" s="126"/>
      <c r="AH268" s="125"/>
    </row>
    <row r="269" customFormat="false" ht="11.25" hidden="false" customHeight="false" outlineLevel="0" collapsed="false">
      <c r="P269" s="32"/>
      <c r="Q269" s="32"/>
      <c r="R269" s="32"/>
      <c r="S269" s="32"/>
      <c r="AB269" s="149"/>
      <c r="AC269" s="437"/>
      <c r="AD269" s="130"/>
      <c r="AE269" s="230"/>
      <c r="AF269" s="130"/>
      <c r="AG269" s="126"/>
      <c r="AH269" s="125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49"/>
      <c r="AC270" s="437"/>
      <c r="AD270" s="230"/>
      <c r="AE270" s="130"/>
      <c r="AF270" s="130"/>
      <c r="AG270" s="126"/>
      <c r="AH270" s="125"/>
    </row>
    <row r="271" customFormat="false" ht="11.25" hidden="false" customHeight="false" outlineLevel="0" collapsed="false">
      <c r="P271" s="32"/>
      <c r="Q271" s="32"/>
      <c r="R271" s="32"/>
      <c r="S271" s="32"/>
      <c r="AB271" s="149"/>
      <c r="AC271" s="437"/>
      <c r="AD271" s="458"/>
      <c r="AE271" s="457"/>
      <c r="AF271" s="130"/>
      <c r="AG271" s="126"/>
      <c r="AH271" s="125"/>
    </row>
    <row r="272" customFormat="false" ht="11.25" hidden="false" customHeight="false" outlineLevel="0" collapsed="false">
      <c r="P272" s="32"/>
      <c r="Q272" s="32"/>
      <c r="R272" s="32"/>
      <c r="S272" s="32"/>
      <c r="AB272" s="149"/>
      <c r="AC272" s="437"/>
      <c r="AD272" s="458"/>
      <c r="AE272" s="459"/>
      <c r="AF272" s="130"/>
      <c r="AG272" s="126"/>
      <c r="AH272" s="125"/>
    </row>
    <row r="273" customFormat="false" ht="11.25" hidden="false" customHeight="false" outlineLevel="0" collapsed="false">
      <c r="P273" s="32"/>
      <c r="Q273" s="32"/>
      <c r="R273" s="32"/>
      <c r="S273" s="32"/>
      <c r="AB273" s="149"/>
      <c r="AC273" s="437"/>
      <c r="AD273" s="459"/>
      <c r="AE273" s="459"/>
      <c r="AF273" s="130"/>
      <c r="AG273" s="126"/>
      <c r="AH273" s="125"/>
    </row>
    <row r="274" customFormat="false" ht="11.25" hidden="false" customHeight="false" outlineLevel="0" collapsed="false">
      <c r="P274" s="32"/>
      <c r="Q274" s="32"/>
      <c r="R274" s="32"/>
      <c r="S274" s="32"/>
      <c r="AB274" s="149"/>
      <c r="AC274" s="437"/>
      <c r="AD274" s="130"/>
      <c r="AE274" s="230"/>
      <c r="AF274" s="130"/>
      <c r="AG274" s="126"/>
      <c r="AH274" s="125"/>
    </row>
    <row r="275" customFormat="false" ht="11.25" hidden="false" customHeight="false" outlineLevel="0" collapsed="false">
      <c r="P275" s="32"/>
      <c r="Q275" s="32"/>
      <c r="R275" s="32"/>
      <c r="S275" s="32"/>
      <c r="AB275" s="149"/>
      <c r="AC275" s="437"/>
      <c r="AD275" s="130"/>
      <c r="AE275" s="230"/>
      <c r="AF275" s="130"/>
      <c r="AG275" s="126"/>
      <c r="AH275" s="125"/>
    </row>
    <row r="276" customFormat="false" ht="11.25" hidden="false" customHeight="false" outlineLevel="0" collapsed="false">
      <c r="P276" s="32"/>
      <c r="Q276" s="32"/>
      <c r="R276" s="32"/>
      <c r="S276" s="32"/>
      <c r="AB276" s="149"/>
      <c r="AC276" s="437"/>
      <c r="AD276" s="230"/>
      <c r="AE276" s="230"/>
      <c r="AF276" s="130"/>
      <c r="AG276" s="126"/>
      <c r="AH276" s="125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49"/>
      <c r="AC277" s="437"/>
      <c r="AD277" s="130"/>
      <c r="AE277" s="130"/>
      <c r="AF277" s="130"/>
      <c r="AG277" s="126"/>
      <c r="AH277" s="125"/>
    </row>
    <row r="278" customFormat="false" ht="11.25" hidden="false" customHeight="false" outlineLevel="0" collapsed="false">
      <c r="P278" s="32"/>
      <c r="Q278" s="32"/>
      <c r="R278" s="32"/>
      <c r="S278" s="32"/>
      <c r="AB278" s="149"/>
      <c r="AC278" s="437"/>
      <c r="AD278" s="458"/>
      <c r="AE278" s="245"/>
      <c r="AF278" s="130"/>
      <c r="AG278" s="126"/>
      <c r="AH278" s="125"/>
    </row>
    <row r="279" customFormat="false" ht="11.25" hidden="false" customHeight="false" outlineLevel="0" collapsed="false">
      <c r="P279" s="32"/>
      <c r="Q279" s="32"/>
      <c r="R279" s="32"/>
      <c r="S279" s="32"/>
      <c r="AB279" s="149"/>
      <c r="AC279" s="437"/>
      <c r="AD279" s="458"/>
      <c r="AE279" s="458"/>
      <c r="AF279" s="130"/>
      <c r="AG279" s="126"/>
      <c r="AH279" s="125"/>
    </row>
    <row r="280" customFormat="false" ht="11.25" hidden="false" customHeight="false" outlineLevel="0" collapsed="false">
      <c r="P280" s="32"/>
      <c r="Q280" s="32"/>
      <c r="R280" s="32"/>
      <c r="S280" s="32"/>
      <c r="AB280" s="149"/>
      <c r="AC280" s="437"/>
      <c r="AD280" s="458"/>
      <c r="AE280" s="458"/>
      <c r="AF280" s="130"/>
      <c r="AG280" s="126"/>
      <c r="AH280" s="125"/>
    </row>
    <row r="281" customFormat="false" ht="11.25" hidden="false" customHeight="false" outlineLevel="0" collapsed="false">
      <c r="P281" s="32"/>
      <c r="Q281" s="32"/>
      <c r="R281" s="32"/>
      <c r="S281" s="32"/>
      <c r="AB281" s="149"/>
      <c r="AC281" s="437"/>
      <c r="AD281" s="130"/>
      <c r="AE281" s="130"/>
      <c r="AF281" s="130"/>
      <c r="AG281" s="126"/>
      <c r="AH281" s="125"/>
    </row>
    <row r="282" customFormat="false" ht="11.25" hidden="false" customHeight="false" outlineLevel="0" collapsed="false">
      <c r="P282" s="32"/>
      <c r="Q282" s="32"/>
      <c r="R282" s="32"/>
      <c r="S282" s="32"/>
      <c r="AB282" s="149"/>
      <c r="AC282" s="437"/>
      <c r="AD282" s="130"/>
      <c r="AE282" s="130"/>
      <c r="AF282" s="130"/>
      <c r="AG282" s="126"/>
      <c r="AH282" s="125"/>
    </row>
    <row r="283" customFormat="false" ht="11.25" hidden="false" customHeight="false" outlineLevel="0" collapsed="false">
      <c r="P283" s="32"/>
      <c r="Q283" s="32"/>
      <c r="R283" s="32"/>
      <c r="S283" s="32"/>
      <c r="AB283" s="149"/>
      <c r="AC283" s="437"/>
      <c r="AD283" s="130"/>
      <c r="AE283" s="130"/>
      <c r="AF283" s="130"/>
      <c r="AG283" s="126"/>
      <c r="AH283" s="125"/>
    </row>
    <row r="284" customFormat="false" ht="11.25" hidden="false" customHeight="false" outlineLevel="0" collapsed="false">
      <c r="P284" s="32"/>
      <c r="Q284" s="32"/>
      <c r="R284" s="32"/>
      <c r="S284" s="32"/>
      <c r="AB284" s="149"/>
      <c r="AC284" s="437"/>
      <c r="AD284" s="130"/>
      <c r="AE284" s="130"/>
      <c r="AF284" s="130"/>
      <c r="AG284" s="126"/>
      <c r="AH284" s="125"/>
    </row>
    <row r="285" customFormat="false" ht="11.25" hidden="false" customHeight="false" outlineLevel="0" collapsed="false">
      <c r="P285" s="32"/>
      <c r="Q285" s="32"/>
      <c r="R285" s="32"/>
      <c r="S285" s="32"/>
      <c r="AB285" s="149"/>
      <c r="AC285" s="437"/>
      <c r="AD285" s="130"/>
      <c r="AE285" s="230"/>
      <c r="AF285" s="130"/>
      <c r="AG285" s="126"/>
      <c r="AH285" s="125"/>
    </row>
    <row r="286" customFormat="false" ht="11.25" hidden="false" customHeight="false" outlineLevel="0" collapsed="false">
      <c r="P286" s="32"/>
      <c r="Q286" s="32"/>
      <c r="R286" s="32"/>
      <c r="S286" s="32"/>
      <c r="AB286" s="149"/>
      <c r="AC286" s="437"/>
      <c r="AD286" s="130"/>
      <c r="AE286" s="130"/>
      <c r="AF286" s="130"/>
      <c r="AG286" s="126"/>
      <c r="AH286" s="125"/>
    </row>
    <row r="287" customFormat="false" ht="11.25" hidden="false" customHeight="false" outlineLevel="0" collapsed="false">
      <c r="P287" s="32"/>
      <c r="Q287" s="32"/>
      <c r="R287" s="32"/>
      <c r="S287" s="32"/>
      <c r="AB287" s="149"/>
      <c r="AC287" s="437"/>
      <c r="AD287" s="130"/>
      <c r="AE287" s="230"/>
      <c r="AF287" s="130"/>
      <c r="AG287" s="126"/>
      <c r="AH287" s="125"/>
    </row>
    <row r="288" customFormat="false" ht="11.25" hidden="false" customHeight="false" outlineLevel="0" collapsed="false">
      <c r="P288" s="32"/>
      <c r="Q288" s="32"/>
      <c r="R288" s="32"/>
      <c r="S288" s="32"/>
      <c r="AB288" s="149"/>
      <c r="AC288" s="437"/>
      <c r="AD288" s="130"/>
      <c r="AE288" s="230"/>
      <c r="AF288" s="130"/>
      <c r="AG288" s="126"/>
      <c r="AH288" s="125"/>
    </row>
    <row r="289" customFormat="false" ht="11.25" hidden="false" customHeight="false" outlineLevel="0" collapsed="false">
      <c r="P289" s="32"/>
      <c r="Q289" s="32"/>
      <c r="R289" s="32"/>
      <c r="S289" s="32"/>
      <c r="AB289" s="149"/>
      <c r="AC289" s="437"/>
      <c r="AD289" s="130"/>
      <c r="AE289" s="130"/>
      <c r="AF289" s="130"/>
      <c r="AG289" s="126"/>
      <c r="AH289" s="125"/>
    </row>
    <row r="290" customFormat="false" ht="11.25" hidden="false" customHeight="false" outlineLevel="0" collapsed="false">
      <c r="P290" s="32"/>
      <c r="Q290" s="32"/>
      <c r="R290" s="32"/>
      <c r="S290" s="32"/>
      <c r="AB290" s="149"/>
      <c r="AC290" s="437"/>
      <c r="AD290" s="130"/>
      <c r="AE290" s="130"/>
      <c r="AF290" s="130"/>
      <c r="AG290" s="126"/>
      <c r="AH290" s="125"/>
    </row>
    <row r="291" customFormat="false" ht="11.25" hidden="false" customHeight="false" outlineLevel="0" collapsed="false">
      <c r="P291" s="32"/>
      <c r="Q291" s="32"/>
      <c r="R291" s="32"/>
      <c r="S291" s="32"/>
      <c r="AB291" s="149"/>
      <c r="AC291" s="437"/>
      <c r="AD291" s="130"/>
      <c r="AE291" s="130"/>
      <c r="AF291" s="130"/>
      <c r="AG291" s="126"/>
      <c r="AH291" s="125"/>
    </row>
    <row r="292" customFormat="false" ht="11.25" hidden="false" customHeight="false" outlineLevel="0" collapsed="false">
      <c r="P292" s="32"/>
      <c r="Q292" s="32"/>
      <c r="R292" s="32"/>
      <c r="S292" s="32"/>
      <c r="AB292" s="149"/>
      <c r="AC292" s="437"/>
      <c r="AD292" s="130"/>
      <c r="AE292" s="130"/>
      <c r="AF292" s="130"/>
      <c r="AG292" s="126"/>
      <c r="AH292" s="125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49"/>
      <c r="AC293" s="437"/>
      <c r="AD293" s="130"/>
      <c r="AE293" s="130"/>
      <c r="AF293" s="130"/>
      <c r="AG293" s="126"/>
      <c r="AH293" s="125"/>
    </row>
    <row r="294" customFormat="false" ht="11.25" hidden="false" customHeight="false" outlineLevel="0" collapsed="false">
      <c r="P294" s="32"/>
      <c r="Q294" s="32"/>
      <c r="R294" s="32"/>
      <c r="S294" s="32"/>
      <c r="AB294" s="149"/>
      <c r="AC294" s="437"/>
      <c r="AD294" s="130"/>
      <c r="AE294" s="130"/>
      <c r="AF294" s="130"/>
      <c r="AG294" s="126"/>
      <c r="AH294" s="125"/>
    </row>
    <row r="295" customFormat="false" ht="11.25" hidden="false" customHeight="false" outlineLevel="0" collapsed="false">
      <c r="P295" s="32"/>
      <c r="Q295" s="32"/>
      <c r="R295" s="32"/>
      <c r="S295" s="32"/>
      <c r="AB295" s="149"/>
      <c r="AC295" s="437"/>
      <c r="AD295" s="130"/>
      <c r="AE295" s="130"/>
      <c r="AF295" s="130"/>
      <c r="AG295" s="126"/>
      <c r="AH295" s="125"/>
    </row>
    <row r="296" customFormat="false" ht="11.25" hidden="false" customHeight="false" outlineLevel="0" collapsed="false">
      <c r="P296" s="32"/>
      <c r="Q296" s="32"/>
      <c r="R296" s="32"/>
      <c r="S296" s="32"/>
      <c r="AB296" s="149"/>
      <c r="AC296" s="437"/>
      <c r="AD296" s="130"/>
      <c r="AE296" s="130"/>
      <c r="AF296" s="130"/>
      <c r="AG296" s="126"/>
      <c r="AH296" s="125"/>
    </row>
    <row r="297" customFormat="false" ht="11.25" hidden="false" customHeight="false" outlineLevel="0" collapsed="false">
      <c r="P297" s="32"/>
      <c r="Q297" s="32"/>
      <c r="R297" s="32"/>
      <c r="S297" s="32"/>
      <c r="AB297" s="149"/>
      <c r="AC297" s="437"/>
      <c r="AD297" s="130"/>
      <c r="AE297" s="130"/>
      <c r="AF297" s="130"/>
      <c r="AG297" s="126"/>
      <c r="AH297" s="125"/>
    </row>
    <row r="298" customFormat="false" ht="11.25" hidden="false" customHeight="false" outlineLevel="0" collapsed="false">
      <c r="P298" s="32"/>
      <c r="Q298" s="32"/>
      <c r="R298" s="32"/>
      <c r="S298" s="32"/>
      <c r="AB298" s="149"/>
      <c r="AC298" s="437"/>
      <c r="AD298" s="130"/>
      <c r="AE298" s="130"/>
      <c r="AF298" s="130"/>
      <c r="AG298" s="126"/>
      <c r="AH298" s="125"/>
    </row>
    <row r="299" customFormat="false" ht="11.25" hidden="false" customHeight="false" outlineLevel="0" collapsed="false">
      <c r="P299" s="32"/>
      <c r="Q299" s="32"/>
      <c r="R299" s="32"/>
      <c r="S299" s="32"/>
      <c r="AB299" s="149"/>
      <c r="AC299" s="437"/>
      <c r="AD299" s="130"/>
      <c r="AE299" s="130"/>
      <c r="AF299" s="130"/>
      <c r="AG299" s="126"/>
      <c r="AH299" s="125"/>
    </row>
    <row r="300" customFormat="false" ht="11.25" hidden="false" customHeight="false" outlineLevel="0" collapsed="false">
      <c r="P300" s="32"/>
      <c r="Q300" s="32"/>
      <c r="R300" s="32"/>
      <c r="S300" s="32"/>
      <c r="AB300" s="149"/>
      <c r="AC300" s="437"/>
      <c r="AD300" s="130"/>
      <c r="AE300" s="130"/>
      <c r="AF300" s="130"/>
      <c r="AG300" s="126"/>
      <c r="AH300" s="125"/>
    </row>
    <row r="301" customFormat="false" ht="11.25" hidden="false" customHeight="false" outlineLevel="0" collapsed="false">
      <c r="P301" s="32"/>
      <c r="Q301" s="32"/>
      <c r="R301" s="32"/>
      <c r="S301" s="32"/>
      <c r="AB301" s="149"/>
      <c r="AC301" s="437"/>
      <c r="AD301" s="130"/>
      <c r="AE301" s="130"/>
      <c r="AF301" s="130"/>
      <c r="AG301" s="126"/>
      <c r="AH301" s="125"/>
    </row>
    <row r="302" customFormat="false" ht="11.25" hidden="false" customHeight="false" outlineLevel="0" collapsed="false">
      <c r="P302" s="32"/>
      <c r="Q302" s="32"/>
      <c r="R302" s="32"/>
      <c r="S302" s="32"/>
      <c r="AB302" s="149"/>
      <c r="AC302" s="437"/>
      <c r="AD302" s="130"/>
      <c r="AE302" s="130"/>
      <c r="AF302" s="130"/>
      <c r="AG302" s="126"/>
      <c r="AH302" s="125"/>
    </row>
    <row r="303" customFormat="false" ht="11.25" hidden="false" customHeight="false" outlineLevel="0" collapsed="false">
      <c r="P303" s="32"/>
      <c r="Q303" s="32"/>
      <c r="R303" s="32"/>
      <c r="S303" s="32"/>
      <c r="AB303" s="149"/>
      <c r="AC303" s="437"/>
      <c r="AD303" s="130"/>
      <c r="AE303" s="130"/>
      <c r="AF303" s="130"/>
      <c r="AG303" s="126"/>
      <c r="AH303" s="125"/>
    </row>
    <row r="304" customFormat="false" ht="11.25" hidden="false" customHeight="false" outlineLevel="0" collapsed="false">
      <c r="P304" s="32"/>
      <c r="Q304" s="32"/>
      <c r="R304" s="32"/>
      <c r="S304" s="32"/>
      <c r="AB304" s="149"/>
      <c r="AC304" s="437"/>
      <c r="AD304" s="130"/>
      <c r="AE304" s="130"/>
      <c r="AF304" s="130"/>
      <c r="AG304" s="126"/>
      <c r="AH304" s="125"/>
    </row>
    <row r="305" customFormat="false" ht="11.25" hidden="false" customHeight="false" outlineLevel="0" collapsed="false">
      <c r="P305" s="32"/>
      <c r="Q305" s="32"/>
      <c r="R305" s="32"/>
      <c r="S305" s="32"/>
      <c r="AB305" s="149"/>
      <c r="AC305" s="437"/>
      <c r="AD305" s="130"/>
      <c r="AE305" s="130"/>
      <c r="AF305" s="130"/>
      <c r="AG305" s="126"/>
      <c r="AH305" s="125"/>
    </row>
    <row r="306" customFormat="false" ht="11.25" hidden="false" customHeight="false" outlineLevel="0" collapsed="false">
      <c r="P306" s="32"/>
      <c r="Q306" s="32"/>
      <c r="R306" s="32"/>
      <c r="S306" s="32"/>
      <c r="AB306" s="149"/>
      <c r="AC306" s="437"/>
      <c r="AD306" s="130"/>
      <c r="AE306" s="130"/>
      <c r="AF306" s="130"/>
      <c r="AG306" s="126"/>
      <c r="AH306" s="125"/>
    </row>
    <row r="307" customFormat="false" ht="11.25" hidden="false" customHeight="false" outlineLevel="0" collapsed="false">
      <c r="P307" s="32"/>
      <c r="Q307" s="32"/>
      <c r="R307" s="32"/>
      <c r="S307" s="32"/>
      <c r="AB307" s="149"/>
      <c r="AC307" s="437"/>
      <c r="AD307" s="130"/>
      <c r="AE307" s="130"/>
      <c r="AF307" s="130"/>
      <c r="AG307" s="126"/>
      <c r="AH307" s="125"/>
    </row>
    <row r="308" customFormat="false" ht="11.25" hidden="false" customHeight="false" outlineLevel="0" collapsed="false">
      <c r="P308" s="32"/>
      <c r="Q308" s="32"/>
      <c r="R308" s="32"/>
      <c r="S308" s="32"/>
      <c r="AB308" s="149"/>
      <c r="AC308" s="437"/>
      <c r="AD308" s="130"/>
      <c r="AE308" s="130"/>
      <c r="AF308" s="130"/>
      <c r="AG308" s="126"/>
      <c r="AH308" s="125"/>
    </row>
    <row r="309" customFormat="false" ht="11.25" hidden="false" customHeight="false" outlineLevel="0" collapsed="false">
      <c r="P309" s="32"/>
      <c r="Q309" s="32"/>
      <c r="R309" s="32"/>
      <c r="S309" s="32"/>
      <c r="AB309" s="149"/>
      <c r="AC309" s="437"/>
      <c r="AD309" s="130"/>
      <c r="AE309" s="130"/>
      <c r="AF309" s="130"/>
      <c r="AG309" s="126"/>
      <c r="AH309" s="125"/>
    </row>
    <row r="310" customFormat="false" ht="11.25" hidden="false" customHeight="false" outlineLevel="0" collapsed="false">
      <c r="P310" s="32"/>
      <c r="Q310" s="32"/>
      <c r="R310" s="32"/>
      <c r="S310" s="32"/>
      <c r="AB310" s="149"/>
      <c r="AC310" s="437"/>
      <c r="AD310" s="130"/>
      <c r="AE310" s="130"/>
      <c r="AF310" s="130"/>
      <c r="AG310" s="126"/>
      <c r="AH310" s="125"/>
    </row>
    <row r="311" customFormat="false" ht="11.25" hidden="false" customHeight="false" outlineLevel="0" collapsed="false">
      <c r="P311" s="32"/>
      <c r="Q311" s="32"/>
      <c r="R311" s="32"/>
      <c r="S311" s="32"/>
      <c r="AB311" s="149"/>
      <c r="AC311" s="437"/>
      <c r="AD311" s="130"/>
      <c r="AE311" s="130"/>
      <c r="AF311" s="130"/>
      <c r="AG311" s="126"/>
      <c r="AH311" s="125"/>
    </row>
    <row r="312" customFormat="false" ht="11.25" hidden="false" customHeight="false" outlineLevel="0" collapsed="false">
      <c r="P312" s="32"/>
      <c r="Q312" s="32"/>
      <c r="R312" s="32"/>
      <c r="S312" s="32"/>
      <c r="AB312" s="149"/>
      <c r="AC312" s="437"/>
      <c r="AD312" s="130"/>
      <c r="AE312" s="130"/>
      <c r="AF312" s="130"/>
      <c r="AG312" s="126"/>
      <c r="AH312" s="125"/>
    </row>
    <row r="313" customFormat="false" ht="11.25" hidden="false" customHeight="false" outlineLevel="0" collapsed="false">
      <c r="P313" s="32"/>
      <c r="Q313" s="32"/>
      <c r="R313" s="32"/>
      <c r="S313" s="32"/>
      <c r="AB313" s="149"/>
      <c r="AC313" s="437"/>
      <c r="AD313" s="130"/>
      <c r="AE313" s="130"/>
      <c r="AF313" s="130"/>
      <c r="AG313" s="126"/>
      <c r="AH313" s="125"/>
    </row>
    <row r="314" customFormat="false" ht="11.25" hidden="false" customHeight="false" outlineLevel="0" collapsed="false">
      <c r="P314" s="32"/>
      <c r="Q314" s="32"/>
      <c r="R314" s="32"/>
      <c r="S314" s="32"/>
      <c r="AB314" s="149"/>
      <c r="AC314" s="437"/>
      <c r="AD314" s="130"/>
      <c r="AE314" s="130"/>
      <c r="AF314" s="130"/>
      <c r="AG314" s="126"/>
      <c r="AH314" s="125"/>
    </row>
    <row r="315" customFormat="false" ht="11.25" hidden="false" customHeight="false" outlineLevel="0" collapsed="false">
      <c r="P315" s="32"/>
      <c r="Q315" s="32"/>
      <c r="R315" s="32"/>
      <c r="S315" s="32"/>
      <c r="AB315" s="149"/>
      <c r="AC315" s="437"/>
      <c r="AD315" s="130"/>
      <c r="AE315" s="130"/>
      <c r="AF315" s="130"/>
      <c r="AG315" s="126"/>
      <c r="AH315" s="125"/>
    </row>
    <row r="316" customFormat="false" ht="11.25" hidden="false" customHeight="false" outlineLevel="0" collapsed="false">
      <c r="P316" s="32"/>
      <c r="Q316" s="32"/>
      <c r="R316" s="32"/>
      <c r="S316" s="32"/>
      <c r="AB316" s="149"/>
      <c r="AC316" s="437"/>
      <c r="AD316" s="130"/>
      <c r="AE316" s="130"/>
      <c r="AF316" s="130"/>
      <c r="AG316" s="126"/>
      <c r="AH316" s="125"/>
    </row>
    <row r="317" customFormat="false" ht="11.25" hidden="false" customHeight="false" outlineLevel="0" collapsed="false">
      <c r="P317" s="32"/>
      <c r="Q317" s="32"/>
      <c r="R317" s="32"/>
      <c r="S317" s="32"/>
      <c r="AB317" s="149"/>
      <c r="AC317" s="437"/>
      <c r="AD317" s="130"/>
      <c r="AE317" s="130"/>
      <c r="AF317" s="130"/>
      <c r="AG317" s="126"/>
      <c r="AH317" s="125"/>
    </row>
    <row r="318" customFormat="false" ht="11.25" hidden="false" customHeight="false" outlineLevel="0" collapsed="false">
      <c r="P318" s="32"/>
      <c r="Q318" s="32"/>
      <c r="R318" s="32"/>
      <c r="S318" s="32"/>
      <c r="AB318" s="149"/>
      <c r="AC318" s="437"/>
      <c r="AD318" s="130"/>
      <c r="AE318" s="130"/>
      <c r="AF318" s="130"/>
      <c r="AG318" s="126"/>
      <c r="AH318" s="125"/>
    </row>
    <row r="319" customFormat="false" ht="11.25" hidden="false" customHeight="false" outlineLevel="0" collapsed="false">
      <c r="P319" s="32"/>
      <c r="Q319" s="32"/>
      <c r="R319" s="32"/>
      <c r="S319" s="32"/>
      <c r="AB319" s="149"/>
      <c r="AC319" s="437"/>
      <c r="AD319" s="130"/>
      <c r="AE319" s="130"/>
      <c r="AF319" s="130"/>
      <c r="AG319" s="126"/>
      <c r="AH319" s="125"/>
    </row>
    <row r="320" customFormat="false" ht="11.25" hidden="false" customHeight="false" outlineLevel="0" collapsed="false">
      <c r="P320" s="32"/>
      <c r="Q320" s="32"/>
      <c r="R320" s="32"/>
      <c r="S320" s="32"/>
      <c r="AB320" s="149"/>
      <c r="AC320" s="437"/>
      <c r="AD320" s="130"/>
      <c r="AE320" s="130"/>
      <c r="AF320" s="130"/>
      <c r="AG320" s="126"/>
      <c r="AH320" s="125"/>
    </row>
    <row r="321" customFormat="false" ht="11.25" hidden="false" customHeight="false" outlineLevel="0" collapsed="false">
      <c r="P321" s="32"/>
      <c r="Q321" s="32"/>
      <c r="R321" s="32"/>
      <c r="S321" s="32"/>
      <c r="AB321" s="149"/>
      <c r="AC321" s="437"/>
      <c r="AD321" s="130"/>
      <c r="AE321" s="130"/>
      <c r="AF321" s="130"/>
      <c r="AG321" s="126"/>
      <c r="AH321" s="125"/>
    </row>
    <row r="322" customFormat="false" ht="11.25" hidden="false" customHeight="false" outlineLevel="0" collapsed="false">
      <c r="P322" s="32"/>
      <c r="Q322" s="32"/>
      <c r="R322" s="32"/>
      <c r="S322" s="32"/>
      <c r="AB322" s="149"/>
      <c r="AC322" s="437"/>
      <c r="AD322" s="130"/>
      <c r="AE322" s="130"/>
      <c r="AF322" s="130"/>
      <c r="AG322" s="126"/>
      <c r="AH322" s="125"/>
    </row>
    <row r="323" customFormat="false" ht="11.25" hidden="false" customHeight="false" outlineLevel="0" collapsed="false">
      <c r="P323" s="32"/>
      <c r="Q323" s="32"/>
      <c r="R323" s="32"/>
      <c r="S323" s="32"/>
      <c r="AB323" s="149"/>
      <c r="AC323" s="437"/>
      <c r="AD323" s="130"/>
      <c r="AE323" s="130"/>
      <c r="AF323" s="130"/>
      <c r="AG323" s="126"/>
      <c r="AH323" s="125"/>
    </row>
    <row r="324" customFormat="false" ht="11.25" hidden="false" customHeight="false" outlineLevel="0" collapsed="false">
      <c r="P324" s="32"/>
      <c r="Q324" s="32"/>
      <c r="R324" s="32"/>
      <c r="S324" s="32"/>
      <c r="AB324" s="149"/>
      <c r="AC324" s="437"/>
      <c r="AD324" s="130"/>
      <c r="AE324" s="130"/>
      <c r="AF324" s="130"/>
      <c r="AG324" s="126"/>
      <c r="AH324" s="125"/>
    </row>
    <row r="325" customFormat="false" ht="11.25" hidden="false" customHeight="false" outlineLevel="0" collapsed="false">
      <c r="P325" s="32"/>
      <c r="Q325" s="32"/>
      <c r="R325" s="32"/>
      <c r="S325" s="32"/>
      <c r="AB325" s="149"/>
      <c r="AC325" s="437"/>
      <c r="AD325" s="130"/>
      <c r="AE325" s="130"/>
      <c r="AF325" s="130"/>
      <c r="AG325" s="126"/>
      <c r="AH325" s="125"/>
    </row>
    <row r="326" customFormat="false" ht="11.25" hidden="false" customHeight="false" outlineLevel="0" collapsed="false">
      <c r="P326" s="32"/>
      <c r="Q326" s="32"/>
      <c r="R326" s="32"/>
      <c r="S326" s="32"/>
      <c r="AB326" s="149"/>
      <c r="AC326" s="437"/>
      <c r="AD326" s="130"/>
      <c r="AE326" s="130"/>
      <c r="AF326" s="130"/>
      <c r="AG326" s="126"/>
      <c r="AH326" s="125"/>
    </row>
    <row r="327" customFormat="false" ht="11.25" hidden="false" customHeight="false" outlineLevel="0" collapsed="false">
      <c r="P327" s="32"/>
      <c r="Q327" s="32"/>
      <c r="R327" s="32"/>
      <c r="S327" s="32"/>
      <c r="AB327" s="149"/>
      <c r="AC327" s="437"/>
      <c r="AD327" s="130"/>
      <c r="AE327" s="130"/>
      <c r="AF327" s="130"/>
      <c r="AG327" s="126"/>
      <c r="AH327" s="125"/>
    </row>
    <row r="328" customFormat="false" ht="11.25" hidden="false" customHeight="false" outlineLevel="0" collapsed="false">
      <c r="P328" s="32"/>
      <c r="Q328" s="32"/>
      <c r="R328" s="32"/>
      <c r="S328" s="32"/>
      <c r="AB328" s="149"/>
      <c r="AC328" s="437"/>
      <c r="AD328" s="130"/>
      <c r="AE328" s="130"/>
      <c r="AF328" s="130"/>
      <c r="AG328" s="126"/>
      <c r="AH328" s="125"/>
    </row>
    <row r="329" customFormat="false" ht="11.25" hidden="false" customHeight="false" outlineLevel="0" collapsed="false">
      <c r="P329" s="32"/>
      <c r="Q329" s="32"/>
      <c r="R329" s="32"/>
      <c r="S329" s="32"/>
      <c r="AB329" s="149"/>
      <c r="AC329" s="437"/>
      <c r="AD329" s="130"/>
      <c r="AE329" s="130"/>
      <c r="AF329" s="130"/>
      <c r="AG329" s="126"/>
      <c r="AH329" s="125"/>
    </row>
    <row r="330" customFormat="false" ht="11.25" hidden="false" customHeight="false" outlineLevel="0" collapsed="false">
      <c r="P330" s="32"/>
      <c r="Q330" s="32"/>
      <c r="R330" s="32"/>
      <c r="S330" s="32"/>
      <c r="AB330" s="149"/>
      <c r="AC330" s="437"/>
      <c r="AD330" s="130"/>
      <c r="AE330" s="130"/>
      <c r="AF330" s="130"/>
      <c r="AG330" s="126"/>
      <c r="AH330" s="125"/>
    </row>
    <row r="331" customFormat="false" ht="11.25" hidden="false" customHeight="false" outlineLevel="0" collapsed="false">
      <c r="P331" s="32"/>
      <c r="Q331" s="32"/>
      <c r="R331" s="32"/>
      <c r="S331" s="32"/>
      <c r="AB331" s="149"/>
      <c r="AC331" s="437"/>
      <c r="AD331" s="130"/>
      <c r="AE331" s="130"/>
      <c r="AF331" s="130"/>
      <c r="AG331" s="126"/>
      <c r="AH331" s="125"/>
    </row>
    <row r="332" customFormat="false" ht="11.25" hidden="false" customHeight="false" outlineLevel="0" collapsed="false">
      <c r="P332" s="32"/>
      <c r="Q332" s="32"/>
      <c r="R332" s="32"/>
      <c r="S332" s="32"/>
      <c r="AB332" s="149"/>
      <c r="AC332" s="437"/>
      <c r="AD332" s="130"/>
      <c r="AE332" s="130"/>
      <c r="AF332" s="130"/>
      <c r="AG332" s="126"/>
      <c r="AH332" s="125"/>
    </row>
    <row r="333" customFormat="false" ht="11.25" hidden="false" customHeight="false" outlineLevel="0" collapsed="false">
      <c r="P333" s="32"/>
      <c r="Q333" s="32"/>
      <c r="R333" s="32"/>
      <c r="S333" s="32"/>
      <c r="AB333" s="149"/>
      <c r="AC333" s="437"/>
      <c r="AD333" s="130"/>
      <c r="AE333" s="130"/>
      <c r="AF333" s="130"/>
      <c r="AG333" s="126"/>
      <c r="AH333" s="125"/>
    </row>
    <row r="334" customFormat="false" ht="11.25" hidden="false" customHeight="false" outlineLevel="0" collapsed="false">
      <c r="P334" s="32"/>
      <c r="Q334" s="32"/>
      <c r="R334" s="32"/>
      <c r="S334" s="32"/>
      <c r="AB334" s="149"/>
      <c r="AC334" s="437"/>
      <c r="AD334" s="130"/>
      <c r="AE334" s="130"/>
      <c r="AF334" s="130"/>
      <c r="AG334" s="126"/>
      <c r="AH334" s="125"/>
    </row>
    <row r="335" customFormat="false" ht="11.25" hidden="false" customHeight="false" outlineLevel="0" collapsed="false">
      <c r="P335" s="32"/>
      <c r="Q335" s="32"/>
      <c r="R335" s="32"/>
      <c r="S335" s="32"/>
      <c r="AB335" s="149"/>
      <c r="AC335" s="437"/>
      <c r="AD335" s="130"/>
      <c r="AE335" s="130"/>
      <c r="AF335" s="130"/>
      <c r="AG335" s="126"/>
      <c r="AH335" s="125"/>
    </row>
    <row r="336" customFormat="false" ht="11.25" hidden="false" customHeight="false" outlineLevel="0" collapsed="false">
      <c r="P336" s="32"/>
      <c r="Q336" s="32"/>
      <c r="R336" s="32"/>
      <c r="S336" s="32"/>
      <c r="AB336" s="149"/>
      <c r="AC336" s="437"/>
      <c r="AD336" s="130"/>
      <c r="AE336" s="130"/>
      <c r="AF336" s="130"/>
      <c r="AG336" s="126"/>
      <c r="AH336" s="125"/>
    </row>
    <row r="337" customFormat="false" ht="11.25" hidden="false" customHeight="false" outlineLevel="0" collapsed="false">
      <c r="P337" s="32"/>
      <c r="Q337" s="32"/>
      <c r="R337" s="32"/>
      <c r="S337" s="32"/>
      <c r="AB337" s="149"/>
      <c r="AC337" s="437"/>
      <c r="AD337" s="130"/>
      <c r="AE337" s="130"/>
      <c r="AF337" s="130"/>
      <c r="AG337" s="126"/>
      <c r="AH337" s="125"/>
    </row>
    <row r="338" customFormat="false" ht="11.25" hidden="false" customHeight="false" outlineLevel="0" collapsed="false">
      <c r="P338" s="32"/>
      <c r="Q338" s="32"/>
      <c r="R338" s="32"/>
      <c r="S338" s="32"/>
      <c r="AB338" s="149"/>
      <c r="AC338" s="437"/>
      <c r="AD338" s="130"/>
      <c r="AE338" s="130"/>
      <c r="AF338" s="130"/>
      <c r="AG338" s="126"/>
      <c r="AH338" s="125"/>
    </row>
    <row r="339" customFormat="false" ht="11.25" hidden="false" customHeight="false" outlineLevel="0" collapsed="false">
      <c r="P339" s="32"/>
      <c r="Q339" s="32"/>
      <c r="R339" s="32"/>
      <c r="S339" s="32"/>
      <c r="AB339" s="149"/>
      <c r="AC339" s="437"/>
      <c r="AD339" s="130"/>
      <c r="AE339" s="130"/>
      <c r="AF339" s="130"/>
      <c r="AG339" s="126"/>
      <c r="AH339" s="125"/>
    </row>
    <row r="340" customFormat="false" ht="11.25" hidden="false" customHeight="false" outlineLevel="0" collapsed="false">
      <c r="P340" s="32"/>
      <c r="Q340" s="32"/>
      <c r="R340" s="32"/>
      <c r="S340" s="32"/>
      <c r="AB340" s="149"/>
      <c r="AC340" s="437"/>
      <c r="AD340" s="130"/>
      <c r="AE340" s="130"/>
      <c r="AF340" s="130"/>
      <c r="AG340" s="126"/>
      <c r="AH340" s="125"/>
    </row>
    <row r="341" customFormat="false" ht="11.25" hidden="false" customHeight="false" outlineLevel="0" collapsed="false">
      <c r="P341" s="32"/>
      <c r="Q341" s="32"/>
      <c r="R341" s="32"/>
      <c r="S341" s="32"/>
      <c r="AB341" s="149"/>
      <c r="AC341" s="437"/>
      <c r="AD341" s="130"/>
      <c r="AE341" s="130"/>
      <c r="AF341" s="130"/>
      <c r="AG341" s="126"/>
      <c r="AH341" s="125"/>
    </row>
    <row r="342" customFormat="false" ht="11.25" hidden="false" customHeight="false" outlineLevel="0" collapsed="false">
      <c r="P342" s="32"/>
      <c r="Q342" s="32"/>
      <c r="R342" s="32"/>
      <c r="S342" s="32"/>
      <c r="AB342" s="149"/>
      <c r="AC342" s="437"/>
      <c r="AD342" s="130"/>
      <c r="AE342" s="130"/>
      <c r="AF342" s="130"/>
      <c r="AG342" s="126"/>
      <c r="AH342" s="125"/>
    </row>
    <row r="343" customFormat="false" ht="11.25" hidden="false" customHeight="false" outlineLevel="0" collapsed="false">
      <c r="P343" s="32"/>
      <c r="Q343" s="32"/>
      <c r="R343" s="32"/>
      <c r="S343" s="32"/>
      <c r="AB343" s="149"/>
      <c r="AC343" s="437"/>
      <c r="AD343" s="130"/>
      <c r="AE343" s="130"/>
      <c r="AF343" s="130"/>
      <c r="AG343" s="126"/>
      <c r="AH343" s="125"/>
    </row>
    <row r="344" customFormat="false" ht="11.25" hidden="false" customHeight="false" outlineLevel="0" collapsed="false">
      <c r="P344" s="32"/>
      <c r="Q344" s="32"/>
      <c r="R344" s="32"/>
      <c r="S344" s="32"/>
      <c r="AB344" s="149"/>
      <c r="AC344" s="437"/>
      <c r="AD344" s="130"/>
      <c r="AE344" s="130"/>
      <c r="AF344" s="130"/>
      <c r="AG344" s="126"/>
      <c r="AH344" s="125"/>
    </row>
    <row r="345" customFormat="false" ht="11.25" hidden="false" customHeight="false" outlineLevel="0" collapsed="false">
      <c r="P345" s="32"/>
      <c r="Q345" s="32"/>
      <c r="R345" s="32"/>
      <c r="S345" s="32"/>
      <c r="AB345" s="149"/>
      <c r="AC345" s="437"/>
      <c r="AD345" s="130"/>
      <c r="AE345" s="130"/>
      <c r="AF345" s="130"/>
      <c r="AG345" s="126"/>
      <c r="AH345" s="125"/>
    </row>
    <row r="346" customFormat="false" ht="11.25" hidden="false" customHeight="false" outlineLevel="0" collapsed="false">
      <c r="P346" s="32"/>
      <c r="Q346" s="32"/>
      <c r="R346" s="32"/>
      <c r="S346" s="32"/>
      <c r="AB346" s="149"/>
      <c r="AC346" s="437"/>
      <c r="AD346" s="130"/>
      <c r="AE346" s="130"/>
      <c r="AF346" s="130"/>
      <c r="AG346" s="126"/>
      <c r="AH346" s="125"/>
    </row>
    <row r="347" customFormat="false" ht="11.25" hidden="false" customHeight="false" outlineLevel="0" collapsed="false">
      <c r="P347" s="32"/>
      <c r="Q347" s="32"/>
      <c r="R347" s="32"/>
      <c r="S347" s="32"/>
      <c r="AB347" s="149"/>
      <c r="AC347" s="437"/>
      <c r="AD347" s="130"/>
      <c r="AE347" s="130"/>
      <c r="AF347" s="130"/>
      <c r="AG347" s="126"/>
      <c r="AH347" s="125"/>
    </row>
    <row r="348" customFormat="false" ht="11.25" hidden="false" customHeight="false" outlineLevel="0" collapsed="false">
      <c r="P348" s="32"/>
      <c r="Q348" s="32"/>
      <c r="R348" s="32"/>
      <c r="S348" s="32"/>
      <c r="AB348" s="149"/>
      <c r="AC348" s="437"/>
      <c r="AD348" s="130"/>
      <c r="AE348" s="130"/>
      <c r="AF348" s="130"/>
      <c r="AG348" s="126"/>
      <c r="AH348" s="125"/>
    </row>
    <row r="349" customFormat="false" ht="11.25" hidden="false" customHeight="false" outlineLevel="0" collapsed="false">
      <c r="P349" s="32"/>
      <c r="Q349" s="32"/>
      <c r="R349" s="32"/>
      <c r="S349" s="32"/>
      <c r="AB349" s="149"/>
      <c r="AC349" s="437"/>
      <c r="AD349" s="130"/>
      <c r="AE349" s="130"/>
      <c r="AF349" s="130"/>
      <c r="AG349" s="126"/>
      <c r="AH349" s="125"/>
    </row>
    <row r="350" customFormat="false" ht="11.25" hidden="false" customHeight="false" outlineLevel="0" collapsed="false">
      <c r="P350" s="32"/>
      <c r="Q350" s="32"/>
      <c r="R350" s="32"/>
      <c r="S350" s="32"/>
      <c r="AB350" s="149"/>
      <c r="AC350" s="437"/>
      <c r="AD350" s="130"/>
      <c r="AE350" s="130"/>
      <c r="AF350" s="130"/>
      <c r="AG350" s="126"/>
      <c r="AH350" s="125"/>
    </row>
    <row r="351" customFormat="false" ht="11.25" hidden="false" customHeight="false" outlineLevel="0" collapsed="false">
      <c r="P351" s="32"/>
      <c r="Q351" s="32"/>
      <c r="R351" s="32"/>
      <c r="S351" s="32"/>
      <c r="AB351" s="149"/>
      <c r="AC351" s="437"/>
      <c r="AD351" s="130"/>
      <c r="AE351" s="130"/>
      <c r="AF351" s="130"/>
      <c r="AG351" s="126"/>
      <c r="AH351" s="125"/>
    </row>
    <row r="352" customFormat="false" ht="11.25" hidden="false" customHeight="false" outlineLevel="0" collapsed="false">
      <c r="P352" s="32"/>
      <c r="Q352" s="32"/>
      <c r="R352" s="32"/>
      <c r="S352" s="32"/>
      <c r="AB352" s="149"/>
      <c r="AC352" s="437"/>
      <c r="AD352" s="130"/>
      <c r="AE352" s="130"/>
      <c r="AF352" s="130"/>
      <c r="AG352" s="126"/>
      <c r="AH352" s="125"/>
    </row>
    <row r="353" customFormat="false" ht="11.25" hidden="false" customHeight="false" outlineLevel="0" collapsed="false">
      <c r="P353" s="32"/>
      <c r="Q353" s="32"/>
      <c r="R353" s="32"/>
      <c r="S353" s="32"/>
      <c r="AB353" s="149"/>
      <c r="AC353" s="437"/>
      <c r="AD353" s="130"/>
      <c r="AE353" s="130"/>
      <c r="AF353" s="130"/>
      <c r="AG353" s="126"/>
      <c r="AH353" s="125"/>
    </row>
    <row r="354" customFormat="false" ht="11.25" hidden="false" customHeight="false" outlineLevel="0" collapsed="false">
      <c r="P354" s="32"/>
      <c r="Q354" s="32"/>
      <c r="R354" s="32"/>
      <c r="S354" s="32"/>
      <c r="AB354" s="149"/>
      <c r="AC354" s="437"/>
      <c r="AD354" s="130"/>
      <c r="AE354" s="130"/>
      <c r="AF354" s="130"/>
      <c r="AG354" s="126"/>
      <c r="AH354" s="125"/>
    </row>
    <row r="355" customFormat="false" ht="11.25" hidden="false" customHeight="false" outlineLevel="0" collapsed="false">
      <c r="P355" s="32"/>
      <c r="Q355" s="32"/>
      <c r="R355" s="32"/>
      <c r="S355" s="32"/>
      <c r="AB355" s="149"/>
      <c r="AC355" s="437"/>
      <c r="AD355" s="130"/>
      <c r="AE355" s="130"/>
      <c r="AF355" s="130"/>
      <c r="AG355" s="126"/>
      <c r="AH355" s="125"/>
    </row>
    <row r="356" customFormat="false" ht="11.25" hidden="false" customHeight="false" outlineLevel="0" collapsed="false">
      <c r="P356" s="32"/>
      <c r="Q356" s="32"/>
      <c r="R356" s="32"/>
      <c r="S356" s="32"/>
      <c r="AB356" s="445"/>
      <c r="AC356" s="437"/>
      <c r="AD356" s="130"/>
      <c r="AE356" s="130"/>
      <c r="AF356" s="130"/>
      <c r="AG356" s="126"/>
      <c r="AH356" s="125"/>
    </row>
    <row r="357" customFormat="false" ht="11.25" hidden="false" customHeight="false" outlineLevel="0" collapsed="false">
      <c r="P357" s="32"/>
      <c r="Q357" s="32"/>
      <c r="R357" s="32"/>
      <c r="S357" s="32"/>
      <c r="AB357" s="149"/>
      <c r="AC357" s="437"/>
      <c r="AD357" s="130"/>
      <c r="AE357" s="130"/>
      <c r="AF357" s="130"/>
      <c r="AG357" s="126"/>
      <c r="AH357" s="125"/>
    </row>
    <row r="358" customFormat="false" ht="11.25" hidden="false" customHeight="false" outlineLevel="0" collapsed="false">
      <c r="P358" s="32"/>
      <c r="Q358" s="32"/>
      <c r="R358" s="32"/>
      <c r="S358" s="32"/>
      <c r="AB358" s="149"/>
      <c r="AC358" s="437"/>
      <c r="AD358" s="130"/>
      <c r="AE358" s="130"/>
      <c r="AF358" s="130"/>
      <c r="AG358" s="126"/>
      <c r="AH358" s="125"/>
    </row>
    <row r="359" customFormat="false" ht="11.25" hidden="false" customHeight="false" outlineLevel="0" collapsed="false">
      <c r="P359" s="32"/>
      <c r="Q359" s="32"/>
      <c r="R359" s="32"/>
      <c r="S359" s="32"/>
      <c r="AB359" s="149"/>
      <c r="AC359" s="437"/>
      <c r="AD359" s="130"/>
      <c r="AE359" s="130"/>
      <c r="AF359" s="130"/>
      <c r="AG359" s="126"/>
      <c r="AH359" s="125"/>
    </row>
    <row r="360" customFormat="false" ht="11.25" hidden="false" customHeight="false" outlineLevel="0" collapsed="false">
      <c r="P360" s="32"/>
      <c r="Q360" s="32"/>
      <c r="R360" s="32"/>
      <c r="S360" s="32"/>
      <c r="AB360" s="149"/>
      <c r="AC360" s="437"/>
      <c r="AD360" s="130"/>
      <c r="AE360" s="130"/>
      <c r="AF360" s="130"/>
      <c r="AG360" s="126"/>
      <c r="AH360" s="125"/>
    </row>
    <row r="361" customFormat="false" ht="11.25" hidden="false" customHeight="false" outlineLevel="0" collapsed="false">
      <c r="P361" s="32"/>
      <c r="Q361" s="32"/>
      <c r="R361" s="32"/>
      <c r="S361" s="32"/>
      <c r="AB361" s="149"/>
      <c r="AC361" s="437"/>
      <c r="AD361" s="130"/>
      <c r="AE361" s="130"/>
      <c r="AF361" s="130"/>
      <c r="AG361" s="126"/>
      <c r="AH361" s="125"/>
    </row>
    <row r="362" customFormat="false" ht="11.25" hidden="false" customHeight="false" outlineLevel="0" collapsed="false">
      <c r="P362" s="32"/>
      <c r="Q362" s="32"/>
      <c r="R362" s="32"/>
      <c r="S362" s="32"/>
      <c r="AB362" s="149"/>
      <c r="AC362" s="437"/>
      <c r="AD362" s="130"/>
      <c r="AE362" s="130"/>
      <c r="AF362" s="130"/>
      <c r="AG362" s="126"/>
      <c r="AH362" s="125"/>
    </row>
    <row r="363" customFormat="false" ht="11.25" hidden="false" customHeight="false" outlineLevel="0" collapsed="false">
      <c r="P363" s="32"/>
      <c r="Q363" s="32"/>
      <c r="R363" s="32"/>
      <c r="S363" s="32"/>
      <c r="AB363" s="149"/>
      <c r="AC363" s="437"/>
      <c r="AD363" s="130"/>
      <c r="AE363" s="130"/>
      <c r="AF363" s="130"/>
      <c r="AG363" s="126"/>
      <c r="AH363" s="125"/>
    </row>
    <row r="364" customFormat="false" ht="11.25" hidden="false" customHeight="false" outlineLevel="0" collapsed="false">
      <c r="P364" s="32"/>
      <c r="Q364" s="32"/>
      <c r="R364" s="32"/>
      <c r="S364" s="32"/>
      <c r="AB364" s="149"/>
      <c r="AC364" s="437"/>
      <c r="AD364" s="130"/>
      <c r="AE364" s="130"/>
      <c r="AF364" s="130"/>
      <c r="AG364" s="126"/>
      <c r="AH364" s="125"/>
    </row>
    <row r="365" customFormat="false" ht="11.25" hidden="false" customHeight="false" outlineLevel="0" collapsed="false">
      <c r="P365" s="32"/>
      <c r="Q365" s="32"/>
      <c r="R365" s="32"/>
      <c r="S365" s="32"/>
      <c r="AB365" s="149"/>
      <c r="AC365" s="437"/>
      <c r="AD365" s="130"/>
      <c r="AE365" s="130"/>
      <c r="AF365" s="130"/>
      <c r="AG365" s="126"/>
      <c r="AH365" s="125"/>
    </row>
    <row r="366" customFormat="false" ht="11.25" hidden="false" customHeight="false" outlineLevel="0" collapsed="false">
      <c r="P366" s="32"/>
      <c r="Q366" s="32"/>
      <c r="R366" s="32"/>
      <c r="S366" s="32"/>
      <c r="AB366" s="149"/>
      <c r="AC366" s="437"/>
      <c r="AD366" s="130"/>
      <c r="AE366" s="130"/>
      <c r="AF366" s="130"/>
      <c r="AG366" s="126"/>
      <c r="AH366" s="125"/>
    </row>
    <row r="367" customFormat="false" ht="11.25" hidden="false" customHeight="false" outlineLevel="0" collapsed="false">
      <c r="P367" s="32"/>
      <c r="Q367" s="32"/>
      <c r="R367" s="32"/>
      <c r="S367" s="32"/>
      <c r="AB367" s="149"/>
      <c r="AC367" s="437"/>
      <c r="AD367" s="130"/>
      <c r="AE367" s="130"/>
      <c r="AF367" s="130"/>
      <c r="AG367" s="126"/>
      <c r="AH367" s="125"/>
    </row>
    <row r="368" customFormat="false" ht="11.25" hidden="false" customHeight="false" outlineLevel="0" collapsed="false">
      <c r="P368" s="32"/>
      <c r="Q368" s="32"/>
      <c r="R368" s="32"/>
      <c r="S368" s="32"/>
      <c r="AB368" s="149"/>
      <c r="AC368" s="437"/>
      <c r="AD368" s="130"/>
      <c r="AE368" s="130"/>
      <c r="AF368" s="130"/>
      <c r="AG368" s="126"/>
      <c r="AH368" s="125"/>
    </row>
    <row r="369" customFormat="false" ht="11.25" hidden="false" customHeight="false" outlineLevel="0" collapsed="false">
      <c r="P369" s="32"/>
      <c r="Q369" s="32"/>
      <c r="R369" s="32"/>
      <c r="S369" s="32"/>
      <c r="AB369" s="149"/>
      <c r="AC369" s="437"/>
      <c r="AD369" s="130"/>
      <c r="AE369" s="130"/>
      <c r="AF369" s="130"/>
      <c r="AG369" s="126"/>
      <c r="AH369" s="125"/>
    </row>
    <row r="370" customFormat="false" ht="11.25" hidden="false" customHeight="false" outlineLevel="0" collapsed="false">
      <c r="P370" s="32"/>
      <c r="Q370" s="32"/>
      <c r="R370" s="32"/>
      <c r="S370" s="32"/>
      <c r="AB370" s="149"/>
      <c r="AC370" s="437"/>
      <c r="AD370" s="130"/>
      <c r="AE370" s="130"/>
      <c r="AF370" s="130"/>
      <c r="AG370" s="126"/>
      <c r="AH370" s="125"/>
    </row>
    <row r="371" customFormat="false" ht="11.25" hidden="false" customHeight="false" outlineLevel="0" collapsed="false">
      <c r="P371" s="32"/>
      <c r="Q371" s="32"/>
      <c r="R371" s="32"/>
      <c r="S371" s="32"/>
      <c r="AB371" s="149"/>
      <c r="AC371" s="437"/>
      <c r="AD371" s="130"/>
      <c r="AE371" s="130"/>
      <c r="AF371" s="130"/>
      <c r="AG371" s="126"/>
      <c r="AH371" s="125"/>
    </row>
    <row r="372" customFormat="false" ht="11.25" hidden="false" customHeight="false" outlineLevel="0" collapsed="false">
      <c r="P372" s="32"/>
      <c r="Q372" s="32"/>
      <c r="R372" s="32"/>
      <c r="S372" s="32"/>
      <c r="AB372" s="149"/>
      <c r="AC372" s="437"/>
      <c r="AD372" s="130"/>
      <c r="AE372" s="130"/>
      <c r="AF372" s="130"/>
      <c r="AG372" s="126"/>
      <c r="AH372" s="125"/>
    </row>
    <row r="373" customFormat="false" ht="11.25" hidden="false" customHeight="false" outlineLevel="0" collapsed="false">
      <c r="P373" s="32"/>
      <c r="Q373" s="32"/>
      <c r="R373" s="32"/>
      <c r="S373" s="32"/>
      <c r="AB373" s="229"/>
      <c r="AC373" s="437"/>
      <c r="AD373" s="130"/>
      <c r="AE373" s="130"/>
      <c r="AF373" s="130"/>
      <c r="AG373" s="126"/>
      <c r="AH373" s="125"/>
    </row>
    <row r="374" customFormat="false" ht="11.25" hidden="false" customHeight="false" outlineLevel="0" collapsed="false">
      <c r="P374" s="32"/>
      <c r="Q374" s="32"/>
      <c r="R374" s="32"/>
      <c r="S374" s="32"/>
      <c r="AB374" s="149"/>
      <c r="AC374" s="437"/>
      <c r="AD374" s="130"/>
      <c r="AE374" s="130"/>
      <c r="AF374" s="130"/>
      <c r="AG374" s="126"/>
      <c r="AH374" s="125"/>
    </row>
    <row r="375" customFormat="false" ht="11.25" hidden="false" customHeight="false" outlineLevel="0" collapsed="false">
      <c r="P375" s="32"/>
      <c r="Q375" s="32"/>
      <c r="R375" s="32"/>
      <c r="S375" s="32"/>
      <c r="AB375" s="445"/>
      <c r="AC375" s="437"/>
      <c r="AD375" s="130"/>
      <c r="AE375" s="130"/>
      <c r="AF375" s="130"/>
      <c r="AG375" s="126"/>
      <c r="AH375" s="125"/>
    </row>
    <row r="376" customFormat="false" ht="11.25" hidden="false" customHeight="false" outlineLevel="0" collapsed="false">
      <c r="P376" s="32"/>
      <c r="Q376" s="32"/>
      <c r="R376" s="32"/>
      <c r="S376" s="32"/>
      <c r="AB376" s="149"/>
      <c r="AC376" s="437"/>
      <c r="AD376" s="130"/>
      <c r="AE376" s="130"/>
      <c r="AF376" s="130"/>
      <c r="AG376" s="126"/>
      <c r="AH376" s="125"/>
    </row>
    <row r="377" customFormat="false" ht="11.25" hidden="false" customHeight="false" outlineLevel="0" collapsed="false">
      <c r="P377" s="32"/>
      <c r="Q377" s="32"/>
      <c r="R377" s="32"/>
      <c r="S377" s="32"/>
      <c r="AB377" s="149"/>
      <c r="AC377" s="437"/>
      <c r="AD377" s="130"/>
      <c r="AE377" s="130"/>
      <c r="AF377" s="130"/>
      <c r="AG377" s="126"/>
      <c r="AH377" s="125"/>
    </row>
    <row r="378" customFormat="false" ht="11.25" hidden="false" customHeight="false" outlineLevel="0" collapsed="false">
      <c r="P378" s="32"/>
      <c r="Q378" s="32"/>
      <c r="R378" s="32"/>
      <c r="S378" s="32"/>
      <c r="AB378" s="149"/>
      <c r="AC378" s="437"/>
      <c r="AD378" s="130"/>
      <c r="AE378" s="130"/>
      <c r="AF378" s="130"/>
      <c r="AG378" s="126"/>
      <c r="AH378" s="125"/>
    </row>
    <row r="379" customFormat="false" ht="11.25" hidden="false" customHeight="false" outlineLevel="0" collapsed="false">
      <c r="P379" s="32"/>
      <c r="Q379" s="32"/>
      <c r="R379" s="32"/>
      <c r="S379" s="32"/>
      <c r="AB379" s="149"/>
      <c r="AC379" s="437"/>
      <c r="AD379" s="130"/>
      <c r="AE379" s="130"/>
      <c r="AF379" s="130"/>
      <c r="AG379" s="126"/>
      <c r="AH379" s="125"/>
    </row>
    <row r="380" customFormat="false" ht="11.25" hidden="false" customHeight="false" outlineLevel="0" collapsed="false">
      <c r="P380" s="32"/>
      <c r="Q380" s="32"/>
      <c r="R380" s="32"/>
      <c r="S380" s="32"/>
      <c r="AB380" s="149"/>
      <c r="AC380" s="437"/>
      <c r="AD380" s="130"/>
      <c r="AE380" s="130"/>
      <c r="AF380" s="130"/>
      <c r="AG380" s="126"/>
      <c r="AH380" s="125"/>
    </row>
    <row r="381" customFormat="false" ht="11.25" hidden="false" customHeight="false" outlineLevel="0" collapsed="false">
      <c r="P381" s="32"/>
      <c r="Q381" s="32"/>
      <c r="R381" s="32"/>
      <c r="S381" s="32"/>
      <c r="AB381" s="149"/>
      <c r="AC381" s="437"/>
      <c r="AD381" s="130"/>
      <c r="AE381" s="130"/>
      <c r="AF381" s="130"/>
      <c r="AG381" s="126"/>
      <c r="AH381" s="125"/>
    </row>
    <row r="382" customFormat="false" ht="11.25" hidden="false" customHeight="false" outlineLevel="0" collapsed="false">
      <c r="P382" s="32"/>
      <c r="Q382" s="32"/>
      <c r="R382" s="32"/>
      <c r="S382" s="32"/>
      <c r="AB382" s="149"/>
      <c r="AC382" s="437"/>
      <c r="AD382" s="130"/>
      <c r="AE382" s="130"/>
      <c r="AF382" s="130"/>
      <c r="AG382" s="126"/>
      <c r="AH382" s="125"/>
    </row>
    <row r="383" customFormat="false" ht="11.25" hidden="false" customHeight="false" outlineLevel="0" collapsed="false">
      <c r="P383" s="32"/>
      <c r="Q383" s="32"/>
      <c r="R383" s="32"/>
      <c r="S383" s="32"/>
      <c r="AB383" s="149"/>
      <c r="AC383" s="437"/>
      <c r="AD383" s="130"/>
      <c r="AE383" s="130"/>
      <c r="AF383" s="130"/>
      <c r="AG383" s="126"/>
      <c r="AH383" s="125"/>
    </row>
    <row r="384" customFormat="false" ht="11.25" hidden="false" customHeight="false" outlineLevel="0" collapsed="false">
      <c r="P384" s="32"/>
      <c r="Q384" s="32"/>
      <c r="R384" s="32"/>
      <c r="S384" s="32"/>
      <c r="AB384" s="149"/>
      <c r="AC384" s="437"/>
      <c r="AD384" s="130"/>
      <c r="AE384" s="130"/>
      <c r="AF384" s="130"/>
      <c r="AG384" s="126"/>
      <c r="AH384" s="125"/>
    </row>
    <row r="385" customFormat="false" ht="11.25" hidden="false" customHeight="false" outlineLevel="0" collapsed="false">
      <c r="P385" s="32"/>
      <c r="Q385" s="32"/>
      <c r="R385" s="32"/>
      <c r="S385" s="32"/>
      <c r="AB385" s="149"/>
      <c r="AC385" s="437"/>
      <c r="AD385" s="130"/>
      <c r="AE385" s="130"/>
      <c r="AF385" s="130"/>
      <c r="AG385" s="126"/>
      <c r="AH385" s="125"/>
    </row>
    <row r="386" customFormat="false" ht="11.25" hidden="false" customHeight="false" outlineLevel="0" collapsed="false">
      <c r="P386" s="32"/>
      <c r="Q386" s="32"/>
      <c r="R386" s="32"/>
      <c r="S386" s="32"/>
      <c r="AB386" s="149"/>
      <c r="AC386" s="437"/>
      <c r="AD386" s="130"/>
      <c r="AE386" s="130"/>
      <c r="AF386" s="130"/>
      <c r="AG386" s="126"/>
      <c r="AH386" s="125"/>
    </row>
    <row r="387" customFormat="false" ht="11.25" hidden="false" customHeight="false" outlineLevel="0" collapsed="false">
      <c r="P387" s="32"/>
      <c r="Q387" s="32"/>
      <c r="R387" s="32"/>
      <c r="S387" s="32"/>
      <c r="AB387" s="149"/>
      <c r="AC387" s="437"/>
      <c r="AD387" s="130"/>
      <c r="AE387" s="130"/>
      <c r="AF387" s="130"/>
      <c r="AG387" s="126"/>
      <c r="AH387" s="125"/>
    </row>
    <row r="388" customFormat="false" ht="11.25" hidden="false" customHeight="false" outlineLevel="0" collapsed="false">
      <c r="P388" s="32"/>
      <c r="Q388" s="32"/>
      <c r="R388" s="32"/>
      <c r="S388" s="32"/>
      <c r="AB388" s="149"/>
      <c r="AC388" s="437"/>
      <c r="AD388" s="130"/>
      <c r="AE388" s="130"/>
      <c r="AF388" s="130"/>
      <c r="AG388" s="126"/>
      <c r="AH388" s="125"/>
    </row>
    <row r="389" customFormat="false" ht="11.25" hidden="false" customHeight="false" outlineLevel="0" collapsed="false">
      <c r="P389" s="32"/>
      <c r="Q389" s="32"/>
      <c r="R389" s="32"/>
      <c r="S389" s="32"/>
      <c r="AB389" s="149"/>
      <c r="AC389" s="437"/>
      <c r="AD389" s="130"/>
      <c r="AE389" s="130"/>
      <c r="AF389" s="130"/>
      <c r="AG389" s="126"/>
      <c r="AH389" s="125"/>
    </row>
    <row r="390" customFormat="false" ht="11.25" hidden="false" customHeight="false" outlineLevel="0" collapsed="false">
      <c r="P390" s="32"/>
      <c r="Q390" s="32"/>
      <c r="R390" s="32"/>
      <c r="S390" s="32"/>
      <c r="AB390" s="149"/>
      <c r="AC390" s="437"/>
      <c r="AD390" s="130"/>
      <c r="AE390" s="130"/>
      <c r="AF390" s="130"/>
      <c r="AG390" s="126"/>
      <c r="AH390" s="125"/>
    </row>
    <row r="391" customFormat="false" ht="11.25" hidden="false" customHeight="false" outlineLevel="0" collapsed="false">
      <c r="P391" s="32"/>
      <c r="Q391" s="32"/>
      <c r="R391" s="32"/>
      <c r="S391" s="32"/>
      <c r="AB391" s="149"/>
      <c r="AC391" s="437"/>
      <c r="AD391" s="130"/>
      <c r="AE391" s="130"/>
      <c r="AF391" s="130"/>
      <c r="AG391" s="126"/>
      <c r="AH391" s="125"/>
    </row>
    <row r="392" customFormat="false" ht="11.25" hidden="false" customHeight="false" outlineLevel="0" collapsed="false">
      <c r="P392" s="32"/>
      <c r="Q392" s="32"/>
      <c r="R392" s="32"/>
      <c r="S392" s="32"/>
      <c r="AB392" s="149"/>
      <c r="AC392" s="436"/>
      <c r="AD392" s="236"/>
      <c r="AE392" s="130"/>
      <c r="AF392" s="130"/>
      <c r="AG392" s="126"/>
      <c r="AH392" s="125"/>
    </row>
    <row r="393" customFormat="false" ht="11.25" hidden="false" customHeight="false" outlineLevel="0" collapsed="false">
      <c r="P393" s="32"/>
      <c r="Q393" s="32"/>
      <c r="R393" s="32"/>
      <c r="S393" s="32"/>
      <c r="AB393" s="149"/>
      <c r="AC393" s="436"/>
      <c r="AD393" s="236"/>
      <c r="AE393" s="130"/>
      <c r="AF393" s="130"/>
      <c r="AG393" s="126"/>
      <c r="AH393" s="125"/>
    </row>
    <row r="394" customFormat="false" ht="11.25" hidden="false" customHeight="false" outlineLevel="0" collapsed="false">
      <c r="P394" s="32"/>
      <c r="Q394" s="32"/>
      <c r="R394" s="32"/>
      <c r="S394" s="32"/>
      <c r="AB394" s="149"/>
      <c r="AC394" s="436"/>
      <c r="AD394" s="236"/>
      <c r="AE394" s="130"/>
      <c r="AF394" s="130"/>
      <c r="AG394" s="126"/>
      <c r="AH394" s="125"/>
    </row>
    <row r="395" customFormat="false" ht="11.25" hidden="false" customHeight="false" outlineLevel="0" collapsed="false">
      <c r="P395" s="32"/>
      <c r="Q395" s="32"/>
      <c r="R395" s="32"/>
      <c r="S395" s="32"/>
      <c r="AB395" s="149"/>
      <c r="AC395" s="436"/>
      <c r="AD395" s="236"/>
      <c r="AE395" s="130"/>
      <c r="AF395" s="130"/>
      <c r="AG395" s="126"/>
      <c r="AH395" s="125"/>
    </row>
    <row r="396" customFormat="false" ht="11.25" hidden="false" customHeight="false" outlineLevel="0" collapsed="false">
      <c r="P396" s="32"/>
      <c r="Q396" s="32"/>
      <c r="R396" s="32"/>
      <c r="S396" s="32"/>
      <c r="AB396" s="149"/>
      <c r="AC396" s="436"/>
      <c r="AD396" s="236"/>
      <c r="AE396" s="130"/>
      <c r="AF396" s="130"/>
      <c r="AG396" s="126"/>
      <c r="AH396" s="125"/>
    </row>
    <row r="397" customFormat="false" ht="11.25" hidden="false" customHeight="false" outlineLevel="0" collapsed="false">
      <c r="P397" s="32"/>
      <c r="Q397" s="32"/>
      <c r="R397" s="32"/>
      <c r="S397" s="32"/>
      <c r="AB397" s="149"/>
      <c r="AC397" s="436"/>
      <c r="AD397" s="236"/>
      <c r="AE397" s="130"/>
      <c r="AF397" s="130"/>
      <c r="AG397" s="126"/>
      <c r="AH397" s="125"/>
    </row>
    <row r="398" customFormat="false" ht="11.25" hidden="false" customHeight="false" outlineLevel="0" collapsed="false">
      <c r="P398" s="32"/>
      <c r="Q398" s="32"/>
      <c r="R398" s="32"/>
      <c r="S398" s="32"/>
      <c r="AB398" s="149"/>
      <c r="AC398" s="436"/>
      <c r="AD398" s="236"/>
      <c r="AE398" s="130"/>
      <c r="AF398" s="130"/>
      <c r="AG398" s="126"/>
      <c r="AH398" s="125"/>
    </row>
    <row r="399" customFormat="false" ht="11.25" hidden="false" customHeight="false" outlineLevel="0" collapsed="false">
      <c r="P399" s="32"/>
      <c r="Q399" s="32"/>
      <c r="R399" s="32"/>
      <c r="S399" s="32"/>
      <c r="AB399" s="149"/>
      <c r="AC399" s="436"/>
      <c r="AD399" s="236"/>
      <c r="AE399" s="130"/>
      <c r="AF399" s="130"/>
      <c r="AG399" s="126"/>
      <c r="AH399" s="125"/>
    </row>
    <row r="400" customFormat="false" ht="11.25" hidden="false" customHeight="false" outlineLevel="0" collapsed="false">
      <c r="P400" s="32"/>
      <c r="Q400" s="32"/>
      <c r="R400" s="32"/>
      <c r="S400" s="32"/>
      <c r="AB400" s="149"/>
      <c r="AC400" s="436"/>
      <c r="AD400" s="236"/>
      <c r="AE400" s="130"/>
      <c r="AF400" s="130"/>
      <c r="AG400" s="126"/>
      <c r="AH400" s="125"/>
    </row>
    <row r="401" customFormat="false" ht="11.25" hidden="false" customHeight="false" outlineLevel="0" collapsed="false">
      <c r="P401" s="32"/>
      <c r="Q401" s="32"/>
      <c r="R401" s="32"/>
      <c r="S401" s="32"/>
      <c r="AB401" s="149"/>
      <c r="AC401" s="436"/>
      <c r="AD401" s="236"/>
      <c r="AE401" s="130"/>
      <c r="AF401" s="130"/>
      <c r="AG401" s="126"/>
      <c r="AH401" s="125"/>
    </row>
    <row r="402" customFormat="false" ht="11.25" hidden="false" customHeight="false" outlineLevel="0" collapsed="false">
      <c r="P402" s="32"/>
      <c r="Q402" s="32"/>
      <c r="R402" s="32"/>
      <c r="S402" s="32"/>
      <c r="AB402" s="149"/>
      <c r="AC402" s="436"/>
      <c r="AD402" s="236"/>
      <c r="AE402" s="130"/>
      <c r="AF402" s="130"/>
      <c r="AG402" s="126"/>
      <c r="AH402" s="125"/>
    </row>
    <row r="403" customFormat="false" ht="11.25" hidden="false" customHeight="false" outlineLevel="0" collapsed="false">
      <c r="P403" s="32"/>
      <c r="Q403" s="32"/>
      <c r="R403" s="32"/>
      <c r="S403" s="32"/>
      <c r="AB403" s="149"/>
      <c r="AC403" s="436"/>
      <c r="AD403" s="236"/>
      <c r="AE403" s="130"/>
      <c r="AF403" s="130"/>
      <c r="AG403" s="126"/>
      <c r="AH403" s="125"/>
    </row>
    <row r="404" customFormat="false" ht="11.25" hidden="false" customHeight="false" outlineLevel="0" collapsed="false">
      <c r="P404" s="32"/>
      <c r="Q404" s="32"/>
      <c r="R404" s="32"/>
      <c r="S404" s="32"/>
      <c r="AB404" s="149"/>
      <c r="AC404" s="436"/>
      <c r="AD404" s="236"/>
      <c r="AE404" s="130"/>
      <c r="AF404" s="130"/>
      <c r="AG404" s="126"/>
      <c r="AH404" s="125"/>
    </row>
    <row r="405" customFormat="false" ht="11.25" hidden="false" customHeight="false" outlineLevel="0" collapsed="false">
      <c r="P405" s="32"/>
      <c r="Q405" s="32"/>
      <c r="R405" s="32"/>
      <c r="S405" s="32"/>
      <c r="AB405" s="149"/>
      <c r="AC405" s="436"/>
      <c r="AD405" s="236"/>
      <c r="AE405" s="130"/>
      <c r="AF405" s="130"/>
      <c r="AG405" s="126"/>
      <c r="AH405" s="125"/>
    </row>
    <row r="406" customFormat="false" ht="11.25" hidden="false" customHeight="false" outlineLevel="0" collapsed="false">
      <c r="P406" s="32"/>
      <c r="Q406" s="32"/>
      <c r="R406" s="32"/>
      <c r="S406" s="32"/>
      <c r="AB406" s="149"/>
      <c r="AC406" s="436"/>
      <c r="AD406" s="236"/>
      <c r="AE406" s="130"/>
      <c r="AF406" s="130"/>
      <c r="AG406" s="126"/>
      <c r="AH406" s="125"/>
    </row>
    <row r="407" customFormat="false" ht="11.25" hidden="false" customHeight="false" outlineLevel="0" collapsed="false">
      <c r="P407" s="32"/>
      <c r="Q407" s="32"/>
      <c r="R407" s="32"/>
      <c r="S407" s="32"/>
      <c r="AB407" s="149"/>
      <c r="AC407" s="436"/>
      <c r="AD407" s="236"/>
      <c r="AE407" s="130"/>
      <c r="AF407" s="130"/>
      <c r="AG407" s="126"/>
      <c r="AH407" s="125"/>
    </row>
    <row r="408" customFormat="false" ht="11.25" hidden="false" customHeight="false" outlineLevel="0" collapsed="false">
      <c r="P408" s="32"/>
      <c r="Q408" s="32"/>
      <c r="R408" s="32"/>
      <c r="S408" s="32"/>
      <c r="AB408" s="149"/>
      <c r="AC408" s="436"/>
      <c r="AD408" s="236"/>
      <c r="AE408" s="130"/>
      <c r="AF408" s="130"/>
      <c r="AG408" s="126"/>
      <c r="AH408" s="125"/>
    </row>
    <row r="409" customFormat="false" ht="11.25" hidden="false" customHeight="false" outlineLevel="0" collapsed="false">
      <c r="P409" s="32"/>
      <c r="Q409" s="32"/>
      <c r="R409" s="32"/>
      <c r="S409" s="32"/>
      <c r="AB409" s="149"/>
      <c r="AC409" s="436"/>
      <c r="AD409" s="236"/>
      <c r="AE409" s="130"/>
      <c r="AF409" s="130"/>
      <c r="AG409" s="126"/>
      <c r="AH409" s="125"/>
    </row>
    <row r="410" customFormat="false" ht="11.25" hidden="false" customHeight="false" outlineLevel="0" collapsed="false">
      <c r="P410" s="32"/>
      <c r="Q410" s="32"/>
      <c r="R410" s="32"/>
      <c r="S410" s="32"/>
      <c r="AB410" s="149"/>
      <c r="AC410" s="436"/>
      <c r="AD410" s="236"/>
      <c r="AE410" s="130"/>
      <c r="AF410" s="130"/>
      <c r="AG410" s="126"/>
      <c r="AH410" s="125"/>
    </row>
    <row r="411" customFormat="false" ht="11.25" hidden="false" customHeight="false" outlineLevel="0" collapsed="false">
      <c r="P411" s="32"/>
      <c r="Q411" s="32"/>
      <c r="R411" s="32"/>
      <c r="S411" s="32"/>
      <c r="AB411" s="149"/>
      <c r="AC411" s="436"/>
      <c r="AD411" s="236"/>
      <c r="AE411" s="130"/>
      <c r="AF411" s="130"/>
      <c r="AG411" s="126"/>
      <c r="AH411" s="125"/>
    </row>
    <row r="412" customFormat="false" ht="11.25" hidden="false" customHeight="false" outlineLevel="0" collapsed="false">
      <c r="P412" s="32"/>
      <c r="Q412" s="32"/>
      <c r="R412" s="32"/>
      <c r="S412" s="32"/>
      <c r="AB412" s="149"/>
      <c r="AC412" s="436"/>
      <c r="AD412" s="236"/>
      <c r="AE412" s="130"/>
      <c r="AF412" s="130"/>
      <c r="AG412" s="126"/>
      <c r="AH412" s="125"/>
    </row>
    <row r="413" customFormat="false" ht="11.25" hidden="false" customHeight="false" outlineLevel="0" collapsed="false">
      <c r="P413" s="32"/>
      <c r="Q413" s="32"/>
      <c r="R413" s="32"/>
      <c r="S413" s="32"/>
      <c r="AB413" s="149"/>
      <c r="AC413" s="436"/>
      <c r="AD413" s="236"/>
      <c r="AE413" s="130"/>
      <c r="AF413" s="130"/>
      <c r="AG413" s="126"/>
      <c r="AH413" s="125"/>
    </row>
    <row r="414" customFormat="false" ht="11.25" hidden="false" customHeight="false" outlineLevel="0" collapsed="false">
      <c r="P414" s="32"/>
      <c r="Q414" s="32"/>
      <c r="R414" s="32"/>
      <c r="S414" s="32"/>
      <c r="AB414" s="149"/>
      <c r="AC414" s="436"/>
      <c r="AD414" s="236"/>
      <c r="AE414" s="130"/>
      <c r="AF414" s="130"/>
      <c r="AG414" s="126"/>
      <c r="AH414" s="125"/>
    </row>
    <row r="415" customFormat="false" ht="11.25" hidden="false" customHeight="false" outlineLevel="0" collapsed="false">
      <c r="P415" s="32"/>
      <c r="Q415" s="32"/>
      <c r="R415" s="32"/>
      <c r="S415" s="32"/>
      <c r="AB415" s="149"/>
      <c r="AC415" s="436"/>
      <c r="AD415" s="236"/>
      <c r="AE415" s="130"/>
      <c r="AF415" s="130"/>
      <c r="AG415" s="126"/>
      <c r="AH415" s="125"/>
    </row>
    <row r="416" customFormat="false" ht="11.25" hidden="false" customHeight="false" outlineLevel="0" collapsed="false">
      <c r="P416" s="32"/>
      <c r="Q416" s="32"/>
      <c r="R416" s="32"/>
      <c r="S416" s="32"/>
      <c r="AB416" s="149"/>
      <c r="AC416" s="436"/>
      <c r="AD416" s="236"/>
      <c r="AE416" s="130"/>
      <c r="AF416" s="130"/>
      <c r="AG416" s="126"/>
      <c r="AH416" s="125"/>
    </row>
    <row r="417" customFormat="false" ht="11.25" hidden="false" customHeight="false" outlineLevel="0" collapsed="false">
      <c r="P417" s="32"/>
      <c r="Q417" s="32"/>
      <c r="R417" s="32"/>
      <c r="S417" s="32"/>
      <c r="AB417" s="149"/>
      <c r="AC417" s="436"/>
      <c r="AD417" s="236"/>
      <c r="AE417" s="130"/>
      <c r="AF417" s="130"/>
      <c r="AG417" s="126"/>
      <c r="AH417" s="125"/>
    </row>
    <row r="418" customFormat="false" ht="11.25" hidden="false" customHeight="false" outlineLevel="0" collapsed="false">
      <c r="P418" s="32"/>
      <c r="Q418" s="32"/>
      <c r="R418" s="32"/>
      <c r="S418" s="32"/>
      <c r="AB418" s="149"/>
      <c r="AC418" s="436"/>
      <c r="AD418" s="236"/>
      <c r="AE418" s="130"/>
      <c r="AF418" s="130"/>
      <c r="AG418" s="126"/>
      <c r="AH418" s="125"/>
    </row>
    <row r="419" customFormat="false" ht="11.25" hidden="false" customHeight="false" outlineLevel="0" collapsed="false">
      <c r="P419" s="32"/>
      <c r="Q419" s="32"/>
      <c r="R419" s="32"/>
      <c r="S419" s="32"/>
      <c r="AB419" s="149"/>
      <c r="AC419" s="436"/>
      <c r="AD419" s="236"/>
      <c r="AE419" s="130"/>
      <c r="AF419" s="130"/>
      <c r="AG419" s="126"/>
      <c r="AH419" s="125"/>
    </row>
    <row r="420" customFormat="false" ht="11.25" hidden="false" customHeight="false" outlineLevel="0" collapsed="false">
      <c r="P420" s="32"/>
      <c r="Q420" s="32"/>
      <c r="R420" s="32"/>
      <c r="S420" s="32"/>
      <c r="AB420" s="149"/>
      <c r="AC420" s="436"/>
      <c r="AD420" s="236"/>
      <c r="AE420" s="130"/>
      <c r="AF420" s="130"/>
      <c r="AG420" s="126"/>
      <c r="AH420" s="125"/>
    </row>
    <row r="421" customFormat="false" ht="11.25" hidden="false" customHeight="false" outlineLevel="0" collapsed="false">
      <c r="P421" s="32"/>
      <c r="Q421" s="32"/>
      <c r="R421" s="32"/>
      <c r="S421" s="32"/>
      <c r="AB421" s="149"/>
      <c r="AC421" s="436"/>
      <c r="AD421" s="236"/>
      <c r="AE421" s="130"/>
      <c r="AF421" s="130"/>
      <c r="AG421" s="126"/>
      <c r="AH421" s="125"/>
    </row>
    <row r="422" customFormat="false" ht="11.25" hidden="false" customHeight="false" outlineLevel="0" collapsed="false">
      <c r="P422" s="32"/>
      <c r="Q422" s="32"/>
      <c r="R422" s="32"/>
      <c r="S422" s="32"/>
      <c r="AB422" s="149"/>
      <c r="AC422" s="436"/>
      <c r="AD422" s="236"/>
      <c r="AE422" s="130"/>
      <c r="AF422" s="130"/>
      <c r="AG422" s="126"/>
      <c r="AH422" s="125"/>
    </row>
    <row r="423" customFormat="false" ht="11.25" hidden="false" customHeight="false" outlineLevel="0" collapsed="false">
      <c r="P423" s="32"/>
      <c r="Q423" s="32"/>
      <c r="R423" s="32"/>
      <c r="S423" s="32"/>
      <c r="AB423" s="149"/>
      <c r="AC423" s="436"/>
      <c r="AD423" s="236"/>
      <c r="AE423" s="130"/>
      <c r="AF423" s="130"/>
      <c r="AG423" s="126"/>
      <c r="AH423" s="125"/>
    </row>
    <row r="424" customFormat="false" ht="11.25" hidden="false" customHeight="false" outlineLevel="0" collapsed="false">
      <c r="P424" s="32"/>
      <c r="Q424" s="32"/>
      <c r="R424" s="32"/>
      <c r="S424" s="32"/>
      <c r="AB424" s="149"/>
      <c r="AC424" s="436"/>
      <c r="AD424" s="236"/>
      <c r="AE424" s="130"/>
      <c r="AF424" s="130"/>
      <c r="AG424" s="126"/>
      <c r="AH424" s="125"/>
    </row>
    <row r="425" customFormat="false" ht="11.25" hidden="false" customHeight="false" outlineLevel="0" collapsed="false">
      <c r="P425" s="32"/>
      <c r="Q425" s="32"/>
      <c r="R425" s="32"/>
      <c r="S425" s="32"/>
      <c r="AB425" s="149"/>
      <c r="AC425" s="436"/>
      <c r="AD425" s="236"/>
      <c r="AE425" s="130"/>
      <c r="AF425" s="130"/>
      <c r="AG425" s="126"/>
      <c r="AH425" s="125"/>
    </row>
    <row r="426" customFormat="false" ht="11.25" hidden="false" customHeight="false" outlineLevel="0" collapsed="false">
      <c r="P426" s="32"/>
      <c r="Q426" s="32"/>
      <c r="R426" s="32"/>
      <c r="S426" s="32"/>
      <c r="AB426" s="149"/>
      <c r="AC426" s="436"/>
      <c r="AD426" s="236"/>
      <c r="AE426" s="130"/>
      <c r="AF426" s="130"/>
      <c r="AG426" s="126"/>
      <c r="AH426" s="125"/>
    </row>
    <row r="427" customFormat="false" ht="11.25" hidden="false" customHeight="false" outlineLevel="0" collapsed="false">
      <c r="P427" s="32"/>
      <c r="Q427" s="32"/>
      <c r="R427" s="32"/>
      <c r="S427" s="32"/>
      <c r="AB427" s="149"/>
      <c r="AC427" s="436"/>
      <c r="AD427" s="236"/>
      <c r="AE427" s="130"/>
      <c r="AF427" s="130"/>
      <c r="AG427" s="126"/>
      <c r="AH427" s="125"/>
    </row>
    <row r="428" customFormat="false" ht="11.25" hidden="false" customHeight="false" outlineLevel="0" collapsed="false">
      <c r="P428" s="32"/>
      <c r="Q428" s="32"/>
      <c r="R428" s="32"/>
      <c r="S428" s="32"/>
      <c r="AB428" s="149"/>
      <c r="AC428" s="436"/>
      <c r="AD428" s="236"/>
      <c r="AE428" s="130"/>
      <c r="AF428" s="130"/>
      <c r="AG428" s="126"/>
      <c r="AH428" s="125"/>
    </row>
    <row r="429" customFormat="false" ht="11.25" hidden="false" customHeight="false" outlineLevel="0" collapsed="false">
      <c r="P429" s="32"/>
      <c r="Q429" s="32"/>
      <c r="R429" s="32"/>
      <c r="S429" s="32"/>
      <c r="AB429" s="149"/>
      <c r="AC429" s="436"/>
      <c r="AD429" s="236"/>
      <c r="AE429" s="130"/>
      <c r="AF429" s="130"/>
      <c r="AG429" s="126"/>
      <c r="AH429" s="125"/>
    </row>
    <row r="430" customFormat="false" ht="11.25" hidden="false" customHeight="false" outlineLevel="0" collapsed="false">
      <c r="P430" s="32"/>
      <c r="Q430" s="32"/>
      <c r="R430" s="32"/>
      <c r="S430" s="32"/>
      <c r="AB430" s="149"/>
      <c r="AC430" s="436"/>
      <c r="AD430" s="236"/>
      <c r="AE430" s="130"/>
      <c r="AF430" s="130"/>
      <c r="AG430" s="126"/>
      <c r="AH430" s="125"/>
    </row>
    <row r="431" customFormat="false" ht="11.25" hidden="false" customHeight="false" outlineLevel="0" collapsed="false">
      <c r="P431" s="32"/>
      <c r="Q431" s="32"/>
      <c r="R431" s="32"/>
      <c r="S431" s="32"/>
      <c r="AB431" s="149"/>
      <c r="AC431" s="436"/>
      <c r="AD431" s="236"/>
      <c r="AE431" s="130"/>
      <c r="AF431" s="130"/>
      <c r="AG431" s="126"/>
      <c r="AH431" s="125"/>
    </row>
    <row r="432" customFormat="false" ht="11.25" hidden="false" customHeight="false" outlineLevel="0" collapsed="false">
      <c r="P432" s="32"/>
      <c r="Q432" s="32"/>
      <c r="R432" s="32"/>
      <c r="S432" s="32"/>
      <c r="AB432" s="149"/>
      <c r="AC432" s="436"/>
      <c r="AD432" s="236"/>
      <c r="AE432" s="130"/>
      <c r="AF432" s="130"/>
      <c r="AG432" s="126"/>
      <c r="AH432" s="125"/>
    </row>
    <row r="433" customFormat="false" ht="11.25" hidden="false" customHeight="false" outlineLevel="0" collapsed="false">
      <c r="P433" s="32"/>
      <c r="Q433" s="32"/>
      <c r="R433" s="32"/>
      <c r="S433" s="32"/>
      <c r="AB433" s="149"/>
      <c r="AC433" s="436"/>
      <c r="AD433" s="236"/>
      <c r="AE433" s="130"/>
      <c r="AF433" s="130"/>
      <c r="AG433" s="126"/>
      <c r="AH433" s="125"/>
    </row>
    <row r="434" customFormat="false" ht="11.25" hidden="false" customHeight="false" outlineLevel="0" collapsed="false">
      <c r="P434" s="32"/>
      <c r="Q434" s="32"/>
      <c r="R434" s="32"/>
      <c r="S434" s="32"/>
      <c r="AB434" s="149"/>
      <c r="AC434" s="436"/>
      <c r="AD434" s="236"/>
      <c r="AE434" s="130"/>
      <c r="AF434" s="130"/>
      <c r="AG434" s="126"/>
      <c r="AH434" s="125"/>
    </row>
    <row r="435" customFormat="false" ht="11.25" hidden="false" customHeight="false" outlineLevel="0" collapsed="false">
      <c r="P435" s="32"/>
      <c r="Q435" s="32"/>
      <c r="R435" s="32"/>
      <c r="S435" s="32"/>
      <c r="AB435" s="149"/>
      <c r="AC435" s="436"/>
      <c r="AD435" s="236"/>
      <c r="AE435" s="130"/>
      <c r="AF435" s="130"/>
      <c r="AG435" s="126"/>
      <c r="AH435" s="125"/>
    </row>
    <row r="436" customFormat="false" ht="11.25" hidden="false" customHeight="false" outlineLevel="0" collapsed="false">
      <c r="P436" s="32"/>
      <c r="Q436" s="32"/>
      <c r="R436" s="32"/>
      <c r="S436" s="32"/>
      <c r="AB436" s="149"/>
      <c r="AC436" s="436"/>
      <c r="AD436" s="236"/>
      <c r="AE436" s="130"/>
      <c r="AF436" s="130"/>
      <c r="AG436" s="126"/>
      <c r="AH436" s="125"/>
    </row>
    <row r="437" customFormat="false" ht="11.25" hidden="false" customHeight="false" outlineLevel="0" collapsed="false">
      <c r="P437" s="32"/>
      <c r="Q437" s="32"/>
      <c r="R437" s="32"/>
      <c r="S437" s="32"/>
      <c r="AB437" s="149"/>
      <c r="AC437" s="436"/>
      <c r="AD437" s="236"/>
      <c r="AE437" s="130"/>
      <c r="AF437" s="130"/>
      <c r="AG437" s="126"/>
      <c r="AH437" s="125"/>
    </row>
    <row r="438" customFormat="false" ht="11.25" hidden="false" customHeight="false" outlineLevel="0" collapsed="false">
      <c r="P438" s="32"/>
      <c r="Q438" s="32"/>
      <c r="R438" s="32"/>
      <c r="S438" s="32"/>
      <c r="AB438" s="149"/>
      <c r="AC438" s="436"/>
      <c r="AD438" s="236"/>
      <c r="AE438" s="130"/>
      <c r="AF438" s="130"/>
      <c r="AG438" s="126"/>
      <c r="AH438" s="125"/>
    </row>
    <row r="439" customFormat="false" ht="11.25" hidden="false" customHeight="false" outlineLevel="0" collapsed="false">
      <c r="P439" s="32"/>
      <c r="Q439" s="32"/>
      <c r="R439" s="32"/>
      <c r="S439" s="32"/>
      <c r="AB439" s="149"/>
      <c r="AC439" s="436"/>
      <c r="AD439" s="236"/>
      <c r="AE439" s="130"/>
      <c r="AF439" s="130"/>
      <c r="AG439" s="126"/>
      <c r="AH439" s="125"/>
    </row>
    <row r="440" customFormat="false" ht="11.25" hidden="false" customHeight="false" outlineLevel="0" collapsed="false">
      <c r="P440" s="32"/>
      <c r="Q440" s="32"/>
      <c r="R440" s="32"/>
      <c r="S440" s="32"/>
      <c r="AB440" s="149"/>
      <c r="AC440" s="436"/>
      <c r="AD440" s="236"/>
      <c r="AE440" s="130"/>
      <c r="AF440" s="130"/>
      <c r="AG440" s="126"/>
      <c r="AH440" s="125"/>
    </row>
    <row r="441" customFormat="false" ht="11.25" hidden="false" customHeight="false" outlineLevel="0" collapsed="false">
      <c r="P441" s="32"/>
      <c r="Q441" s="32"/>
      <c r="R441" s="32"/>
      <c r="S441" s="32"/>
      <c r="AB441" s="149"/>
      <c r="AC441" s="436"/>
      <c r="AD441" s="236"/>
      <c r="AE441" s="130"/>
      <c r="AF441" s="130"/>
      <c r="AG441" s="126"/>
      <c r="AH441" s="125"/>
    </row>
    <row r="442" customFormat="false" ht="11.25" hidden="false" customHeight="false" outlineLevel="0" collapsed="false">
      <c r="P442" s="32"/>
      <c r="Q442" s="32"/>
      <c r="R442" s="32"/>
      <c r="S442" s="32"/>
      <c r="AB442" s="149"/>
      <c r="AC442" s="436"/>
      <c r="AD442" s="236"/>
      <c r="AE442" s="130"/>
      <c r="AF442" s="130"/>
      <c r="AG442" s="126"/>
      <c r="AH442" s="125"/>
    </row>
    <row r="443" customFormat="false" ht="11.25" hidden="false" customHeight="false" outlineLevel="0" collapsed="false">
      <c r="P443" s="32"/>
      <c r="Q443" s="32"/>
      <c r="R443" s="32"/>
      <c r="S443" s="32"/>
      <c r="AB443" s="149"/>
      <c r="AC443" s="436"/>
      <c r="AD443" s="236"/>
      <c r="AE443" s="130"/>
      <c r="AF443" s="130"/>
      <c r="AG443" s="126"/>
      <c r="AH443" s="125"/>
    </row>
    <row r="444" customFormat="false" ht="11.25" hidden="false" customHeight="false" outlineLevel="0" collapsed="false">
      <c r="P444" s="32"/>
      <c r="Q444" s="32"/>
      <c r="R444" s="32"/>
      <c r="S444" s="32"/>
      <c r="AB444" s="149"/>
      <c r="AC444" s="436"/>
      <c r="AD444" s="236"/>
      <c r="AE444" s="130"/>
      <c r="AF444" s="130"/>
      <c r="AG444" s="126"/>
      <c r="AH444" s="125"/>
    </row>
    <row r="445" customFormat="false" ht="11.25" hidden="false" customHeight="false" outlineLevel="0" collapsed="false">
      <c r="P445" s="32"/>
      <c r="Q445" s="32"/>
      <c r="R445" s="32"/>
      <c r="S445" s="32"/>
      <c r="AB445" s="149"/>
      <c r="AC445" s="436"/>
      <c r="AD445" s="236"/>
      <c r="AE445" s="130"/>
      <c r="AF445" s="130"/>
      <c r="AG445" s="126"/>
      <c r="AH445" s="125"/>
    </row>
    <row r="446" customFormat="false" ht="11.25" hidden="false" customHeight="false" outlineLevel="0" collapsed="false">
      <c r="P446" s="32"/>
      <c r="Q446" s="32"/>
      <c r="R446" s="32"/>
      <c r="S446" s="32"/>
      <c r="AB446" s="149"/>
      <c r="AC446" s="436"/>
      <c r="AD446" s="236"/>
      <c r="AE446" s="130"/>
      <c r="AF446" s="130"/>
      <c r="AG446" s="126"/>
      <c r="AH446" s="125"/>
    </row>
    <row r="447" customFormat="false" ht="11.25" hidden="false" customHeight="false" outlineLevel="0" collapsed="false">
      <c r="P447" s="32"/>
      <c r="Q447" s="32"/>
      <c r="R447" s="32"/>
      <c r="S447" s="32"/>
      <c r="AB447" s="149"/>
      <c r="AC447" s="436"/>
      <c r="AD447" s="236"/>
      <c r="AE447" s="130"/>
      <c r="AF447" s="130"/>
      <c r="AG447" s="126"/>
      <c r="AH447" s="125"/>
    </row>
    <row r="448" customFormat="false" ht="11.25" hidden="false" customHeight="false" outlineLevel="0" collapsed="false">
      <c r="P448" s="32"/>
      <c r="Q448" s="32"/>
      <c r="R448" s="32"/>
      <c r="S448" s="32"/>
      <c r="AB448" s="149"/>
      <c r="AC448" s="436"/>
      <c r="AD448" s="236"/>
      <c r="AE448" s="130"/>
      <c r="AF448" s="130"/>
      <c r="AG448" s="126"/>
      <c r="AH448" s="125"/>
    </row>
    <row r="449" customFormat="false" ht="11.25" hidden="false" customHeight="false" outlineLevel="0" collapsed="false">
      <c r="P449" s="32"/>
      <c r="Q449" s="32"/>
      <c r="R449" s="32"/>
      <c r="S449" s="32"/>
      <c r="AB449" s="149"/>
      <c r="AC449" s="436"/>
      <c r="AD449" s="236"/>
      <c r="AE449" s="130"/>
      <c r="AF449" s="130"/>
      <c r="AG449" s="126"/>
      <c r="AH449" s="125"/>
    </row>
    <row r="450" customFormat="false" ht="11.25" hidden="false" customHeight="false" outlineLevel="0" collapsed="false">
      <c r="P450" s="32"/>
      <c r="Q450" s="32"/>
      <c r="R450" s="32"/>
      <c r="S450" s="32"/>
      <c r="AB450" s="149"/>
      <c r="AC450" s="436"/>
      <c r="AD450" s="236"/>
      <c r="AE450" s="130"/>
      <c r="AF450" s="130"/>
      <c r="AG450" s="126"/>
      <c r="AH450" s="125"/>
    </row>
    <row r="451" customFormat="false" ht="11.25" hidden="false" customHeight="false" outlineLevel="0" collapsed="false">
      <c r="P451" s="32"/>
      <c r="Q451" s="32"/>
      <c r="R451" s="32"/>
      <c r="S451" s="32"/>
      <c r="AB451" s="149"/>
      <c r="AC451" s="436"/>
      <c r="AD451" s="236"/>
      <c r="AE451" s="130"/>
      <c r="AF451" s="130"/>
      <c r="AG451" s="126"/>
      <c r="AH451" s="125"/>
    </row>
    <row r="452" customFormat="false" ht="11.25" hidden="false" customHeight="false" outlineLevel="0" collapsed="false">
      <c r="P452" s="32"/>
      <c r="Q452" s="32"/>
      <c r="R452" s="32"/>
      <c r="S452" s="32"/>
      <c r="AB452" s="149"/>
      <c r="AC452" s="436"/>
      <c r="AD452" s="236"/>
      <c r="AE452" s="130"/>
      <c r="AF452" s="130"/>
      <c r="AG452" s="126"/>
      <c r="AH452" s="125"/>
    </row>
    <row r="453" customFormat="false" ht="11.25" hidden="false" customHeight="false" outlineLevel="0" collapsed="false">
      <c r="P453" s="32"/>
      <c r="Q453" s="32"/>
      <c r="R453" s="32"/>
      <c r="S453" s="32"/>
      <c r="AB453" s="149"/>
      <c r="AC453" s="436"/>
      <c r="AD453" s="236"/>
      <c r="AE453" s="130"/>
      <c r="AF453" s="130"/>
      <c r="AG453" s="126"/>
      <c r="AH453" s="125"/>
    </row>
    <row r="454" customFormat="false" ht="11.25" hidden="false" customHeight="false" outlineLevel="0" collapsed="false">
      <c r="P454" s="32"/>
      <c r="Q454" s="32"/>
      <c r="R454" s="32"/>
      <c r="S454" s="32"/>
      <c r="AB454" s="149"/>
      <c r="AC454" s="436"/>
      <c r="AD454" s="236"/>
      <c r="AE454" s="130"/>
      <c r="AF454" s="130"/>
      <c r="AG454" s="126"/>
      <c r="AH454" s="125"/>
    </row>
    <row r="455" customFormat="false" ht="11.25" hidden="false" customHeight="false" outlineLevel="0" collapsed="false">
      <c r="P455" s="32"/>
      <c r="Q455" s="32"/>
      <c r="R455" s="32"/>
      <c r="S455" s="32"/>
      <c r="AB455" s="149"/>
      <c r="AC455" s="436"/>
      <c r="AD455" s="236"/>
      <c r="AE455" s="130"/>
      <c r="AF455" s="130"/>
      <c r="AG455" s="126"/>
      <c r="AH455" s="125"/>
    </row>
    <row r="456" customFormat="false" ht="11.25" hidden="false" customHeight="false" outlineLevel="0" collapsed="false">
      <c r="P456" s="32"/>
      <c r="Q456" s="32"/>
      <c r="R456" s="32"/>
      <c r="S456" s="32"/>
      <c r="AB456" s="149"/>
      <c r="AC456" s="436"/>
      <c r="AD456" s="236"/>
      <c r="AE456" s="130"/>
      <c r="AF456" s="130"/>
      <c r="AG456" s="126"/>
      <c r="AH456" s="125"/>
    </row>
    <row r="457" customFormat="false" ht="11.25" hidden="false" customHeight="false" outlineLevel="0" collapsed="false">
      <c r="P457" s="32"/>
      <c r="Q457" s="32"/>
      <c r="R457" s="32"/>
      <c r="S457" s="32"/>
      <c r="AB457" s="149"/>
      <c r="AC457" s="436"/>
      <c r="AD457" s="236"/>
      <c r="AE457" s="130"/>
      <c r="AF457" s="130"/>
      <c r="AG457" s="126"/>
      <c r="AH457" s="125"/>
    </row>
    <row r="458" customFormat="false" ht="11.25" hidden="false" customHeight="false" outlineLevel="0" collapsed="false">
      <c r="P458" s="32"/>
      <c r="Q458" s="32"/>
      <c r="R458" s="32"/>
      <c r="S458" s="32"/>
      <c r="AB458" s="149"/>
      <c r="AC458" s="436"/>
      <c r="AD458" s="236"/>
      <c r="AE458" s="130"/>
      <c r="AF458" s="130"/>
      <c r="AG458" s="126"/>
      <c r="AH458" s="125"/>
    </row>
    <row r="459" customFormat="false" ht="11.25" hidden="false" customHeight="false" outlineLevel="0" collapsed="false">
      <c r="P459" s="32"/>
      <c r="Q459" s="32"/>
      <c r="R459" s="32"/>
      <c r="S459" s="32"/>
      <c r="AB459" s="149"/>
      <c r="AC459" s="436"/>
      <c r="AD459" s="236"/>
      <c r="AE459" s="130"/>
      <c r="AF459" s="130"/>
      <c r="AG459" s="126"/>
      <c r="AH459" s="125"/>
    </row>
    <row r="460" customFormat="false" ht="11.25" hidden="false" customHeight="false" outlineLevel="0" collapsed="false">
      <c r="P460" s="32"/>
      <c r="Q460" s="32"/>
      <c r="R460" s="32"/>
      <c r="S460" s="32"/>
      <c r="AB460" s="149"/>
      <c r="AC460" s="436"/>
      <c r="AD460" s="236"/>
      <c r="AE460" s="130"/>
      <c r="AF460" s="130"/>
      <c r="AG460" s="126"/>
      <c r="AH460" s="125"/>
    </row>
    <row r="461" customFormat="false" ht="11.25" hidden="false" customHeight="false" outlineLevel="0" collapsed="false">
      <c r="P461" s="32"/>
      <c r="Q461" s="32"/>
      <c r="R461" s="32"/>
      <c r="S461" s="32"/>
      <c r="AB461" s="149"/>
      <c r="AC461" s="436"/>
      <c r="AD461" s="236"/>
      <c r="AE461" s="130"/>
      <c r="AF461" s="130"/>
      <c r="AG461" s="126"/>
      <c r="AH461" s="125"/>
    </row>
    <row r="462" customFormat="false" ht="11.25" hidden="false" customHeight="false" outlineLevel="0" collapsed="false">
      <c r="P462" s="32"/>
      <c r="Q462" s="32"/>
      <c r="R462" s="32"/>
      <c r="S462" s="32"/>
      <c r="AB462" s="149"/>
      <c r="AC462" s="436"/>
      <c r="AD462" s="236"/>
      <c r="AE462" s="130"/>
      <c r="AF462" s="130"/>
      <c r="AG462" s="126"/>
      <c r="AH462" s="125"/>
    </row>
    <row r="463" customFormat="false" ht="11.25" hidden="false" customHeight="false" outlineLevel="0" collapsed="false">
      <c r="P463" s="32"/>
      <c r="Q463" s="32"/>
      <c r="R463" s="32"/>
      <c r="S463" s="32"/>
      <c r="AB463" s="149"/>
      <c r="AC463" s="436"/>
      <c r="AD463" s="236"/>
      <c r="AE463" s="130"/>
      <c r="AF463" s="130"/>
      <c r="AG463" s="126"/>
      <c r="AH463" s="125"/>
    </row>
    <row r="464" customFormat="false" ht="11.25" hidden="false" customHeight="false" outlineLevel="0" collapsed="false">
      <c r="P464" s="32"/>
      <c r="Q464" s="32"/>
      <c r="R464" s="32"/>
      <c r="S464" s="32"/>
      <c r="AB464" s="149"/>
      <c r="AC464" s="436"/>
      <c r="AD464" s="236"/>
      <c r="AE464" s="130"/>
      <c r="AF464" s="130"/>
      <c r="AG464" s="126"/>
      <c r="AH464" s="125"/>
    </row>
    <row r="465" customFormat="false" ht="11.25" hidden="false" customHeight="false" outlineLevel="0" collapsed="false">
      <c r="P465" s="32"/>
      <c r="Q465" s="32"/>
      <c r="R465" s="32"/>
      <c r="S465" s="32"/>
      <c r="AB465" s="149"/>
      <c r="AC465" s="436"/>
      <c r="AD465" s="236"/>
      <c r="AE465" s="130"/>
      <c r="AF465" s="130"/>
      <c r="AG465" s="126"/>
      <c r="AH465" s="125"/>
    </row>
    <row r="466" customFormat="false" ht="11.25" hidden="false" customHeight="false" outlineLevel="0" collapsed="false">
      <c r="P466" s="32"/>
      <c r="Q466" s="32"/>
      <c r="R466" s="32"/>
      <c r="S466" s="32"/>
      <c r="AB466" s="149"/>
      <c r="AC466" s="436"/>
      <c r="AD466" s="236"/>
      <c r="AE466" s="130"/>
      <c r="AF466" s="130"/>
      <c r="AG466" s="126"/>
      <c r="AH466" s="125"/>
    </row>
    <row r="467" customFormat="false" ht="11.25" hidden="false" customHeight="false" outlineLevel="0" collapsed="false">
      <c r="P467" s="32"/>
      <c r="Q467" s="32"/>
      <c r="R467" s="32"/>
      <c r="S467" s="32"/>
      <c r="AB467" s="149"/>
      <c r="AC467" s="436"/>
      <c r="AD467" s="236"/>
      <c r="AE467" s="130"/>
      <c r="AF467" s="130"/>
      <c r="AG467" s="126"/>
      <c r="AH467" s="125"/>
    </row>
    <row r="468" customFormat="false" ht="11.25" hidden="false" customHeight="false" outlineLevel="0" collapsed="false">
      <c r="P468" s="32"/>
      <c r="Q468" s="32"/>
      <c r="R468" s="32"/>
      <c r="S468" s="32"/>
      <c r="AB468" s="149"/>
      <c r="AC468" s="436"/>
      <c r="AD468" s="236"/>
      <c r="AE468" s="130"/>
      <c r="AF468" s="130"/>
      <c r="AG468" s="126"/>
      <c r="AH468" s="125"/>
    </row>
    <row r="469" customFormat="false" ht="11.25" hidden="false" customHeight="false" outlineLevel="0" collapsed="false">
      <c r="P469" s="32"/>
      <c r="Q469" s="32"/>
      <c r="R469" s="32"/>
      <c r="S469" s="32"/>
      <c r="AB469" s="149"/>
      <c r="AC469" s="436"/>
      <c r="AD469" s="236"/>
      <c r="AE469" s="130"/>
      <c r="AF469" s="130"/>
      <c r="AG469" s="126"/>
      <c r="AH469" s="125"/>
    </row>
    <row r="470" customFormat="false" ht="11.25" hidden="false" customHeight="false" outlineLevel="0" collapsed="false">
      <c r="P470" s="32"/>
      <c r="Q470" s="32"/>
      <c r="R470" s="32"/>
      <c r="S470" s="32"/>
      <c r="AB470" s="149"/>
      <c r="AC470" s="436"/>
      <c r="AD470" s="236"/>
      <c r="AE470" s="130"/>
      <c r="AF470" s="130"/>
      <c r="AG470" s="126"/>
      <c r="AH470" s="125"/>
    </row>
    <row r="471" customFormat="false" ht="11.25" hidden="false" customHeight="false" outlineLevel="0" collapsed="false">
      <c r="P471" s="32"/>
      <c r="Q471" s="32"/>
      <c r="R471" s="32"/>
      <c r="S471" s="32"/>
      <c r="AB471" s="149"/>
      <c r="AC471" s="436"/>
      <c r="AD471" s="236"/>
      <c r="AE471" s="130"/>
      <c r="AF471" s="130"/>
      <c r="AG471" s="126"/>
      <c r="AH471" s="125"/>
    </row>
    <row r="472" customFormat="false" ht="11.25" hidden="false" customHeight="false" outlineLevel="0" collapsed="false">
      <c r="P472" s="32"/>
      <c r="Q472" s="32"/>
      <c r="R472" s="32"/>
      <c r="S472" s="32"/>
      <c r="AB472" s="149"/>
      <c r="AC472" s="436"/>
      <c r="AD472" s="236"/>
      <c r="AE472" s="130"/>
      <c r="AF472" s="130"/>
      <c r="AG472" s="126"/>
      <c r="AH472" s="125"/>
    </row>
    <row r="473" customFormat="false" ht="11.25" hidden="false" customHeight="false" outlineLevel="0" collapsed="false">
      <c r="P473" s="32"/>
      <c r="Q473" s="32"/>
      <c r="R473" s="32"/>
      <c r="S473" s="32"/>
      <c r="AB473" s="149"/>
      <c r="AC473" s="436"/>
      <c r="AD473" s="236"/>
      <c r="AE473" s="130"/>
      <c r="AF473" s="130"/>
      <c r="AG473" s="126"/>
      <c r="AH473" s="125"/>
    </row>
    <row r="474" customFormat="false" ht="11.25" hidden="false" customHeight="false" outlineLevel="0" collapsed="false">
      <c r="P474" s="32"/>
      <c r="Q474" s="32"/>
      <c r="R474" s="32"/>
      <c r="S474" s="32"/>
      <c r="AB474" s="149"/>
      <c r="AC474" s="436"/>
      <c r="AD474" s="236"/>
      <c r="AE474" s="130"/>
      <c r="AF474" s="130"/>
      <c r="AG474" s="126"/>
      <c r="AH474" s="125"/>
    </row>
    <row r="475" customFormat="false" ht="11.25" hidden="false" customHeight="false" outlineLevel="0" collapsed="false">
      <c r="P475" s="32"/>
      <c r="Q475" s="32"/>
      <c r="R475" s="32"/>
      <c r="S475" s="32"/>
      <c r="AB475" s="149"/>
      <c r="AC475" s="436"/>
      <c r="AD475" s="236"/>
      <c r="AE475" s="130"/>
      <c r="AF475" s="130"/>
      <c r="AG475" s="126"/>
      <c r="AH475" s="125"/>
    </row>
    <row r="476" customFormat="false" ht="11.25" hidden="false" customHeight="false" outlineLevel="0" collapsed="false">
      <c r="P476" s="32"/>
      <c r="Q476" s="32"/>
      <c r="R476" s="32"/>
      <c r="S476" s="32"/>
      <c r="AB476" s="149"/>
      <c r="AC476" s="436"/>
      <c r="AD476" s="236"/>
      <c r="AE476" s="130"/>
      <c r="AF476" s="130"/>
      <c r="AG476" s="126"/>
      <c r="AH476" s="125"/>
    </row>
    <row r="477" customFormat="false" ht="11.25" hidden="false" customHeight="false" outlineLevel="0" collapsed="false">
      <c r="P477" s="32"/>
      <c r="Q477" s="32"/>
      <c r="R477" s="32"/>
      <c r="S477" s="32"/>
      <c r="AB477" s="149"/>
      <c r="AC477" s="436"/>
      <c r="AD477" s="236"/>
      <c r="AE477" s="130"/>
      <c r="AF477" s="130"/>
      <c r="AG477" s="126"/>
      <c r="AH477" s="125"/>
    </row>
    <row r="478" customFormat="false" ht="11.25" hidden="false" customHeight="false" outlineLevel="0" collapsed="false">
      <c r="P478" s="32"/>
      <c r="Q478" s="32"/>
      <c r="R478" s="32"/>
      <c r="S478" s="32"/>
      <c r="AB478" s="149"/>
      <c r="AC478" s="436"/>
      <c r="AD478" s="236"/>
      <c r="AE478" s="130"/>
      <c r="AF478" s="130"/>
      <c r="AG478" s="126"/>
      <c r="AH478" s="125"/>
    </row>
    <row r="479" customFormat="false" ht="11.25" hidden="false" customHeight="false" outlineLevel="0" collapsed="false">
      <c r="P479" s="32"/>
      <c r="Q479" s="32"/>
      <c r="R479" s="32"/>
      <c r="S479" s="32"/>
      <c r="AB479" s="149"/>
      <c r="AC479" s="436"/>
      <c r="AD479" s="236"/>
      <c r="AE479" s="130"/>
      <c r="AF479" s="130"/>
      <c r="AG479" s="126"/>
      <c r="AH479" s="125"/>
    </row>
    <row r="480" customFormat="false" ht="11.25" hidden="false" customHeight="false" outlineLevel="0" collapsed="false">
      <c r="P480" s="32"/>
      <c r="Q480" s="32"/>
      <c r="R480" s="32"/>
      <c r="S480" s="32"/>
      <c r="AB480" s="149"/>
      <c r="AC480" s="436"/>
      <c r="AD480" s="236"/>
      <c r="AE480" s="130"/>
      <c r="AF480" s="130"/>
      <c r="AG480" s="126"/>
      <c r="AH480" s="125"/>
    </row>
    <row r="481" customFormat="false" ht="11.25" hidden="false" customHeight="false" outlineLevel="0" collapsed="false">
      <c r="P481" s="32"/>
      <c r="Q481" s="32"/>
      <c r="R481" s="32"/>
      <c r="S481" s="32"/>
      <c r="AB481" s="149"/>
      <c r="AC481" s="436"/>
      <c r="AD481" s="236"/>
      <c r="AE481" s="130"/>
      <c r="AF481" s="130"/>
      <c r="AG481" s="126"/>
      <c r="AH481" s="125"/>
    </row>
    <row r="482" customFormat="false" ht="11.25" hidden="false" customHeight="false" outlineLevel="0" collapsed="false">
      <c r="P482" s="32"/>
      <c r="Q482" s="32"/>
      <c r="R482" s="32"/>
      <c r="S482" s="32"/>
      <c r="AB482" s="149"/>
      <c r="AC482" s="436"/>
      <c r="AD482" s="236"/>
      <c r="AE482" s="130"/>
      <c r="AF482" s="130"/>
      <c r="AG482" s="126"/>
      <c r="AH482" s="125"/>
    </row>
    <row r="483" customFormat="false" ht="11.25" hidden="false" customHeight="false" outlineLevel="0" collapsed="false">
      <c r="P483" s="32"/>
      <c r="Q483" s="32"/>
      <c r="R483" s="32"/>
      <c r="S483" s="32"/>
      <c r="AB483" s="149"/>
      <c r="AC483" s="436"/>
      <c r="AD483" s="236"/>
      <c r="AE483" s="130"/>
      <c r="AF483" s="130"/>
      <c r="AG483" s="126"/>
      <c r="AH483" s="125"/>
    </row>
    <row r="484" customFormat="false" ht="11.25" hidden="false" customHeight="false" outlineLevel="0" collapsed="false">
      <c r="P484" s="32"/>
      <c r="Q484" s="32"/>
      <c r="R484" s="32"/>
      <c r="S484" s="32"/>
      <c r="AB484" s="149"/>
      <c r="AC484" s="436"/>
      <c r="AD484" s="236"/>
      <c r="AE484" s="130"/>
      <c r="AF484" s="130"/>
      <c r="AG484" s="126"/>
      <c r="AH484" s="125"/>
    </row>
    <row r="485" customFormat="false" ht="11.25" hidden="false" customHeight="false" outlineLevel="0" collapsed="false">
      <c r="P485" s="32"/>
      <c r="Q485" s="32"/>
      <c r="R485" s="32"/>
      <c r="S485" s="32"/>
      <c r="AB485" s="149"/>
      <c r="AC485" s="436"/>
      <c r="AD485" s="236"/>
      <c r="AE485" s="130"/>
      <c r="AF485" s="130"/>
      <c r="AG485" s="126"/>
      <c r="AH485" s="125"/>
    </row>
    <row r="486" customFormat="false" ht="11.25" hidden="false" customHeight="false" outlineLevel="0" collapsed="false">
      <c r="P486" s="32"/>
      <c r="Q486" s="32"/>
      <c r="R486" s="32"/>
      <c r="S486" s="32"/>
      <c r="AB486" s="149"/>
      <c r="AC486" s="436"/>
      <c r="AD486" s="236"/>
      <c r="AE486" s="130"/>
      <c r="AF486" s="130"/>
      <c r="AG486" s="126"/>
      <c r="AH486" s="125"/>
    </row>
    <row r="487" customFormat="false" ht="11.25" hidden="false" customHeight="false" outlineLevel="0" collapsed="false">
      <c r="P487" s="32"/>
      <c r="Q487" s="32"/>
      <c r="R487" s="32"/>
      <c r="S487" s="32"/>
      <c r="AB487" s="149"/>
      <c r="AC487" s="436"/>
      <c r="AD487" s="236"/>
      <c r="AE487" s="130"/>
      <c r="AF487" s="130"/>
      <c r="AG487" s="126"/>
      <c r="AH487" s="125"/>
    </row>
    <row r="488" customFormat="false" ht="11.25" hidden="false" customHeight="false" outlineLevel="0" collapsed="false">
      <c r="P488" s="32"/>
      <c r="Q488" s="32"/>
      <c r="R488" s="32"/>
      <c r="S488" s="32"/>
      <c r="AB488" s="149"/>
      <c r="AC488" s="436"/>
      <c r="AD488" s="236"/>
      <c r="AE488" s="130"/>
      <c r="AF488" s="130"/>
      <c r="AG488" s="126"/>
      <c r="AH488" s="125"/>
    </row>
    <row r="489" customFormat="false" ht="11.25" hidden="false" customHeight="false" outlineLevel="0" collapsed="false">
      <c r="P489" s="32"/>
      <c r="Q489" s="32"/>
      <c r="R489" s="32"/>
      <c r="S489" s="32"/>
      <c r="AB489" s="149"/>
      <c r="AC489" s="436"/>
      <c r="AD489" s="236"/>
      <c r="AE489" s="130"/>
      <c r="AF489" s="130"/>
      <c r="AG489" s="126"/>
      <c r="AH489" s="125"/>
    </row>
    <row r="490" customFormat="false" ht="11.25" hidden="false" customHeight="false" outlineLevel="0" collapsed="false">
      <c r="P490" s="32"/>
      <c r="Q490" s="32"/>
      <c r="R490" s="32"/>
      <c r="S490" s="32"/>
      <c r="AB490" s="149"/>
      <c r="AC490" s="436"/>
      <c r="AD490" s="236"/>
      <c r="AE490" s="130"/>
      <c r="AF490" s="130"/>
      <c r="AG490" s="126"/>
      <c r="AH490" s="125"/>
    </row>
    <row r="491" customFormat="false" ht="11.25" hidden="false" customHeight="false" outlineLevel="0" collapsed="false">
      <c r="P491" s="32"/>
      <c r="Q491" s="32"/>
      <c r="R491" s="32"/>
      <c r="S491" s="32"/>
      <c r="AB491" s="149"/>
      <c r="AC491" s="436"/>
      <c r="AD491" s="236"/>
      <c r="AE491" s="130"/>
      <c r="AF491" s="130"/>
      <c r="AG491" s="126"/>
      <c r="AH491" s="125"/>
    </row>
    <row r="492" customFormat="false" ht="11.25" hidden="false" customHeight="false" outlineLevel="0" collapsed="false">
      <c r="P492" s="32"/>
      <c r="Q492" s="32"/>
      <c r="R492" s="32"/>
      <c r="S492" s="32"/>
      <c r="AB492" s="149"/>
      <c r="AC492" s="436"/>
      <c r="AD492" s="236"/>
      <c r="AE492" s="130"/>
      <c r="AF492" s="130"/>
      <c r="AG492" s="126"/>
      <c r="AH492" s="125"/>
    </row>
    <row r="493" customFormat="false" ht="11.25" hidden="false" customHeight="false" outlineLevel="0" collapsed="false">
      <c r="P493" s="32"/>
      <c r="Q493" s="32"/>
      <c r="R493" s="32"/>
      <c r="S493" s="32"/>
      <c r="AB493" s="149"/>
      <c r="AC493" s="436"/>
      <c r="AD493" s="236"/>
      <c r="AE493" s="130"/>
      <c r="AF493" s="130"/>
      <c r="AG493" s="126"/>
      <c r="AH493" s="125"/>
    </row>
    <row r="494" customFormat="false" ht="11.25" hidden="false" customHeight="false" outlineLevel="0" collapsed="false">
      <c r="P494" s="32"/>
      <c r="Q494" s="32"/>
      <c r="R494" s="32"/>
      <c r="S494" s="32"/>
      <c r="AB494" s="149"/>
      <c r="AC494" s="436"/>
      <c r="AD494" s="236"/>
      <c r="AE494" s="130"/>
      <c r="AF494" s="130"/>
      <c r="AG494" s="126"/>
      <c r="AH494" s="125"/>
    </row>
    <row r="495" customFormat="false" ht="11.25" hidden="false" customHeight="false" outlineLevel="0" collapsed="false">
      <c r="P495" s="32"/>
      <c r="Q495" s="32"/>
      <c r="R495" s="32"/>
      <c r="S495" s="32"/>
      <c r="AB495" s="149"/>
      <c r="AC495" s="436"/>
      <c r="AD495" s="236"/>
      <c r="AE495" s="130"/>
      <c r="AF495" s="130"/>
      <c r="AG495" s="126"/>
      <c r="AH495" s="125"/>
    </row>
    <row r="496" customFormat="false" ht="11.25" hidden="false" customHeight="false" outlineLevel="0" collapsed="false">
      <c r="P496" s="32"/>
      <c r="Q496" s="32"/>
      <c r="R496" s="32"/>
      <c r="S496" s="32"/>
      <c r="AB496" s="149"/>
      <c r="AC496" s="436"/>
      <c r="AD496" s="236"/>
      <c r="AE496" s="130"/>
      <c r="AF496" s="130"/>
      <c r="AG496" s="126"/>
      <c r="AH496" s="125"/>
    </row>
    <row r="497" customFormat="false" ht="11.25" hidden="false" customHeight="false" outlineLevel="0" collapsed="false">
      <c r="P497" s="32"/>
      <c r="Q497" s="32"/>
      <c r="R497" s="32"/>
      <c r="S497" s="32"/>
      <c r="AB497" s="149"/>
      <c r="AC497" s="436"/>
      <c r="AD497" s="236"/>
      <c r="AE497" s="130"/>
      <c r="AF497" s="130"/>
      <c r="AG497" s="126"/>
      <c r="AH497" s="125"/>
    </row>
    <row r="498" customFormat="false" ht="11.25" hidden="false" customHeight="false" outlineLevel="0" collapsed="false">
      <c r="P498" s="32"/>
      <c r="Q498" s="32"/>
      <c r="R498" s="32"/>
      <c r="S498" s="32"/>
      <c r="AB498" s="149"/>
      <c r="AC498" s="436"/>
      <c r="AD498" s="236"/>
      <c r="AE498" s="130"/>
      <c r="AF498" s="130"/>
      <c r="AG498" s="126"/>
      <c r="AH498" s="125"/>
    </row>
    <row r="499" customFormat="false" ht="11.25" hidden="false" customHeight="false" outlineLevel="0" collapsed="false">
      <c r="P499" s="32"/>
      <c r="Q499" s="32"/>
      <c r="R499" s="32"/>
      <c r="S499" s="32"/>
      <c r="AB499" s="149"/>
      <c r="AC499" s="436"/>
      <c r="AD499" s="236"/>
      <c r="AE499" s="130"/>
      <c r="AF499" s="130"/>
      <c r="AG499" s="126"/>
      <c r="AH499" s="125"/>
    </row>
    <row r="500" customFormat="false" ht="11.25" hidden="false" customHeight="false" outlineLevel="0" collapsed="false">
      <c r="P500" s="32"/>
      <c r="Q500" s="32"/>
      <c r="R500" s="32"/>
      <c r="S500" s="32"/>
      <c r="AB500" s="149"/>
      <c r="AC500" s="436"/>
      <c r="AD500" s="236"/>
      <c r="AE500" s="130"/>
      <c r="AF500" s="130"/>
      <c r="AG500" s="126"/>
      <c r="AH500" s="125"/>
    </row>
    <row r="501" customFormat="false" ht="11.25" hidden="false" customHeight="false" outlineLevel="0" collapsed="false">
      <c r="P501" s="32"/>
      <c r="Q501" s="32"/>
      <c r="R501" s="32"/>
      <c r="S501" s="32"/>
      <c r="AB501" s="149"/>
      <c r="AC501" s="436"/>
      <c r="AD501" s="236"/>
      <c r="AE501" s="130"/>
      <c r="AF501" s="130"/>
      <c r="AG501" s="126"/>
      <c r="AH501" s="125"/>
    </row>
    <row r="502" customFormat="false" ht="11.25" hidden="false" customHeight="false" outlineLevel="0" collapsed="false">
      <c r="P502" s="32"/>
      <c r="Q502" s="32"/>
      <c r="R502" s="32"/>
      <c r="S502" s="32"/>
      <c r="AB502" s="149"/>
      <c r="AC502" s="436"/>
      <c r="AD502" s="236"/>
      <c r="AE502" s="130"/>
      <c r="AF502" s="130"/>
      <c r="AG502" s="126"/>
      <c r="AH502" s="125"/>
    </row>
    <row r="503" customFormat="false" ht="11.25" hidden="false" customHeight="false" outlineLevel="0" collapsed="false">
      <c r="P503" s="32"/>
      <c r="Q503" s="32"/>
      <c r="R503" s="32"/>
      <c r="S503" s="32"/>
      <c r="AB503" s="149"/>
      <c r="AC503" s="436"/>
      <c r="AD503" s="236"/>
      <c r="AE503" s="130"/>
      <c r="AF503" s="130"/>
      <c r="AG503" s="126"/>
      <c r="AH503" s="125"/>
    </row>
    <row r="504" customFormat="false" ht="11.25" hidden="false" customHeight="false" outlineLevel="0" collapsed="false">
      <c r="P504" s="32"/>
      <c r="Q504" s="32"/>
      <c r="R504" s="32"/>
      <c r="S504" s="32"/>
      <c r="AB504" s="149"/>
      <c r="AC504" s="436"/>
      <c r="AD504" s="236"/>
      <c r="AE504" s="130"/>
      <c r="AF504" s="130"/>
      <c r="AG504" s="126"/>
      <c r="AH504" s="125"/>
    </row>
    <row r="505" customFormat="false" ht="11.25" hidden="false" customHeight="false" outlineLevel="0" collapsed="false">
      <c r="P505" s="32"/>
      <c r="Q505" s="32"/>
      <c r="R505" s="32"/>
      <c r="S505" s="32"/>
      <c r="AB505" s="149"/>
      <c r="AC505" s="436"/>
      <c r="AD505" s="236"/>
      <c r="AE505" s="130"/>
      <c r="AF505" s="130"/>
      <c r="AG505" s="126"/>
      <c r="AH505" s="125"/>
    </row>
    <row r="506" customFormat="false" ht="11.25" hidden="false" customHeight="false" outlineLevel="0" collapsed="false">
      <c r="P506" s="32"/>
      <c r="Q506" s="32"/>
      <c r="R506" s="32"/>
      <c r="S506" s="32"/>
      <c r="AB506" s="149"/>
      <c r="AC506" s="436"/>
      <c r="AD506" s="236"/>
      <c r="AE506" s="130"/>
      <c r="AF506" s="130"/>
      <c r="AG506" s="126"/>
      <c r="AH506" s="125"/>
    </row>
    <row r="507" customFormat="false" ht="11.25" hidden="false" customHeight="false" outlineLevel="0" collapsed="false">
      <c r="P507" s="32"/>
      <c r="Q507" s="32"/>
      <c r="R507" s="32"/>
      <c r="S507" s="32"/>
      <c r="AB507" s="149"/>
      <c r="AC507" s="436"/>
      <c r="AD507" s="236"/>
      <c r="AE507" s="130"/>
      <c r="AF507" s="130"/>
      <c r="AG507" s="126"/>
      <c r="AH507" s="125"/>
    </row>
    <row r="508" customFormat="false" ht="11.25" hidden="false" customHeight="false" outlineLevel="0" collapsed="false">
      <c r="P508" s="32"/>
      <c r="Q508" s="32"/>
      <c r="R508" s="32"/>
      <c r="S508" s="32"/>
      <c r="AB508" s="149"/>
      <c r="AC508" s="436"/>
      <c r="AD508" s="236"/>
      <c r="AE508" s="130"/>
      <c r="AF508" s="130"/>
      <c r="AG508" s="126"/>
      <c r="AH508" s="125"/>
    </row>
    <row r="509" customFormat="false" ht="11.25" hidden="false" customHeight="false" outlineLevel="0" collapsed="false">
      <c r="P509" s="32"/>
      <c r="Q509" s="32"/>
      <c r="R509" s="32"/>
      <c r="S509" s="32"/>
      <c r="AB509" s="149"/>
      <c r="AC509" s="436"/>
      <c r="AD509" s="236"/>
      <c r="AE509" s="130"/>
      <c r="AF509" s="130"/>
      <c r="AG509" s="126"/>
      <c r="AH509" s="125"/>
    </row>
    <row r="510" customFormat="false" ht="11.25" hidden="false" customHeight="false" outlineLevel="0" collapsed="false">
      <c r="P510" s="32"/>
      <c r="Q510" s="32"/>
      <c r="R510" s="32"/>
      <c r="S510" s="32"/>
      <c r="AB510" s="149"/>
      <c r="AC510" s="436"/>
      <c r="AD510" s="236"/>
      <c r="AE510" s="130"/>
      <c r="AF510" s="130"/>
      <c r="AG510" s="126"/>
      <c r="AH510" s="125"/>
    </row>
    <row r="511" customFormat="false" ht="11.25" hidden="false" customHeight="false" outlineLevel="0" collapsed="false">
      <c r="P511" s="32"/>
      <c r="Q511" s="32"/>
      <c r="R511" s="32"/>
      <c r="S511" s="32"/>
      <c r="AB511" s="149"/>
      <c r="AC511" s="436"/>
      <c r="AD511" s="236"/>
      <c r="AE511" s="130"/>
      <c r="AF511" s="130"/>
      <c r="AG511" s="126"/>
      <c r="AH511" s="125"/>
    </row>
    <row r="512" customFormat="false" ht="11.25" hidden="false" customHeight="false" outlineLevel="0" collapsed="false">
      <c r="P512" s="32"/>
      <c r="Q512" s="32"/>
      <c r="R512" s="32"/>
      <c r="S512" s="32"/>
      <c r="AB512" s="149"/>
      <c r="AC512" s="436"/>
      <c r="AD512" s="236"/>
      <c r="AE512" s="130"/>
      <c r="AF512" s="130"/>
      <c r="AG512" s="126"/>
      <c r="AH512" s="125"/>
    </row>
    <row r="513" customFormat="false" ht="11.25" hidden="false" customHeight="false" outlineLevel="0" collapsed="false">
      <c r="P513" s="32"/>
      <c r="Q513" s="32"/>
      <c r="R513" s="32"/>
      <c r="S513" s="32"/>
      <c r="AB513" s="149"/>
      <c r="AC513" s="436"/>
      <c r="AD513" s="236"/>
      <c r="AE513" s="130"/>
      <c r="AF513" s="130"/>
      <c r="AG513" s="126"/>
      <c r="AH513" s="125"/>
    </row>
    <row r="514" customFormat="false" ht="11.25" hidden="false" customHeight="false" outlineLevel="0" collapsed="false">
      <c r="P514" s="32"/>
      <c r="Q514" s="32"/>
      <c r="R514" s="32"/>
      <c r="S514" s="32"/>
      <c r="AB514" s="149"/>
      <c r="AC514" s="436"/>
      <c r="AD514" s="236"/>
      <c r="AE514" s="130"/>
      <c r="AF514" s="130"/>
      <c r="AG514" s="126"/>
      <c r="AH514" s="125"/>
    </row>
    <row r="515" customFormat="false" ht="11.25" hidden="false" customHeight="false" outlineLevel="0" collapsed="false">
      <c r="P515" s="32"/>
      <c r="Q515" s="32"/>
      <c r="R515" s="32"/>
      <c r="S515" s="32"/>
      <c r="AB515" s="149"/>
      <c r="AC515" s="436"/>
      <c r="AD515" s="236"/>
      <c r="AE515" s="130"/>
      <c r="AF515" s="130"/>
      <c r="AG515" s="126"/>
      <c r="AH515" s="125"/>
    </row>
    <row r="516" customFormat="false" ht="11.25" hidden="false" customHeight="false" outlineLevel="0" collapsed="false">
      <c r="P516" s="32"/>
      <c r="Q516" s="32"/>
      <c r="R516" s="32"/>
      <c r="S516" s="32"/>
      <c r="AB516" s="149"/>
      <c r="AC516" s="436"/>
      <c r="AD516" s="236"/>
      <c r="AE516" s="130"/>
      <c r="AF516" s="130"/>
      <c r="AG516" s="126"/>
      <c r="AH516" s="125"/>
    </row>
    <row r="517" customFormat="false" ht="11.25" hidden="false" customHeight="false" outlineLevel="0" collapsed="false">
      <c r="P517" s="32"/>
      <c r="Q517" s="32"/>
      <c r="R517" s="32"/>
      <c r="S517" s="32"/>
      <c r="AB517" s="149"/>
      <c r="AC517" s="436"/>
      <c r="AD517" s="236"/>
      <c r="AE517" s="130"/>
      <c r="AF517" s="130"/>
      <c r="AG517" s="126"/>
      <c r="AH517" s="125"/>
    </row>
    <row r="518" customFormat="false" ht="11.25" hidden="false" customHeight="false" outlineLevel="0" collapsed="false">
      <c r="P518" s="32"/>
      <c r="Q518" s="32"/>
      <c r="R518" s="32"/>
      <c r="S518" s="32"/>
      <c r="AB518" s="149"/>
      <c r="AC518" s="436"/>
      <c r="AD518" s="236"/>
      <c r="AE518" s="130"/>
      <c r="AF518" s="130"/>
      <c r="AG518" s="126"/>
      <c r="AH518" s="125"/>
    </row>
    <row r="519" customFormat="false" ht="11.25" hidden="false" customHeight="false" outlineLevel="0" collapsed="false">
      <c r="P519" s="32"/>
      <c r="Q519" s="32"/>
      <c r="R519" s="32"/>
      <c r="S519" s="32"/>
      <c r="AB519" s="149"/>
      <c r="AC519" s="436"/>
      <c r="AD519" s="236"/>
      <c r="AE519" s="130"/>
      <c r="AF519" s="130"/>
      <c r="AG519" s="126"/>
      <c r="AH519" s="125"/>
    </row>
    <row r="520" customFormat="false" ht="11.25" hidden="false" customHeight="false" outlineLevel="0" collapsed="false">
      <c r="P520" s="32"/>
      <c r="Q520" s="32"/>
      <c r="R520" s="32"/>
      <c r="S520" s="32"/>
      <c r="AB520" s="149"/>
      <c r="AC520" s="436"/>
      <c r="AD520" s="236"/>
      <c r="AE520" s="130"/>
      <c r="AF520" s="130"/>
      <c r="AG520" s="126"/>
      <c r="AH520" s="125"/>
    </row>
    <row r="521" customFormat="false" ht="11.25" hidden="false" customHeight="false" outlineLevel="0" collapsed="false">
      <c r="P521" s="32"/>
      <c r="Q521" s="32"/>
      <c r="R521" s="32"/>
      <c r="S521" s="32"/>
      <c r="AB521" s="149"/>
      <c r="AC521" s="436"/>
      <c r="AD521" s="236"/>
      <c r="AE521" s="130"/>
      <c r="AF521" s="130"/>
      <c r="AG521" s="126"/>
      <c r="AH521" s="125"/>
    </row>
    <row r="522" customFormat="false" ht="11.25" hidden="false" customHeight="false" outlineLevel="0" collapsed="false">
      <c r="P522" s="32"/>
      <c r="Q522" s="32"/>
      <c r="R522" s="32"/>
      <c r="S522" s="32"/>
      <c r="AB522" s="149"/>
      <c r="AC522" s="436"/>
      <c r="AD522" s="236"/>
      <c r="AE522" s="130"/>
      <c r="AF522" s="130"/>
      <c r="AG522" s="126"/>
      <c r="AH522" s="125"/>
    </row>
    <row r="523" customFormat="false" ht="11.25" hidden="false" customHeight="false" outlineLevel="0" collapsed="false">
      <c r="P523" s="32"/>
      <c r="Q523" s="32"/>
      <c r="R523" s="32"/>
      <c r="S523" s="32"/>
      <c r="AB523" s="149"/>
      <c r="AC523" s="436"/>
      <c r="AD523" s="236"/>
      <c r="AE523" s="130"/>
      <c r="AF523" s="130"/>
      <c r="AG523" s="126"/>
      <c r="AH523" s="125"/>
    </row>
    <row r="524" customFormat="false" ht="11.25" hidden="false" customHeight="false" outlineLevel="0" collapsed="false">
      <c r="P524" s="32"/>
      <c r="Q524" s="32"/>
      <c r="R524" s="32"/>
      <c r="S524" s="32"/>
      <c r="AB524" s="149"/>
      <c r="AC524" s="436"/>
      <c r="AD524" s="236"/>
      <c r="AE524" s="130"/>
      <c r="AF524" s="130"/>
      <c r="AG524" s="126"/>
      <c r="AH524" s="125"/>
    </row>
    <row r="525" customFormat="false" ht="11.25" hidden="false" customHeight="false" outlineLevel="0" collapsed="false">
      <c r="P525" s="32"/>
      <c r="Q525" s="32"/>
      <c r="R525" s="32"/>
      <c r="S525" s="32"/>
      <c r="AB525" s="149"/>
      <c r="AC525" s="436"/>
      <c r="AD525" s="236"/>
      <c r="AE525" s="130"/>
      <c r="AF525" s="130"/>
      <c r="AG525" s="126"/>
      <c r="AH525" s="125"/>
    </row>
    <row r="526" customFormat="false" ht="11.25" hidden="false" customHeight="false" outlineLevel="0" collapsed="false">
      <c r="P526" s="32"/>
      <c r="Q526" s="32"/>
      <c r="R526" s="32"/>
      <c r="S526" s="32"/>
      <c r="AB526" s="149"/>
      <c r="AC526" s="436"/>
      <c r="AD526" s="236"/>
      <c r="AE526" s="130"/>
      <c r="AF526" s="130"/>
      <c r="AG526" s="126"/>
      <c r="AH526" s="125"/>
    </row>
    <row r="527" customFormat="false" ht="11.25" hidden="false" customHeight="false" outlineLevel="0" collapsed="false">
      <c r="P527" s="32"/>
      <c r="Q527" s="32"/>
      <c r="R527" s="32"/>
      <c r="S527" s="32"/>
      <c r="AB527" s="149"/>
      <c r="AC527" s="436"/>
      <c r="AD527" s="236"/>
      <c r="AE527" s="130"/>
      <c r="AF527" s="130"/>
      <c r="AG527" s="126"/>
      <c r="AH527" s="125"/>
    </row>
    <row r="528" customFormat="false" ht="11.25" hidden="false" customHeight="false" outlineLevel="0" collapsed="false">
      <c r="P528" s="32"/>
      <c r="Q528" s="32"/>
      <c r="R528" s="32"/>
      <c r="S528" s="32"/>
      <c r="AB528" s="149"/>
      <c r="AC528" s="436"/>
      <c r="AD528" s="236"/>
      <c r="AE528" s="130"/>
      <c r="AF528" s="130"/>
      <c r="AG528" s="126"/>
      <c r="AH528" s="125"/>
    </row>
    <row r="529" customFormat="false" ht="11.25" hidden="false" customHeight="false" outlineLevel="0" collapsed="false">
      <c r="P529" s="32"/>
      <c r="Q529" s="32"/>
      <c r="R529" s="32"/>
      <c r="S529" s="32"/>
      <c r="AB529" s="149"/>
      <c r="AC529" s="436"/>
      <c r="AD529" s="236"/>
      <c r="AE529" s="130"/>
      <c r="AF529" s="130"/>
      <c r="AG529" s="126"/>
      <c r="AH529" s="125"/>
    </row>
    <row r="530" customFormat="false" ht="11.25" hidden="false" customHeight="false" outlineLevel="0" collapsed="false">
      <c r="P530" s="32"/>
      <c r="Q530" s="32"/>
      <c r="R530" s="32"/>
      <c r="S530" s="32"/>
      <c r="AB530" s="149"/>
      <c r="AC530" s="436"/>
      <c r="AD530" s="236"/>
      <c r="AE530" s="130"/>
      <c r="AF530" s="130"/>
      <c r="AG530" s="126"/>
      <c r="AH530" s="125"/>
    </row>
    <row r="531" customFormat="false" ht="11.25" hidden="false" customHeight="false" outlineLevel="0" collapsed="false">
      <c r="P531" s="32"/>
      <c r="Q531" s="32"/>
      <c r="R531" s="32"/>
      <c r="S531" s="32"/>
      <c r="AB531" s="149"/>
      <c r="AC531" s="436"/>
      <c r="AD531" s="236"/>
      <c r="AE531" s="130"/>
      <c r="AF531" s="130"/>
      <c r="AG531" s="126"/>
      <c r="AH531" s="125"/>
    </row>
    <row r="532" customFormat="false" ht="11.25" hidden="false" customHeight="false" outlineLevel="0" collapsed="false">
      <c r="P532" s="32"/>
      <c r="Q532" s="32"/>
      <c r="R532" s="32"/>
      <c r="S532" s="32"/>
      <c r="AB532" s="149"/>
      <c r="AC532" s="436"/>
      <c r="AD532" s="236"/>
      <c r="AE532" s="130"/>
      <c r="AF532" s="130"/>
      <c r="AG532" s="126"/>
      <c r="AH532" s="125"/>
    </row>
    <row r="533" customFormat="false" ht="11.25" hidden="false" customHeight="false" outlineLevel="0" collapsed="false">
      <c r="P533" s="32"/>
      <c r="Q533" s="32"/>
      <c r="R533" s="32"/>
      <c r="S533" s="32"/>
      <c r="AB533" s="149"/>
      <c r="AC533" s="436"/>
      <c r="AD533" s="236"/>
      <c r="AE533" s="130"/>
      <c r="AF533" s="130"/>
      <c r="AG533" s="126"/>
      <c r="AH533" s="125"/>
    </row>
    <row r="534" customFormat="false" ht="11.25" hidden="false" customHeight="false" outlineLevel="0" collapsed="false">
      <c r="P534" s="32"/>
      <c r="Q534" s="32"/>
      <c r="R534" s="32"/>
      <c r="S534" s="32"/>
      <c r="AB534" s="149"/>
      <c r="AC534" s="436"/>
      <c r="AD534" s="236"/>
      <c r="AE534" s="130"/>
      <c r="AF534" s="130"/>
      <c r="AG534" s="126"/>
      <c r="AH534" s="125"/>
    </row>
    <row r="535" customFormat="false" ht="11.25" hidden="false" customHeight="false" outlineLevel="0" collapsed="false">
      <c r="P535" s="32"/>
      <c r="Q535" s="32"/>
      <c r="R535" s="32"/>
      <c r="S535" s="32"/>
      <c r="AB535" s="149"/>
      <c r="AC535" s="436"/>
      <c r="AD535" s="236"/>
      <c r="AE535" s="130"/>
      <c r="AF535" s="130"/>
      <c r="AG535" s="126"/>
      <c r="AH535" s="125"/>
    </row>
    <row r="536" customFormat="false" ht="11.25" hidden="false" customHeight="false" outlineLevel="0" collapsed="false">
      <c r="P536" s="32"/>
      <c r="Q536" s="32"/>
      <c r="R536" s="32"/>
      <c r="S536" s="32"/>
      <c r="AB536" s="149"/>
      <c r="AC536" s="436"/>
      <c r="AD536" s="236"/>
      <c r="AE536" s="130"/>
      <c r="AF536" s="130"/>
      <c r="AG536" s="126"/>
      <c r="AH536" s="125"/>
    </row>
    <row r="537" customFormat="false" ht="11.25" hidden="false" customHeight="false" outlineLevel="0" collapsed="false">
      <c r="P537" s="32"/>
      <c r="Q537" s="32"/>
      <c r="R537" s="32"/>
      <c r="S537" s="32"/>
      <c r="AB537" s="149"/>
      <c r="AC537" s="436"/>
      <c r="AD537" s="236"/>
      <c r="AE537" s="130"/>
      <c r="AF537" s="130"/>
      <c r="AG537" s="126"/>
      <c r="AH537" s="125"/>
    </row>
    <row r="538" customFormat="false" ht="11.25" hidden="false" customHeight="false" outlineLevel="0" collapsed="false">
      <c r="P538" s="32"/>
      <c r="Q538" s="32"/>
      <c r="R538" s="32"/>
      <c r="S538" s="32"/>
      <c r="AB538" s="149"/>
      <c r="AC538" s="436"/>
      <c r="AD538" s="236"/>
      <c r="AE538" s="130"/>
      <c r="AF538" s="130"/>
      <c r="AG538" s="126"/>
      <c r="AH538" s="125"/>
    </row>
    <row r="539" customFormat="false" ht="11.25" hidden="false" customHeight="false" outlineLevel="0" collapsed="false">
      <c r="P539" s="32"/>
      <c r="Q539" s="32"/>
      <c r="R539" s="32"/>
      <c r="S539" s="32"/>
      <c r="AB539" s="149"/>
      <c r="AC539" s="436"/>
      <c r="AD539" s="236"/>
      <c r="AE539" s="130"/>
      <c r="AF539" s="130"/>
      <c r="AG539" s="126"/>
      <c r="AH539" s="125"/>
    </row>
    <row r="540" customFormat="false" ht="11.25" hidden="false" customHeight="false" outlineLevel="0" collapsed="false">
      <c r="P540" s="32"/>
      <c r="Q540" s="32"/>
      <c r="R540" s="32"/>
      <c r="S540" s="32"/>
      <c r="AB540" s="149"/>
      <c r="AC540" s="436"/>
      <c r="AD540" s="236"/>
      <c r="AE540" s="130"/>
      <c r="AF540" s="130"/>
      <c r="AG540" s="126"/>
      <c r="AH540" s="125"/>
    </row>
    <row r="541" customFormat="false" ht="11.25" hidden="false" customHeight="false" outlineLevel="0" collapsed="false">
      <c r="P541" s="32"/>
      <c r="Q541" s="32"/>
      <c r="R541" s="32"/>
      <c r="S541" s="32"/>
      <c r="AB541" s="149"/>
      <c r="AC541" s="436"/>
      <c r="AD541" s="236"/>
      <c r="AE541" s="130"/>
      <c r="AF541" s="130"/>
      <c r="AG541" s="126"/>
      <c r="AH541" s="125"/>
    </row>
    <row r="542" customFormat="false" ht="11.25" hidden="false" customHeight="false" outlineLevel="0" collapsed="false">
      <c r="P542" s="32"/>
      <c r="Q542" s="32"/>
      <c r="R542" s="32"/>
      <c r="S542" s="32"/>
      <c r="AB542" s="149"/>
      <c r="AC542" s="436"/>
      <c r="AD542" s="236"/>
      <c r="AE542" s="130"/>
      <c r="AF542" s="130"/>
      <c r="AG542" s="126"/>
      <c r="AH542" s="125"/>
    </row>
    <row r="543" customFormat="false" ht="11.25" hidden="false" customHeight="false" outlineLevel="0" collapsed="false">
      <c r="P543" s="32"/>
      <c r="Q543" s="32"/>
      <c r="R543" s="32"/>
      <c r="S543" s="32"/>
      <c r="AB543" s="149"/>
      <c r="AC543" s="436"/>
      <c r="AD543" s="236"/>
      <c r="AE543" s="130"/>
      <c r="AF543" s="130"/>
      <c r="AG543" s="126"/>
      <c r="AH543" s="125"/>
    </row>
    <row r="544" customFormat="false" ht="11.25" hidden="false" customHeight="false" outlineLevel="0" collapsed="false">
      <c r="P544" s="32"/>
      <c r="Q544" s="32"/>
      <c r="R544" s="32"/>
      <c r="S544" s="32"/>
      <c r="AB544" s="149"/>
      <c r="AC544" s="436"/>
      <c r="AD544" s="236"/>
      <c r="AE544" s="130"/>
      <c r="AF544" s="130"/>
      <c r="AG544" s="126"/>
      <c r="AH544" s="125"/>
    </row>
    <row r="545" customFormat="false" ht="11.25" hidden="false" customHeight="false" outlineLevel="0" collapsed="false">
      <c r="P545" s="32"/>
      <c r="Q545" s="32"/>
      <c r="R545" s="32"/>
      <c r="S545" s="32"/>
      <c r="AB545" s="149"/>
      <c r="AC545" s="436"/>
      <c r="AD545" s="236"/>
      <c r="AE545" s="130"/>
      <c r="AF545" s="130"/>
      <c r="AG545" s="126"/>
      <c r="AH545" s="125"/>
    </row>
    <row r="546" customFormat="false" ht="11.25" hidden="false" customHeight="false" outlineLevel="0" collapsed="false">
      <c r="P546" s="32"/>
      <c r="Q546" s="32"/>
      <c r="R546" s="32"/>
      <c r="S546" s="32"/>
      <c r="AB546" s="149"/>
      <c r="AC546" s="436"/>
      <c r="AD546" s="236"/>
      <c r="AE546" s="130"/>
      <c r="AF546" s="130"/>
      <c r="AG546" s="126"/>
      <c r="AH546" s="125"/>
    </row>
    <row r="547" customFormat="false" ht="11.25" hidden="false" customHeight="false" outlineLevel="0" collapsed="false">
      <c r="P547" s="32"/>
      <c r="Q547" s="32"/>
      <c r="R547" s="32"/>
      <c r="S547" s="32"/>
      <c r="AB547" s="149"/>
      <c r="AC547" s="436"/>
      <c r="AD547" s="236"/>
      <c r="AE547" s="130"/>
      <c r="AF547" s="130"/>
      <c r="AG547" s="126"/>
      <c r="AH547" s="125"/>
    </row>
    <row r="548" customFormat="false" ht="11.25" hidden="false" customHeight="false" outlineLevel="0" collapsed="false">
      <c r="P548" s="32"/>
      <c r="Q548" s="32"/>
      <c r="R548" s="32"/>
      <c r="S548" s="32"/>
      <c r="AB548" s="149"/>
      <c r="AC548" s="436"/>
      <c r="AD548" s="236"/>
      <c r="AE548" s="130"/>
      <c r="AF548" s="130"/>
      <c r="AG548" s="126"/>
      <c r="AH548" s="125"/>
    </row>
    <row r="549" customFormat="false" ht="11.25" hidden="false" customHeight="false" outlineLevel="0" collapsed="false">
      <c r="P549" s="32"/>
      <c r="Q549" s="32"/>
      <c r="R549" s="32"/>
      <c r="S549" s="32"/>
      <c r="AB549" s="149"/>
      <c r="AC549" s="436"/>
      <c r="AD549" s="236"/>
      <c r="AE549" s="130"/>
      <c r="AF549" s="130"/>
      <c r="AG549" s="126"/>
      <c r="AH549" s="125"/>
    </row>
    <row r="550" customFormat="false" ht="11.25" hidden="false" customHeight="false" outlineLevel="0" collapsed="false">
      <c r="P550" s="32"/>
      <c r="Q550" s="32"/>
      <c r="R550" s="32"/>
      <c r="S550" s="32"/>
      <c r="AB550" s="149"/>
      <c r="AC550" s="436"/>
      <c r="AD550" s="236"/>
      <c r="AE550" s="130"/>
      <c r="AF550" s="130"/>
      <c r="AG550" s="126"/>
      <c r="AH550" s="125"/>
    </row>
    <row r="551" customFormat="false" ht="11.25" hidden="false" customHeight="false" outlineLevel="0" collapsed="false">
      <c r="P551" s="32"/>
      <c r="Q551" s="32"/>
      <c r="R551" s="32"/>
      <c r="S551" s="32"/>
      <c r="AB551" s="149"/>
      <c r="AC551" s="436"/>
      <c r="AD551" s="236"/>
      <c r="AE551" s="130"/>
      <c r="AF551" s="130"/>
      <c r="AG551" s="126"/>
      <c r="AH551" s="125"/>
    </row>
    <row r="552" customFormat="false" ht="11.25" hidden="false" customHeight="false" outlineLevel="0" collapsed="false">
      <c r="P552" s="32"/>
      <c r="Q552" s="32"/>
      <c r="R552" s="32"/>
      <c r="S552" s="32"/>
      <c r="AB552" s="149"/>
      <c r="AC552" s="436"/>
      <c r="AD552" s="236"/>
      <c r="AE552" s="130"/>
      <c r="AF552" s="130"/>
      <c r="AG552" s="126"/>
      <c r="AH552" s="125"/>
    </row>
    <row r="553" customFormat="false" ht="11.25" hidden="false" customHeight="false" outlineLevel="0" collapsed="false">
      <c r="P553" s="32"/>
      <c r="Q553" s="32"/>
      <c r="R553" s="32"/>
      <c r="S553" s="32"/>
      <c r="AB553" s="149"/>
      <c r="AC553" s="436"/>
      <c r="AD553" s="236"/>
      <c r="AE553" s="130"/>
      <c r="AF553" s="130"/>
      <c r="AG553" s="126"/>
      <c r="AH553" s="125"/>
    </row>
    <row r="554" customFormat="false" ht="11.25" hidden="false" customHeight="false" outlineLevel="0" collapsed="false">
      <c r="P554" s="32"/>
      <c r="Q554" s="32"/>
      <c r="R554" s="32"/>
      <c r="S554" s="32"/>
      <c r="AB554" s="149"/>
      <c r="AC554" s="436"/>
      <c r="AD554" s="236"/>
      <c r="AE554" s="130"/>
      <c r="AF554" s="130"/>
      <c r="AG554" s="126"/>
      <c r="AH554" s="125"/>
    </row>
    <row r="555" customFormat="false" ht="11.25" hidden="false" customHeight="false" outlineLevel="0" collapsed="false">
      <c r="P555" s="32"/>
      <c r="Q555" s="32"/>
      <c r="R555" s="32"/>
      <c r="S555" s="32"/>
      <c r="AB555" s="149"/>
      <c r="AC555" s="436"/>
      <c r="AD555" s="236"/>
      <c r="AE555" s="130"/>
      <c r="AF555" s="130"/>
      <c r="AG555" s="126"/>
      <c r="AH555" s="125"/>
    </row>
    <row r="556" customFormat="false" ht="11.25" hidden="false" customHeight="false" outlineLevel="0" collapsed="false">
      <c r="P556" s="32"/>
      <c r="Q556" s="32"/>
      <c r="R556" s="32"/>
      <c r="S556" s="32"/>
      <c r="AB556" s="149"/>
      <c r="AC556" s="436"/>
      <c r="AD556" s="236"/>
      <c r="AE556" s="130"/>
      <c r="AF556" s="130"/>
      <c r="AG556" s="126"/>
      <c r="AH556" s="125"/>
    </row>
    <row r="557" customFormat="false" ht="11.25" hidden="false" customHeight="false" outlineLevel="0" collapsed="false">
      <c r="P557" s="32"/>
      <c r="Q557" s="32"/>
      <c r="R557" s="32"/>
      <c r="S557" s="32"/>
      <c r="AB557" s="149"/>
      <c r="AC557" s="436"/>
      <c r="AD557" s="236"/>
      <c r="AE557" s="130"/>
      <c r="AF557" s="130"/>
      <c r="AG557" s="126"/>
      <c r="AH557" s="125"/>
    </row>
    <row r="558" customFormat="false" ht="11.25" hidden="false" customHeight="false" outlineLevel="0" collapsed="false">
      <c r="P558" s="32"/>
      <c r="Q558" s="32"/>
      <c r="R558" s="32"/>
      <c r="S558" s="32"/>
      <c r="AB558" s="149"/>
      <c r="AC558" s="436"/>
      <c r="AD558" s="236"/>
      <c r="AE558" s="130"/>
      <c r="AF558" s="130"/>
      <c r="AG558" s="126"/>
      <c r="AH558" s="125"/>
    </row>
    <row r="559" customFormat="false" ht="11.25" hidden="false" customHeight="false" outlineLevel="0" collapsed="false">
      <c r="P559" s="32"/>
      <c r="Q559" s="32"/>
      <c r="R559" s="32"/>
      <c r="S559" s="32"/>
      <c r="AB559" s="149"/>
      <c r="AC559" s="436"/>
      <c r="AD559" s="236"/>
      <c r="AE559" s="130"/>
      <c r="AF559" s="130"/>
      <c r="AG559" s="126"/>
      <c r="AH559" s="125"/>
    </row>
    <row r="560" customFormat="false" ht="11.25" hidden="false" customHeight="false" outlineLevel="0" collapsed="false">
      <c r="P560" s="32"/>
      <c r="Q560" s="32"/>
      <c r="R560" s="32"/>
      <c r="S560" s="32"/>
      <c r="AB560" s="149"/>
      <c r="AC560" s="436"/>
      <c r="AD560" s="236"/>
      <c r="AE560" s="130"/>
      <c r="AF560" s="130"/>
      <c r="AG560" s="126"/>
      <c r="AH560" s="125"/>
    </row>
    <row r="561" customFormat="false" ht="11.25" hidden="false" customHeight="false" outlineLevel="0" collapsed="false">
      <c r="P561" s="32"/>
      <c r="Q561" s="32"/>
      <c r="R561" s="32"/>
      <c r="S561" s="32"/>
      <c r="AB561" s="149"/>
      <c r="AC561" s="436"/>
      <c r="AD561" s="236"/>
      <c r="AE561" s="130"/>
      <c r="AF561" s="130"/>
      <c r="AG561" s="126"/>
      <c r="AH561" s="125"/>
    </row>
    <row r="562" customFormat="false" ht="11.25" hidden="false" customHeight="false" outlineLevel="0" collapsed="false">
      <c r="P562" s="32"/>
      <c r="Q562" s="32"/>
      <c r="R562" s="32"/>
      <c r="S562" s="32"/>
      <c r="AB562" s="149"/>
      <c r="AC562" s="436"/>
      <c r="AD562" s="236"/>
      <c r="AE562" s="130"/>
      <c r="AF562" s="130"/>
      <c r="AG562" s="126"/>
      <c r="AH562" s="125"/>
    </row>
    <row r="563" customFormat="false" ht="11.25" hidden="false" customHeight="false" outlineLevel="0" collapsed="false">
      <c r="P563" s="32"/>
      <c r="Q563" s="32"/>
      <c r="R563" s="32"/>
      <c r="S563" s="32"/>
      <c r="AB563" s="149"/>
      <c r="AC563" s="436"/>
      <c r="AD563" s="236"/>
      <c r="AE563" s="130"/>
      <c r="AF563" s="130"/>
      <c r="AG563" s="126"/>
      <c r="AH563" s="125"/>
    </row>
    <row r="564" customFormat="false" ht="11.25" hidden="false" customHeight="false" outlineLevel="0" collapsed="false">
      <c r="P564" s="32"/>
      <c r="Q564" s="32"/>
      <c r="R564" s="32"/>
      <c r="S564" s="32"/>
      <c r="AB564" s="149"/>
      <c r="AC564" s="436"/>
      <c r="AD564" s="236"/>
      <c r="AE564" s="130"/>
      <c r="AF564" s="130"/>
      <c r="AG564" s="126"/>
      <c r="AH564" s="125"/>
    </row>
    <row r="565" customFormat="false" ht="11.25" hidden="false" customHeight="false" outlineLevel="0" collapsed="false">
      <c r="P565" s="32"/>
      <c r="Q565" s="32"/>
      <c r="R565" s="32"/>
      <c r="S565" s="32"/>
      <c r="AB565" s="149"/>
      <c r="AC565" s="436"/>
      <c r="AD565" s="236"/>
      <c r="AE565" s="130"/>
      <c r="AF565" s="130"/>
      <c r="AG565" s="126"/>
      <c r="AH565" s="125"/>
    </row>
    <row r="566" customFormat="false" ht="11.25" hidden="false" customHeight="false" outlineLevel="0" collapsed="false">
      <c r="P566" s="32"/>
      <c r="Q566" s="32"/>
      <c r="R566" s="32"/>
      <c r="S566" s="32"/>
      <c r="AB566" s="149"/>
      <c r="AC566" s="436"/>
      <c r="AD566" s="236"/>
      <c r="AE566" s="130"/>
      <c r="AF566" s="130"/>
      <c r="AG566" s="126"/>
      <c r="AH566" s="125"/>
    </row>
    <row r="567" customFormat="false" ht="11.25" hidden="false" customHeight="false" outlineLevel="0" collapsed="false">
      <c r="P567" s="32"/>
      <c r="Q567" s="32"/>
      <c r="R567" s="32"/>
      <c r="S567" s="32"/>
      <c r="AB567" s="149"/>
      <c r="AC567" s="436"/>
      <c r="AD567" s="236"/>
      <c r="AE567" s="130"/>
      <c r="AF567" s="130"/>
      <c r="AG567" s="126"/>
      <c r="AH567" s="125"/>
    </row>
    <row r="568" customFormat="false" ht="11.25" hidden="false" customHeight="false" outlineLevel="0" collapsed="false">
      <c r="P568" s="32"/>
      <c r="Q568" s="32"/>
      <c r="R568" s="32"/>
      <c r="S568" s="32"/>
      <c r="AB568" s="149"/>
      <c r="AC568" s="436"/>
      <c r="AD568" s="236"/>
      <c r="AE568" s="130"/>
      <c r="AF568" s="130"/>
      <c r="AG568" s="126"/>
      <c r="AH568" s="125"/>
    </row>
    <row r="569" customFormat="false" ht="11.25" hidden="false" customHeight="false" outlineLevel="0" collapsed="false">
      <c r="P569" s="32"/>
      <c r="Q569" s="32"/>
      <c r="R569" s="32"/>
      <c r="S569" s="32"/>
      <c r="AB569" s="149"/>
      <c r="AC569" s="436"/>
      <c r="AD569" s="236"/>
      <c r="AE569" s="130"/>
      <c r="AF569" s="130"/>
      <c r="AG569" s="126"/>
      <c r="AH569" s="125"/>
    </row>
    <row r="570" customFormat="false" ht="11.25" hidden="false" customHeight="false" outlineLevel="0" collapsed="false">
      <c r="P570" s="32"/>
      <c r="Q570" s="32"/>
      <c r="R570" s="32"/>
      <c r="S570" s="32"/>
      <c r="AB570" s="149"/>
      <c r="AC570" s="436"/>
      <c r="AD570" s="236"/>
      <c r="AE570" s="130"/>
      <c r="AF570" s="130"/>
      <c r="AG570" s="126"/>
      <c r="AH570" s="125"/>
    </row>
    <row r="571" customFormat="false" ht="11.25" hidden="false" customHeight="false" outlineLevel="0" collapsed="false">
      <c r="P571" s="32"/>
      <c r="Q571" s="32"/>
      <c r="R571" s="32"/>
      <c r="S571" s="32"/>
      <c r="AB571" s="149"/>
      <c r="AC571" s="436"/>
      <c r="AD571" s="236"/>
      <c r="AE571" s="130"/>
      <c r="AF571" s="130"/>
      <c r="AG571" s="126"/>
      <c r="AH571" s="125"/>
    </row>
    <row r="572" customFormat="false" ht="11.25" hidden="false" customHeight="false" outlineLevel="0" collapsed="false">
      <c r="P572" s="32"/>
      <c r="Q572" s="32"/>
      <c r="R572" s="32"/>
      <c r="S572" s="32"/>
      <c r="AB572" s="149"/>
      <c r="AC572" s="436"/>
      <c r="AD572" s="236"/>
      <c r="AE572" s="130"/>
      <c r="AF572" s="130"/>
      <c r="AG572" s="126"/>
      <c r="AH572" s="125"/>
    </row>
    <row r="573" customFormat="false" ht="11.25" hidden="false" customHeight="false" outlineLevel="0" collapsed="false">
      <c r="P573" s="32"/>
      <c r="Q573" s="32"/>
      <c r="R573" s="32"/>
      <c r="S573" s="32"/>
      <c r="AB573" s="149"/>
      <c r="AC573" s="436"/>
      <c r="AD573" s="236"/>
      <c r="AE573" s="130"/>
      <c r="AF573" s="130"/>
      <c r="AG573" s="126"/>
      <c r="AH573" s="125"/>
    </row>
    <row r="574" customFormat="false" ht="11.25" hidden="false" customHeight="false" outlineLevel="0" collapsed="false">
      <c r="P574" s="32"/>
      <c r="Q574" s="32"/>
      <c r="R574" s="32"/>
      <c r="S574" s="32"/>
      <c r="AB574" s="149"/>
      <c r="AC574" s="436"/>
      <c r="AD574" s="236"/>
      <c r="AE574" s="130"/>
      <c r="AF574" s="130"/>
      <c r="AG574" s="126"/>
      <c r="AH574" s="125"/>
    </row>
    <row r="575" customFormat="false" ht="11.25" hidden="false" customHeight="false" outlineLevel="0" collapsed="false">
      <c r="P575" s="32"/>
      <c r="Q575" s="32"/>
      <c r="R575" s="32"/>
      <c r="S575" s="32"/>
      <c r="AB575" s="149"/>
      <c r="AC575" s="436"/>
      <c r="AD575" s="236"/>
      <c r="AE575" s="130"/>
      <c r="AF575" s="130"/>
      <c r="AG575" s="126"/>
      <c r="AH575" s="125"/>
    </row>
    <row r="576" customFormat="false" ht="11.25" hidden="false" customHeight="false" outlineLevel="0" collapsed="false">
      <c r="P576" s="32"/>
      <c r="Q576" s="32"/>
      <c r="R576" s="32"/>
      <c r="S576" s="32"/>
      <c r="AB576" s="149"/>
      <c r="AC576" s="436"/>
      <c r="AD576" s="236"/>
      <c r="AE576" s="130"/>
      <c r="AF576" s="130"/>
      <c r="AG576" s="126"/>
      <c r="AH576" s="125"/>
    </row>
    <row r="577" customFormat="false" ht="11.25" hidden="false" customHeight="false" outlineLevel="0" collapsed="false">
      <c r="P577" s="32"/>
      <c r="Q577" s="32"/>
      <c r="R577" s="32"/>
      <c r="S577" s="32"/>
      <c r="AB577" s="149"/>
      <c r="AC577" s="436"/>
      <c r="AD577" s="236"/>
      <c r="AE577" s="130"/>
      <c r="AF577" s="130"/>
      <c r="AG577" s="126"/>
      <c r="AH577" s="125"/>
    </row>
    <row r="578" customFormat="false" ht="11.25" hidden="false" customHeight="false" outlineLevel="0" collapsed="false">
      <c r="P578" s="32"/>
      <c r="Q578" s="32"/>
      <c r="R578" s="32"/>
      <c r="S578" s="32"/>
      <c r="AB578" s="149"/>
      <c r="AC578" s="436"/>
      <c r="AD578" s="236"/>
      <c r="AE578" s="130"/>
      <c r="AF578" s="130"/>
      <c r="AG578" s="126"/>
      <c r="AH578" s="125"/>
    </row>
    <row r="579" customFormat="false" ht="11.25" hidden="false" customHeight="false" outlineLevel="0" collapsed="false">
      <c r="P579" s="32"/>
      <c r="Q579" s="32"/>
      <c r="R579" s="32"/>
      <c r="S579" s="32"/>
      <c r="AB579" s="149"/>
      <c r="AC579" s="436"/>
      <c r="AD579" s="236"/>
      <c r="AE579" s="130"/>
      <c r="AF579" s="130"/>
      <c r="AG579" s="126"/>
      <c r="AH579" s="125"/>
    </row>
    <row r="580" customFormat="false" ht="11.25" hidden="false" customHeight="false" outlineLevel="0" collapsed="false">
      <c r="P580" s="32"/>
      <c r="Q580" s="32"/>
      <c r="R580" s="32"/>
      <c r="S580" s="32"/>
      <c r="AB580" s="149"/>
      <c r="AC580" s="436"/>
      <c r="AD580" s="236"/>
      <c r="AE580" s="130"/>
      <c r="AF580" s="130"/>
      <c r="AG580" s="126"/>
      <c r="AH580" s="125"/>
    </row>
    <row r="581" customFormat="false" ht="11.25" hidden="false" customHeight="false" outlineLevel="0" collapsed="false">
      <c r="P581" s="32"/>
      <c r="Q581" s="32"/>
      <c r="R581" s="32"/>
      <c r="S581" s="32"/>
      <c r="AB581" s="149"/>
      <c r="AC581" s="436"/>
      <c r="AD581" s="236"/>
      <c r="AE581" s="130"/>
      <c r="AF581" s="130"/>
      <c r="AG581" s="126"/>
      <c r="AH581" s="125"/>
    </row>
    <row r="582" customFormat="false" ht="11.25" hidden="false" customHeight="false" outlineLevel="0" collapsed="false">
      <c r="P582" s="32"/>
      <c r="Q582" s="32"/>
      <c r="R582" s="32"/>
      <c r="S582" s="32"/>
      <c r="AB582" s="149"/>
      <c r="AC582" s="436"/>
      <c r="AD582" s="236"/>
      <c r="AE582" s="130"/>
      <c r="AF582" s="130"/>
      <c r="AG582" s="126"/>
      <c r="AH582" s="125"/>
    </row>
    <row r="583" customFormat="false" ht="11.25" hidden="false" customHeight="false" outlineLevel="0" collapsed="false">
      <c r="P583" s="32"/>
      <c r="Q583" s="32"/>
      <c r="R583" s="32"/>
      <c r="S583" s="32"/>
      <c r="AB583" s="149"/>
      <c r="AC583" s="436"/>
      <c r="AD583" s="236"/>
      <c r="AE583" s="130"/>
      <c r="AF583" s="130"/>
      <c r="AG583" s="126"/>
      <c r="AH583" s="125"/>
    </row>
    <row r="584" customFormat="false" ht="11.25" hidden="false" customHeight="false" outlineLevel="0" collapsed="false">
      <c r="P584" s="32"/>
      <c r="Q584" s="32"/>
      <c r="R584" s="32"/>
      <c r="S584" s="32"/>
      <c r="AB584" s="149"/>
      <c r="AC584" s="436"/>
      <c r="AD584" s="236"/>
      <c r="AE584" s="130"/>
      <c r="AF584" s="130"/>
      <c r="AG584" s="126"/>
      <c r="AH584" s="125"/>
    </row>
    <row r="585" customFormat="false" ht="11.25" hidden="false" customHeight="false" outlineLevel="0" collapsed="false">
      <c r="P585" s="32"/>
      <c r="Q585" s="32"/>
      <c r="R585" s="32"/>
      <c r="S585" s="32"/>
      <c r="AB585" s="149"/>
      <c r="AC585" s="436"/>
      <c r="AD585" s="236"/>
      <c r="AE585" s="130"/>
      <c r="AF585" s="130"/>
      <c r="AG585" s="126"/>
      <c r="AH585" s="125"/>
    </row>
    <row r="586" customFormat="false" ht="11.25" hidden="false" customHeight="false" outlineLevel="0" collapsed="false">
      <c r="P586" s="32"/>
      <c r="Q586" s="32"/>
      <c r="R586" s="32"/>
      <c r="S586" s="32"/>
      <c r="AB586" s="149"/>
      <c r="AC586" s="436"/>
      <c r="AD586" s="236"/>
      <c r="AE586" s="130"/>
      <c r="AF586" s="130"/>
      <c r="AG586" s="126"/>
      <c r="AH586" s="125"/>
    </row>
    <row r="587" customFormat="false" ht="11.25" hidden="false" customHeight="false" outlineLevel="0" collapsed="false">
      <c r="P587" s="32"/>
      <c r="Q587" s="32"/>
      <c r="R587" s="32"/>
      <c r="S587" s="32"/>
      <c r="AB587" s="149"/>
      <c r="AC587" s="436"/>
      <c r="AD587" s="236"/>
      <c r="AE587" s="130"/>
      <c r="AF587" s="130"/>
      <c r="AG587" s="126"/>
      <c r="AH587" s="125"/>
    </row>
    <row r="588" customFormat="false" ht="11.25" hidden="false" customHeight="false" outlineLevel="0" collapsed="false">
      <c r="P588" s="32"/>
      <c r="Q588" s="32"/>
      <c r="R588" s="32"/>
      <c r="S588" s="32"/>
      <c r="AB588" s="149"/>
      <c r="AC588" s="436"/>
      <c r="AD588" s="236"/>
      <c r="AE588" s="130"/>
      <c r="AF588" s="130"/>
      <c r="AG588" s="126"/>
      <c r="AH588" s="125"/>
    </row>
    <row r="589" customFormat="false" ht="11.25" hidden="false" customHeight="false" outlineLevel="0" collapsed="false">
      <c r="P589" s="32"/>
      <c r="Q589" s="32"/>
      <c r="R589" s="32"/>
      <c r="S589" s="32"/>
      <c r="AB589" s="149"/>
      <c r="AC589" s="436"/>
      <c r="AD589" s="236"/>
      <c r="AE589" s="130"/>
      <c r="AF589" s="130"/>
      <c r="AG589" s="126"/>
      <c r="AH589" s="125"/>
    </row>
    <row r="590" customFormat="false" ht="11.25" hidden="false" customHeight="false" outlineLevel="0" collapsed="false">
      <c r="P590" s="32"/>
      <c r="Q590" s="32"/>
      <c r="R590" s="32"/>
      <c r="S590" s="32"/>
      <c r="AB590" s="149"/>
      <c r="AC590" s="436"/>
      <c r="AD590" s="236"/>
      <c r="AE590" s="130"/>
      <c r="AF590" s="130"/>
      <c r="AG590" s="126"/>
      <c r="AH590" s="125"/>
    </row>
    <row r="591" customFormat="false" ht="11.25" hidden="false" customHeight="false" outlineLevel="0" collapsed="false">
      <c r="P591" s="32"/>
      <c r="Q591" s="32"/>
      <c r="R591" s="32"/>
      <c r="S591" s="32"/>
      <c r="AB591" s="149"/>
      <c r="AC591" s="436"/>
      <c r="AD591" s="236"/>
      <c r="AE591" s="130"/>
      <c r="AF591" s="130"/>
      <c r="AG591" s="126"/>
      <c r="AH591" s="125"/>
    </row>
    <row r="592" customFormat="false" ht="11.25" hidden="false" customHeight="false" outlineLevel="0" collapsed="false">
      <c r="P592" s="32"/>
      <c r="Q592" s="32"/>
      <c r="R592" s="32"/>
      <c r="S592" s="32"/>
      <c r="AB592" s="149"/>
      <c r="AC592" s="436"/>
      <c r="AD592" s="236"/>
      <c r="AE592" s="130"/>
      <c r="AF592" s="130"/>
      <c r="AG592" s="126"/>
      <c r="AH592" s="125"/>
    </row>
    <row r="593" customFormat="false" ht="11.25" hidden="false" customHeight="false" outlineLevel="0" collapsed="false">
      <c r="P593" s="32"/>
      <c r="Q593" s="32"/>
      <c r="R593" s="32"/>
      <c r="S593" s="32"/>
      <c r="AB593" s="149"/>
      <c r="AC593" s="436"/>
      <c r="AD593" s="236"/>
      <c r="AE593" s="130"/>
      <c r="AF593" s="130"/>
      <c r="AG593" s="126"/>
      <c r="AH593" s="125"/>
    </row>
    <row r="594" customFormat="false" ht="11.25" hidden="false" customHeight="false" outlineLevel="0" collapsed="false">
      <c r="P594" s="32"/>
      <c r="Q594" s="32"/>
      <c r="R594" s="32"/>
      <c r="S594" s="32"/>
      <c r="AB594" s="149"/>
      <c r="AC594" s="436"/>
      <c r="AD594" s="236"/>
      <c r="AE594" s="130"/>
      <c r="AF594" s="130"/>
      <c r="AG594" s="126"/>
      <c r="AH594" s="125"/>
    </row>
    <row r="595" customFormat="false" ht="11.25" hidden="false" customHeight="false" outlineLevel="0" collapsed="false">
      <c r="P595" s="32"/>
      <c r="Q595" s="32"/>
      <c r="R595" s="32"/>
      <c r="S595" s="32"/>
      <c r="AB595" s="149"/>
      <c r="AC595" s="436"/>
      <c r="AD595" s="236"/>
      <c r="AE595" s="130"/>
      <c r="AF595" s="130"/>
      <c r="AG595" s="126"/>
      <c r="AH595" s="125"/>
    </row>
    <row r="596" customFormat="false" ht="11.25" hidden="false" customHeight="false" outlineLevel="0" collapsed="false">
      <c r="P596" s="32"/>
      <c r="Q596" s="32"/>
      <c r="R596" s="32"/>
      <c r="S596" s="32"/>
      <c r="AB596" s="149"/>
      <c r="AC596" s="436"/>
      <c r="AD596" s="236"/>
      <c r="AE596" s="130"/>
      <c r="AF596" s="130"/>
      <c r="AG596" s="126"/>
      <c r="AH596" s="125"/>
    </row>
    <row r="597" customFormat="false" ht="11.25" hidden="false" customHeight="false" outlineLevel="0" collapsed="false">
      <c r="P597" s="32"/>
      <c r="Q597" s="32"/>
      <c r="R597" s="32"/>
      <c r="S597" s="32"/>
      <c r="AB597" s="149"/>
      <c r="AC597" s="436"/>
      <c r="AD597" s="236"/>
      <c r="AE597" s="130"/>
      <c r="AF597" s="130"/>
      <c r="AG597" s="126"/>
      <c r="AH597" s="125"/>
    </row>
    <row r="598" customFormat="false" ht="11.25" hidden="false" customHeight="false" outlineLevel="0" collapsed="false">
      <c r="P598" s="32"/>
      <c r="Q598" s="32"/>
      <c r="R598" s="32"/>
      <c r="S598" s="32"/>
      <c r="AB598" s="149"/>
      <c r="AC598" s="436"/>
      <c r="AD598" s="236"/>
      <c r="AE598" s="130"/>
      <c r="AF598" s="130"/>
      <c r="AG598" s="126"/>
      <c r="AH598" s="125"/>
    </row>
    <row r="599" customFormat="false" ht="11.25" hidden="false" customHeight="false" outlineLevel="0" collapsed="false">
      <c r="P599" s="32"/>
      <c r="Q599" s="32"/>
      <c r="R599" s="32"/>
      <c r="S599" s="32"/>
      <c r="AB599" s="149"/>
      <c r="AC599" s="436"/>
      <c r="AD599" s="130"/>
      <c r="AE599" s="130"/>
      <c r="AF599" s="130"/>
      <c r="AG599" s="126"/>
      <c r="AH599" s="125"/>
    </row>
    <row r="600" customFormat="false" ht="11.25" hidden="false" customHeight="false" outlineLevel="0" collapsed="false">
      <c r="P600" s="32"/>
      <c r="Q600" s="32"/>
      <c r="R600" s="32"/>
      <c r="S600" s="32"/>
      <c r="AB600" s="149"/>
      <c r="AC600" s="436"/>
      <c r="AD600" s="130"/>
      <c r="AE600" s="130"/>
      <c r="AF600" s="130"/>
      <c r="AG600" s="126"/>
      <c r="AH600" s="125"/>
    </row>
    <row r="601" customFormat="false" ht="11.25" hidden="false" customHeight="false" outlineLevel="0" collapsed="false">
      <c r="P601" s="32"/>
      <c r="Q601" s="32"/>
      <c r="R601" s="32"/>
      <c r="S601" s="32"/>
      <c r="AB601" s="149"/>
      <c r="AC601" s="436"/>
      <c r="AD601" s="130"/>
      <c r="AE601" s="130"/>
      <c r="AF601" s="130"/>
      <c r="AG601" s="126"/>
      <c r="AH601" s="125"/>
    </row>
    <row r="602" customFormat="false" ht="11.25" hidden="false" customHeight="false" outlineLevel="0" collapsed="false">
      <c r="P602" s="32"/>
      <c r="Q602" s="32"/>
      <c r="R602" s="32"/>
      <c r="S602" s="32"/>
      <c r="AB602" s="149"/>
      <c r="AC602" s="436"/>
      <c r="AD602" s="236"/>
      <c r="AE602" s="130"/>
      <c r="AF602" s="130"/>
      <c r="AG602" s="126"/>
      <c r="AH602" s="125"/>
    </row>
    <row r="603" customFormat="false" ht="11.25" hidden="false" customHeight="false" outlineLevel="0" collapsed="false">
      <c r="P603" s="32"/>
      <c r="Q603" s="32"/>
      <c r="R603" s="32"/>
      <c r="S603" s="32"/>
      <c r="AB603" s="149"/>
      <c r="AC603" s="436"/>
      <c r="AD603" s="236"/>
      <c r="AE603" s="130"/>
      <c r="AF603" s="130"/>
      <c r="AG603" s="126"/>
      <c r="AH603" s="125"/>
    </row>
    <row r="604" customFormat="false" ht="11.25" hidden="false" customHeight="false" outlineLevel="0" collapsed="false">
      <c r="P604" s="32"/>
      <c r="Q604" s="32"/>
      <c r="R604" s="32"/>
      <c r="S604" s="32"/>
      <c r="AB604" s="149"/>
      <c r="AC604" s="436"/>
      <c r="AD604" s="236"/>
      <c r="AE604" s="130"/>
      <c r="AF604" s="130"/>
      <c r="AG604" s="126"/>
      <c r="AH604" s="125"/>
    </row>
    <row r="605" customFormat="false" ht="11.25" hidden="false" customHeight="false" outlineLevel="0" collapsed="false">
      <c r="P605" s="32"/>
      <c r="Q605" s="32"/>
      <c r="R605" s="32"/>
      <c r="S605" s="32"/>
      <c r="AB605" s="149"/>
      <c r="AC605" s="436"/>
      <c r="AD605" s="130"/>
      <c r="AE605" s="130"/>
      <c r="AF605" s="130"/>
      <c r="AG605" s="126"/>
      <c r="AH605" s="125"/>
    </row>
    <row r="606" customFormat="false" ht="11.25" hidden="false" customHeight="false" outlineLevel="0" collapsed="false">
      <c r="P606" s="32"/>
      <c r="Q606" s="32"/>
      <c r="R606" s="32"/>
      <c r="S606" s="32"/>
      <c r="AB606" s="149"/>
      <c r="AC606" s="436"/>
      <c r="AD606" s="130"/>
      <c r="AE606" s="130"/>
      <c r="AF606" s="130"/>
      <c r="AG606" s="126"/>
      <c r="AH606" s="125"/>
    </row>
    <row r="607" customFormat="false" ht="11.25" hidden="false" customHeight="false" outlineLevel="0" collapsed="false">
      <c r="P607" s="32"/>
      <c r="Q607" s="32"/>
      <c r="R607" s="32"/>
      <c r="S607" s="32"/>
      <c r="AB607" s="149"/>
      <c r="AC607" s="436"/>
      <c r="AD607" s="236"/>
      <c r="AE607" s="130"/>
      <c r="AF607" s="130"/>
      <c r="AG607" s="126"/>
      <c r="AH607" s="125"/>
    </row>
    <row r="608" customFormat="false" ht="11.25" hidden="false" customHeight="false" outlineLevel="0" collapsed="false">
      <c r="P608" s="32"/>
      <c r="Q608" s="32"/>
      <c r="R608" s="32"/>
      <c r="S608" s="32"/>
      <c r="AB608" s="149"/>
      <c r="AC608" s="436"/>
      <c r="AD608" s="236"/>
      <c r="AE608" s="130"/>
      <c r="AF608" s="130"/>
      <c r="AG608" s="126"/>
      <c r="AH608" s="125"/>
    </row>
    <row r="609" customFormat="false" ht="11.25" hidden="false" customHeight="false" outlineLevel="0" collapsed="false">
      <c r="P609" s="32"/>
      <c r="Q609" s="32"/>
      <c r="R609" s="32"/>
      <c r="S609" s="32"/>
      <c r="AB609" s="149"/>
      <c r="AC609" s="436"/>
      <c r="AD609" s="236"/>
      <c r="AE609" s="130"/>
      <c r="AF609" s="130"/>
      <c r="AG609" s="126"/>
      <c r="AH609" s="125"/>
    </row>
    <row r="610" customFormat="false" ht="11.25" hidden="false" customHeight="false" outlineLevel="0" collapsed="false">
      <c r="P610" s="32"/>
      <c r="Q610" s="32"/>
      <c r="R610" s="32"/>
      <c r="S610" s="32"/>
      <c r="AB610" s="149"/>
      <c r="AC610" s="436"/>
      <c r="AD610" s="236"/>
      <c r="AE610" s="130"/>
      <c r="AF610" s="130"/>
      <c r="AG610" s="126"/>
      <c r="AH610" s="125"/>
    </row>
    <row r="611" customFormat="false" ht="11.25" hidden="false" customHeight="false" outlineLevel="0" collapsed="false">
      <c r="P611" s="32"/>
      <c r="Q611" s="32"/>
      <c r="R611" s="32"/>
      <c r="S611" s="32"/>
      <c r="AB611" s="149"/>
      <c r="AC611" s="436"/>
      <c r="AD611" s="130"/>
      <c r="AE611" s="130"/>
      <c r="AF611" s="130"/>
      <c r="AG611" s="126"/>
      <c r="AH611" s="125"/>
    </row>
    <row r="612" customFormat="false" ht="11.25" hidden="false" customHeight="false" outlineLevel="0" collapsed="false">
      <c r="P612" s="32"/>
      <c r="Q612" s="32"/>
      <c r="R612" s="32"/>
      <c r="S612" s="32"/>
      <c r="AB612" s="149"/>
      <c r="AC612" s="436"/>
      <c r="AD612" s="130"/>
      <c r="AE612" s="130"/>
      <c r="AF612" s="130"/>
      <c r="AG612" s="126"/>
      <c r="AH612" s="125"/>
    </row>
    <row r="613" customFormat="false" ht="11.25" hidden="false" customHeight="false" outlineLevel="0" collapsed="false">
      <c r="P613" s="32"/>
      <c r="Q613" s="32"/>
      <c r="R613" s="32"/>
      <c r="S613" s="32"/>
      <c r="AB613" s="149"/>
      <c r="AC613" s="436"/>
      <c r="AD613" s="236"/>
      <c r="AE613" s="130"/>
      <c r="AF613" s="130"/>
      <c r="AG613" s="126"/>
      <c r="AH613" s="125"/>
    </row>
    <row r="614" customFormat="false" ht="11.25" hidden="false" customHeight="false" outlineLevel="0" collapsed="false">
      <c r="P614" s="32"/>
      <c r="Q614" s="32"/>
      <c r="R614" s="32"/>
      <c r="S614" s="32"/>
      <c r="AB614" s="149"/>
      <c r="AC614" s="436"/>
      <c r="AD614" s="130"/>
      <c r="AE614" s="130"/>
      <c r="AF614" s="130"/>
      <c r="AG614" s="126"/>
      <c r="AH614" s="125"/>
    </row>
    <row r="615" customFormat="false" ht="11.25" hidden="false" customHeight="false" outlineLevel="0" collapsed="false">
      <c r="P615" s="32"/>
      <c r="Q615" s="32"/>
      <c r="R615" s="32"/>
      <c r="S615" s="32"/>
      <c r="AB615" s="149"/>
      <c r="AC615" s="436"/>
      <c r="AD615" s="236"/>
      <c r="AE615" s="130"/>
      <c r="AF615" s="130"/>
      <c r="AG615" s="126"/>
      <c r="AH615" s="125"/>
      <c r="AI615" s="158"/>
    </row>
    <row r="616" customFormat="false" ht="11.25" hidden="false" customHeight="false" outlineLevel="0" collapsed="false">
      <c r="P616" s="32"/>
      <c r="Q616" s="32"/>
      <c r="R616" s="32"/>
      <c r="S616" s="32"/>
      <c r="AB616" s="149"/>
      <c r="AC616" s="436"/>
      <c r="AD616" s="236"/>
      <c r="AE616" s="130"/>
      <c r="AF616" s="130"/>
      <c r="AG616" s="126"/>
      <c r="AH616" s="125"/>
      <c r="AI616" s="158"/>
    </row>
    <row r="617" customFormat="false" ht="11.25" hidden="false" customHeight="false" outlineLevel="0" collapsed="false">
      <c r="P617" s="32"/>
      <c r="Q617" s="32"/>
      <c r="R617" s="32"/>
      <c r="S617" s="32"/>
      <c r="AB617" s="149"/>
      <c r="AC617" s="436"/>
      <c r="AD617" s="130"/>
      <c r="AE617" s="130"/>
      <c r="AF617" s="130"/>
      <c r="AG617" s="126"/>
      <c r="AH617" s="125"/>
    </row>
    <row r="618" customFormat="false" ht="11.25" hidden="false" customHeight="false" outlineLevel="0" collapsed="false">
      <c r="P618" s="32"/>
      <c r="Q618" s="32"/>
      <c r="R618" s="32"/>
      <c r="S618" s="32"/>
      <c r="AB618" s="149"/>
      <c r="AC618" s="436"/>
      <c r="AD618" s="130"/>
      <c r="AE618" s="130"/>
      <c r="AF618" s="130"/>
      <c r="AG618" s="126"/>
      <c r="AH618" s="125"/>
    </row>
    <row r="619" customFormat="false" ht="11.25" hidden="false" customHeight="false" outlineLevel="0" collapsed="false">
      <c r="P619" s="32"/>
      <c r="Q619" s="32"/>
      <c r="R619" s="32"/>
      <c r="S619" s="32"/>
      <c r="AB619" s="149"/>
      <c r="AC619" s="436"/>
      <c r="AD619" s="130"/>
      <c r="AE619" s="130"/>
      <c r="AF619" s="130"/>
      <c r="AG619" s="126"/>
      <c r="AH619" s="125"/>
    </row>
    <row r="620" customFormat="false" ht="11.25" hidden="false" customHeight="false" outlineLevel="0" collapsed="false">
      <c r="P620" s="32"/>
      <c r="Q620" s="32"/>
      <c r="R620" s="32"/>
      <c r="S620" s="32"/>
      <c r="AB620" s="149"/>
      <c r="AC620" s="436"/>
      <c r="AD620" s="236"/>
      <c r="AE620" s="130"/>
      <c r="AF620" s="130"/>
      <c r="AG620" s="126"/>
      <c r="AH620" s="125"/>
      <c r="AI620" s="158"/>
    </row>
    <row r="621" customFormat="false" ht="11.25" hidden="false" customHeight="false" outlineLevel="0" collapsed="false">
      <c r="P621" s="32"/>
      <c r="Q621" s="32"/>
      <c r="R621" s="32"/>
      <c r="S621" s="32"/>
      <c r="AB621" s="149"/>
      <c r="AC621" s="436"/>
      <c r="AD621" s="236"/>
      <c r="AE621" s="130"/>
      <c r="AF621" s="130"/>
      <c r="AG621" s="126"/>
      <c r="AH621" s="125"/>
      <c r="AI621" s="158"/>
    </row>
    <row r="622" customFormat="false" ht="11.25" hidden="false" customHeight="false" outlineLevel="0" collapsed="false">
      <c r="P622" s="32"/>
      <c r="Q622" s="32"/>
      <c r="R622" s="32"/>
      <c r="S622" s="32"/>
      <c r="AB622" s="149"/>
      <c r="AC622" s="436"/>
      <c r="AD622" s="130"/>
      <c r="AE622" s="130"/>
      <c r="AF622" s="130"/>
      <c r="AG622" s="126"/>
      <c r="AH622" s="125"/>
    </row>
    <row r="623" customFormat="false" ht="11.25" hidden="false" customHeight="false" outlineLevel="0" collapsed="false">
      <c r="P623" s="32"/>
      <c r="Q623" s="32"/>
      <c r="R623" s="32"/>
      <c r="S623" s="32"/>
      <c r="AB623" s="149"/>
      <c r="AC623" s="436"/>
      <c r="AD623" s="130"/>
      <c r="AE623" s="130"/>
      <c r="AF623" s="130"/>
      <c r="AG623" s="126"/>
      <c r="AH623" s="125"/>
    </row>
    <row r="624" customFormat="false" ht="11.25" hidden="false" customHeight="false" outlineLevel="0" collapsed="false">
      <c r="P624" s="32"/>
      <c r="Q624" s="32"/>
      <c r="R624" s="32"/>
      <c r="S624" s="32"/>
      <c r="AB624" s="149"/>
      <c r="AC624" s="436"/>
      <c r="AD624" s="130"/>
      <c r="AE624" s="130"/>
      <c r="AF624" s="130"/>
      <c r="AG624" s="126"/>
      <c r="AH624" s="125"/>
    </row>
    <row r="625" customFormat="false" ht="11.25" hidden="false" customHeight="false" outlineLevel="0" collapsed="false">
      <c r="P625" s="32"/>
      <c r="Q625" s="32"/>
      <c r="R625" s="32"/>
      <c r="S625" s="32"/>
      <c r="AB625" s="149"/>
      <c r="AC625" s="436"/>
      <c r="AD625" s="130"/>
      <c r="AE625" s="130"/>
      <c r="AF625" s="130"/>
      <c r="AG625" s="126"/>
      <c r="AH625" s="125"/>
    </row>
    <row r="626" customFormat="false" ht="11.25" hidden="false" customHeight="false" outlineLevel="0" collapsed="false">
      <c r="P626" s="32"/>
      <c r="Q626" s="32"/>
      <c r="R626" s="32"/>
      <c r="S626" s="32"/>
      <c r="AB626" s="149"/>
      <c r="AC626" s="436"/>
      <c r="AD626" s="236"/>
      <c r="AE626" s="130"/>
      <c r="AF626" s="130"/>
      <c r="AG626" s="126"/>
      <c r="AH626" s="125"/>
      <c r="AI626" s="158"/>
    </row>
    <row r="627" customFormat="false" ht="11.25" hidden="false" customHeight="false" outlineLevel="0" collapsed="false">
      <c r="P627" s="32"/>
      <c r="Q627" s="32"/>
      <c r="R627" s="32"/>
      <c r="S627" s="32"/>
      <c r="AB627" s="149"/>
      <c r="AC627" s="436"/>
      <c r="AD627" s="236"/>
      <c r="AE627" s="130"/>
      <c r="AF627" s="130"/>
      <c r="AG627" s="126"/>
      <c r="AH627" s="125"/>
      <c r="AI627" s="158"/>
    </row>
    <row r="628" customFormat="false" ht="11.25" hidden="false" customHeight="false" outlineLevel="0" collapsed="false">
      <c r="P628" s="32"/>
      <c r="Q628" s="32"/>
      <c r="R628" s="32"/>
      <c r="S628" s="32"/>
      <c r="AB628" s="149"/>
      <c r="AC628" s="436"/>
      <c r="AD628" s="236"/>
      <c r="AE628" s="130"/>
      <c r="AF628" s="130"/>
      <c r="AG628" s="126"/>
      <c r="AH628" s="125"/>
      <c r="AI628" s="158"/>
    </row>
    <row r="629" customFormat="false" ht="11.25" hidden="false" customHeight="false" outlineLevel="0" collapsed="false">
      <c r="P629" s="32"/>
      <c r="Q629" s="32"/>
      <c r="R629" s="32"/>
      <c r="S629" s="32"/>
      <c r="AB629" s="149"/>
      <c r="AC629" s="436"/>
      <c r="AD629" s="236"/>
      <c r="AE629" s="130"/>
      <c r="AF629" s="130"/>
      <c r="AG629" s="126"/>
      <c r="AH629" s="125"/>
      <c r="AI629" s="158"/>
    </row>
    <row r="630" customFormat="false" ht="11.25" hidden="false" customHeight="false" outlineLevel="0" collapsed="false">
      <c r="P630" s="32"/>
      <c r="Q630" s="32"/>
      <c r="R630" s="32"/>
      <c r="S630" s="32"/>
      <c r="AH630" s="12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331</v>
      </c>
      <c r="C3" s="332"/>
      <c r="D3" s="332"/>
    </row>
    <row r="4" customFormat="false" ht="12.75" hidden="false" customHeight="false" outlineLevel="0" collapsed="false">
      <c r="A4" s="162"/>
      <c r="B4" s="470" t="s">
        <v>332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-13559</v>
      </c>
      <c r="C6" s="130" t="n">
        <v>-14000</v>
      </c>
      <c r="D6" s="146" t="n">
        <f aca="false">+C6-B6</f>
        <v>-441</v>
      </c>
    </row>
    <row r="7" customFormat="false" ht="12.75" hidden="false" customHeight="false" outlineLevel="0" collapsed="false">
      <c r="A7" s="129" t="n">
        <v>2</v>
      </c>
      <c r="B7" s="130" t="n">
        <v>-13675</v>
      </c>
      <c r="C7" s="130" t="n">
        <v>-14000</v>
      </c>
      <c r="D7" s="146" t="n">
        <f aca="false">+C7-B7</f>
        <v>-325</v>
      </c>
    </row>
    <row r="8" customFormat="false" ht="12.75" hidden="false" customHeight="false" outlineLevel="0" collapsed="false">
      <c r="A8" s="129" t="n">
        <v>3</v>
      </c>
      <c r="B8" s="130" t="n">
        <v>-13732</v>
      </c>
      <c r="C8" s="130" t="n">
        <v>-14000</v>
      </c>
      <c r="D8" s="146" t="n">
        <f aca="false">+C8-B8</f>
        <v>-268</v>
      </c>
    </row>
    <row r="9" customFormat="false" ht="12.75" hidden="false" customHeight="false" outlineLevel="0" collapsed="false">
      <c r="A9" s="129" t="n">
        <v>4</v>
      </c>
      <c r="B9" s="130" t="n">
        <v>-13318</v>
      </c>
      <c r="C9" s="130" t="n">
        <v>-14000</v>
      </c>
      <c r="D9" s="146" t="n">
        <f aca="false">+C9-B9</f>
        <v>-682</v>
      </c>
    </row>
    <row r="10" customFormat="false" ht="12.75" hidden="false" customHeight="false" outlineLevel="0" collapsed="false">
      <c r="A10" s="129" t="n">
        <v>5</v>
      </c>
      <c r="B10" s="130" t="n">
        <v>-14017</v>
      </c>
      <c r="C10" s="130" t="n">
        <v>-14000</v>
      </c>
      <c r="D10" s="146" t="n">
        <f aca="false">+C10-B10</f>
        <v>17</v>
      </c>
    </row>
    <row r="11" customFormat="false" ht="12.75" hidden="false" customHeight="false" outlineLevel="0" collapsed="false">
      <c r="A11" s="129" t="n">
        <v>6</v>
      </c>
      <c r="B11" s="130" t="n">
        <v>-13620</v>
      </c>
      <c r="C11" s="130" t="n">
        <v>-14000</v>
      </c>
      <c r="D11" s="146" t="n">
        <f aca="false">+C11-B11</f>
        <v>-380</v>
      </c>
    </row>
    <row r="12" customFormat="false" ht="12.75" hidden="false" customHeight="false" outlineLevel="0" collapsed="false">
      <c r="A12" s="129" t="n">
        <v>7</v>
      </c>
      <c r="B12" s="130" t="n">
        <v>-13282</v>
      </c>
      <c r="C12" s="130" t="n">
        <v>-14000</v>
      </c>
      <c r="D12" s="146" t="n">
        <f aca="false">+C12-B12</f>
        <v>-718</v>
      </c>
    </row>
    <row r="13" customFormat="false" ht="12.75" hidden="false" customHeight="false" outlineLevel="0" collapsed="false">
      <c r="A13" s="129" t="n">
        <v>8</v>
      </c>
      <c r="B13" s="130" t="n">
        <v>-13676</v>
      </c>
      <c r="C13" s="130" t="n">
        <v>-14000</v>
      </c>
      <c r="D13" s="146" t="n">
        <f aca="false">+C13-B13</f>
        <v>-324</v>
      </c>
    </row>
    <row r="14" customFormat="false" ht="12.75" hidden="false" customHeight="false" outlineLevel="0" collapsed="false">
      <c r="A14" s="129" t="n">
        <v>9</v>
      </c>
      <c r="B14" s="130" t="n">
        <v>-13585</v>
      </c>
      <c r="C14" s="130" t="n">
        <v>-14000</v>
      </c>
      <c r="D14" s="146" t="n">
        <f aca="false">+C14-B14</f>
        <v>-415</v>
      </c>
    </row>
    <row r="15" customFormat="false" ht="12.75" hidden="false" customHeight="false" outlineLevel="0" collapsed="false">
      <c r="A15" s="129" t="n">
        <v>10</v>
      </c>
      <c r="B15" s="130" t="n">
        <v>-13644</v>
      </c>
      <c r="C15" s="130" t="n">
        <v>-14000</v>
      </c>
      <c r="D15" s="146" t="n">
        <f aca="false">+C15-B15</f>
        <v>-356</v>
      </c>
    </row>
    <row r="16" customFormat="false" ht="12.75" hidden="false" customHeight="false" outlineLevel="0" collapsed="false">
      <c r="A16" s="129" t="n">
        <v>11</v>
      </c>
      <c r="B16" s="130" t="n">
        <v>-13501</v>
      </c>
      <c r="C16" s="130" t="n">
        <v>-14000</v>
      </c>
      <c r="D16" s="146" t="n">
        <f aca="false">+C16-B16</f>
        <v>-499</v>
      </c>
    </row>
    <row r="17" customFormat="false" ht="12.75" hidden="false" customHeight="false" outlineLevel="0" collapsed="false">
      <c r="A17" s="129" t="n">
        <v>12</v>
      </c>
      <c r="B17" s="130" t="n">
        <v>-15295</v>
      </c>
      <c r="C17" s="130" t="n">
        <v>-14000</v>
      </c>
      <c r="D17" s="146" t="n">
        <f aca="false">+C17-B17</f>
        <v>1295</v>
      </c>
    </row>
    <row r="18" customFormat="false" ht="12.75" hidden="false" customHeight="false" outlineLevel="0" collapsed="false">
      <c r="A18" s="129" t="n">
        <v>13</v>
      </c>
      <c r="B18" s="130" t="n">
        <v>-14142</v>
      </c>
      <c r="C18" s="130" t="n">
        <v>-14000</v>
      </c>
      <c r="D18" s="146" t="n">
        <f aca="false">+C18-B18</f>
        <v>142</v>
      </c>
    </row>
    <row r="19" customFormat="false" ht="12.75" hidden="false" customHeight="false" outlineLevel="0" collapsed="false">
      <c r="A19" s="129" t="n">
        <v>14</v>
      </c>
      <c r="B19" s="130" t="n">
        <v>-14021</v>
      </c>
      <c r="C19" s="130" t="n">
        <v>-14000</v>
      </c>
      <c r="D19" s="146" t="n">
        <f aca="false">+C19-B19</f>
        <v>21</v>
      </c>
    </row>
    <row r="20" customFormat="false" ht="12.75" hidden="false" customHeight="false" outlineLevel="0" collapsed="false">
      <c r="A20" s="129" t="n">
        <v>15</v>
      </c>
      <c r="B20" s="130" t="n">
        <v>-14016</v>
      </c>
      <c r="C20" s="130" t="n">
        <v>-14000</v>
      </c>
      <c r="D20" s="146" t="n">
        <f aca="false">+C20-B20</f>
        <v>16</v>
      </c>
    </row>
    <row r="21" customFormat="false" ht="12.75" hidden="false" customHeight="false" outlineLevel="0" collapsed="false">
      <c r="A21" s="129" t="n">
        <v>16</v>
      </c>
      <c r="B21" s="130" t="n">
        <v>-12589</v>
      </c>
      <c r="C21" s="130" t="n">
        <v>-14000</v>
      </c>
      <c r="D21" s="146" t="n">
        <f aca="false">+C21-B21</f>
        <v>-1411</v>
      </c>
    </row>
    <row r="22" customFormat="false" ht="12.75" hidden="false" customHeight="false" outlineLevel="0" collapsed="false">
      <c r="A22" s="129" t="n">
        <v>17</v>
      </c>
      <c r="B22" s="130" t="n">
        <v>-13832</v>
      </c>
      <c r="C22" s="130" t="n">
        <v>-14000</v>
      </c>
      <c r="D22" s="146" t="n">
        <f aca="false">+C22-B22</f>
        <v>-168</v>
      </c>
    </row>
    <row r="23" customFormat="false" ht="12.75" hidden="false" customHeight="false" outlineLevel="0" collapsed="false">
      <c r="A23" s="129" t="n">
        <v>18</v>
      </c>
      <c r="B23" s="130" t="n">
        <v>-25911</v>
      </c>
      <c r="C23" s="130" t="n">
        <v>-25928</v>
      </c>
      <c r="D23" s="146" t="n">
        <f aca="false">+C23-B23</f>
        <v>-17</v>
      </c>
    </row>
    <row r="24" customFormat="false" ht="12.75" hidden="false" customHeight="false" outlineLevel="0" collapsed="false">
      <c r="A24" s="129" t="n">
        <v>19</v>
      </c>
      <c r="B24" s="130" t="n">
        <v>-14237</v>
      </c>
      <c r="C24" s="130" t="n">
        <v>-14000</v>
      </c>
      <c r="D24" s="146" t="n">
        <f aca="false">+C24-B24</f>
        <v>237</v>
      </c>
    </row>
    <row r="25" customFormat="false" ht="12.75" hidden="false" customHeight="false" outlineLevel="0" collapsed="false">
      <c r="A25" s="129" t="n">
        <v>20</v>
      </c>
      <c r="B25" s="130" t="n">
        <v>-13946</v>
      </c>
      <c r="C25" s="130" t="n">
        <v>-14000</v>
      </c>
      <c r="D25" s="146" t="n">
        <f aca="false">+C25-B25</f>
        <v>-54</v>
      </c>
    </row>
    <row r="26" customFormat="false" ht="12.75" hidden="false" customHeight="false" outlineLevel="0" collapsed="false">
      <c r="A26" s="129" t="n">
        <v>21</v>
      </c>
      <c r="B26" s="130" t="n">
        <v>-14148</v>
      </c>
      <c r="C26" s="130" t="n">
        <v>-14000</v>
      </c>
      <c r="D26" s="146" t="n">
        <f aca="false">+C26-B26</f>
        <v>148</v>
      </c>
    </row>
    <row r="27" customFormat="false" ht="12.75" hidden="false" customHeight="false" outlineLevel="0" collapsed="false">
      <c r="A27" s="129" t="n">
        <v>22</v>
      </c>
      <c r="B27" s="130" t="n">
        <v>-14162</v>
      </c>
      <c r="C27" s="130" t="n">
        <v>-14000</v>
      </c>
      <c r="D27" s="146" t="n">
        <f aca="false">+C27-B27</f>
        <v>162</v>
      </c>
    </row>
    <row r="28" customFormat="false" ht="12.75" hidden="false" customHeight="false" outlineLevel="0" collapsed="false">
      <c r="A28" s="129" t="n">
        <v>23</v>
      </c>
      <c r="B28" s="130" t="n">
        <v>-13848</v>
      </c>
      <c r="C28" s="130" t="n">
        <v>-14000</v>
      </c>
      <c r="D28" s="146" t="n">
        <f aca="false">+C28-B28</f>
        <v>-152</v>
      </c>
    </row>
    <row r="29" customFormat="false" ht="12.75" hidden="false" customHeight="false" outlineLevel="0" collapsed="false">
      <c r="A29" s="129" t="n">
        <v>24</v>
      </c>
      <c r="B29" s="130" t="n">
        <v>-15412</v>
      </c>
      <c r="C29" s="130" t="n">
        <v>-14000</v>
      </c>
      <c r="D29" s="146" t="n">
        <f aca="false">+C29-B29</f>
        <v>1412</v>
      </c>
    </row>
    <row r="30" customFormat="false" ht="12.75" hidden="false" customHeight="false" outlineLevel="0" collapsed="false">
      <c r="A30" s="129" t="n">
        <v>25</v>
      </c>
      <c r="B30" s="130" t="n">
        <v>-14122</v>
      </c>
      <c r="C30" s="130" t="n">
        <v>-14000</v>
      </c>
      <c r="D30" s="146" t="n">
        <f aca="false">+C30-B30</f>
        <v>122</v>
      </c>
    </row>
    <row r="31" customFormat="false" ht="12.75" hidden="false" customHeight="false" outlineLevel="0" collapsed="false">
      <c r="A31" s="129" t="n">
        <v>26</v>
      </c>
      <c r="B31" s="130" t="n">
        <v>-14127</v>
      </c>
      <c r="C31" s="130" t="n">
        <v>-14000</v>
      </c>
      <c r="D31" s="146" t="n">
        <f aca="false">+C31-B31</f>
        <v>127</v>
      </c>
    </row>
    <row r="32" customFormat="false" ht="12.75" hidden="false" customHeight="false" outlineLevel="0" collapsed="false">
      <c r="A32" s="129" t="n">
        <v>27</v>
      </c>
      <c r="B32" s="130" t="n">
        <v>-14092</v>
      </c>
      <c r="C32" s="130" t="n">
        <v>-14000</v>
      </c>
      <c r="D32" s="146" t="n">
        <f aca="false">+C32-B32</f>
        <v>92</v>
      </c>
    </row>
    <row r="33" customFormat="false" ht="12.75" hidden="false" customHeight="false" outlineLevel="0" collapsed="false">
      <c r="A33" s="129" t="n">
        <v>28</v>
      </c>
      <c r="B33" s="130" t="n">
        <v>-13992</v>
      </c>
      <c r="C33" s="130" t="n">
        <v>-14000</v>
      </c>
      <c r="D33" s="146" t="n">
        <f aca="false">+C33-B33</f>
        <v>-8</v>
      </c>
    </row>
    <row r="34" customFormat="false" ht="12.75" hidden="false" customHeight="false" outlineLevel="0" collapsed="false">
      <c r="A34" s="129" t="n">
        <v>29</v>
      </c>
      <c r="B34" s="130" t="n">
        <v>-29095</v>
      </c>
      <c r="C34" s="130" t="n">
        <v>-29000</v>
      </c>
      <c r="D34" s="146" t="n">
        <f aca="false">+C34-B34</f>
        <v>95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-430596</v>
      </c>
      <c r="C37" s="130" t="n">
        <f aca="false">SUM(C6:C36)</f>
        <v>-432928</v>
      </c>
      <c r="D37" s="146" t="n">
        <f aca="false">SUM(D6:D36)</f>
        <v>-2332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2.08</v>
      </c>
    </row>
    <row r="39" customFormat="false" ht="12.75" hidden="false" customHeight="false" outlineLevel="0" collapsed="false">
      <c r="D39" s="158" t="n">
        <f aca="false">+D38*D37</f>
        <v>-4850.56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-15514.53</v>
      </c>
    </row>
    <row r="41" customFormat="false" ht="12.75" hidden="false" customHeight="false" outlineLevel="0" collapsed="false">
      <c r="A41" s="181" t="n">
        <v>37285</v>
      </c>
      <c r="C41" s="178"/>
      <c r="D41" s="158" t="n">
        <f aca="false">+D40+D39</f>
        <v>-20365.09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5596</v>
      </c>
    </row>
    <row r="47" customFormat="false" ht="12.75" hidden="false" customHeight="false" outlineLevel="0" collapsed="false">
      <c r="A47" s="150" t="n">
        <f aca="false">+A41</f>
        <v>37285</v>
      </c>
      <c r="B47" s="9"/>
      <c r="C47" s="9"/>
      <c r="D47" s="41" t="n">
        <f aca="false">+D37</f>
        <v>-2332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3264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74</v>
      </c>
      <c r="C3" s="332"/>
      <c r="D3" s="332"/>
    </row>
    <row r="4" customFormat="false" ht="12.75" hidden="false" customHeight="false" outlineLevel="0" collapsed="false">
      <c r="A4" s="162"/>
      <c r="B4" s="470" t="s">
        <v>333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3030</v>
      </c>
      <c r="C6" s="130" t="n">
        <v>2752</v>
      </c>
      <c r="D6" s="146" t="n">
        <f aca="false">+C6-B6</f>
        <v>-278</v>
      </c>
    </row>
    <row r="7" customFormat="false" ht="12.75" hidden="false" customHeight="false" outlineLevel="0" collapsed="false">
      <c r="A7" s="129" t="n">
        <v>2</v>
      </c>
      <c r="B7" s="130" t="n">
        <v>2679</v>
      </c>
      <c r="C7" s="130" t="n">
        <v>2752</v>
      </c>
      <c r="D7" s="146" t="n">
        <f aca="false">+C7-B7</f>
        <v>73</v>
      </c>
    </row>
    <row r="8" customFormat="false" ht="12.75" hidden="false" customHeight="false" outlineLevel="0" collapsed="false">
      <c r="A8" s="129" t="n">
        <v>3</v>
      </c>
      <c r="B8" s="130" t="n">
        <v>3983</v>
      </c>
      <c r="C8" s="130" t="n">
        <v>2752</v>
      </c>
      <c r="D8" s="146" t="n">
        <f aca="false">+C8-B8</f>
        <v>-1231</v>
      </c>
    </row>
    <row r="9" customFormat="false" ht="12.75" hidden="false" customHeight="false" outlineLevel="0" collapsed="false">
      <c r="A9" s="129" t="n">
        <v>4</v>
      </c>
      <c r="B9" s="130" t="n">
        <v>2882</v>
      </c>
      <c r="C9" s="130" t="n">
        <v>2752</v>
      </c>
      <c r="D9" s="146" t="n">
        <f aca="false">+C9-B9</f>
        <v>-130</v>
      </c>
    </row>
    <row r="10" customFormat="false" ht="12.75" hidden="false" customHeight="false" outlineLevel="0" collapsed="false">
      <c r="A10" s="129" t="n">
        <v>5</v>
      </c>
      <c r="B10" s="130" t="n">
        <v>2914</v>
      </c>
      <c r="C10" s="130" t="n">
        <v>2752</v>
      </c>
      <c r="D10" s="146" t="n">
        <f aca="false">+C10-B10</f>
        <v>-162</v>
      </c>
    </row>
    <row r="11" customFormat="false" ht="12.75" hidden="false" customHeight="false" outlineLevel="0" collapsed="false">
      <c r="A11" s="129" t="n">
        <v>6</v>
      </c>
      <c r="B11" s="130" t="n">
        <v>2992</v>
      </c>
      <c r="C11" s="130" t="n">
        <v>2752</v>
      </c>
      <c r="D11" s="146" t="n">
        <f aca="false">+C11-B11</f>
        <v>-240</v>
      </c>
    </row>
    <row r="12" customFormat="false" ht="12.75" hidden="false" customHeight="false" outlineLevel="0" collapsed="false">
      <c r="A12" s="129" t="n">
        <v>7</v>
      </c>
      <c r="B12" s="130" t="n">
        <v>2937</v>
      </c>
      <c r="C12" s="130" t="n">
        <v>2752</v>
      </c>
      <c r="D12" s="146" t="n">
        <f aca="false">+C12-B12</f>
        <v>-185</v>
      </c>
    </row>
    <row r="13" customFormat="false" ht="12.75" hidden="false" customHeight="false" outlineLevel="0" collapsed="false">
      <c r="A13" s="129" t="n">
        <v>8</v>
      </c>
      <c r="B13" s="130" t="n">
        <v>2963</v>
      </c>
      <c r="C13" s="130" t="n">
        <v>2752</v>
      </c>
      <c r="D13" s="146" t="n">
        <f aca="false">+C13-B13</f>
        <v>-211</v>
      </c>
    </row>
    <row r="14" customFormat="false" ht="12.75" hidden="false" customHeight="false" outlineLevel="0" collapsed="false">
      <c r="A14" s="129" t="n">
        <v>9</v>
      </c>
      <c r="B14" s="130" t="n">
        <v>3271</v>
      </c>
      <c r="C14" s="130" t="n">
        <v>2752</v>
      </c>
      <c r="D14" s="146" t="n">
        <f aca="false">+C14-B14</f>
        <v>-519</v>
      </c>
    </row>
    <row r="15" customFormat="false" ht="12.75" hidden="false" customHeight="false" outlineLevel="0" collapsed="false">
      <c r="A15" s="129" t="n">
        <v>10</v>
      </c>
      <c r="B15" s="130" t="n">
        <v>3165</v>
      </c>
      <c r="C15" s="130" t="n">
        <v>2752</v>
      </c>
      <c r="D15" s="146" t="n">
        <f aca="false">+C15-B15</f>
        <v>-413</v>
      </c>
    </row>
    <row r="16" customFormat="false" ht="12.75" hidden="false" customHeight="false" outlineLevel="0" collapsed="false">
      <c r="A16" s="129" t="n">
        <v>11</v>
      </c>
      <c r="B16" s="130" t="n">
        <v>3089</v>
      </c>
      <c r="C16" s="130" t="n">
        <v>2752</v>
      </c>
      <c r="D16" s="146" t="n">
        <f aca="false">+C16-B16</f>
        <v>-337</v>
      </c>
    </row>
    <row r="17" customFormat="false" ht="12.75" hidden="false" customHeight="false" outlineLevel="0" collapsed="false">
      <c r="A17" s="129" t="n">
        <v>12</v>
      </c>
      <c r="B17" s="130" t="n">
        <v>3168</v>
      </c>
      <c r="C17" s="130" t="n">
        <v>2752</v>
      </c>
      <c r="D17" s="146" t="n">
        <f aca="false">+C17-B17</f>
        <v>-416</v>
      </c>
    </row>
    <row r="18" customFormat="false" ht="12.75" hidden="false" customHeight="false" outlineLevel="0" collapsed="false">
      <c r="A18" s="129" t="n">
        <v>13</v>
      </c>
      <c r="B18" s="130" t="n">
        <v>2550</v>
      </c>
      <c r="C18" s="130" t="n">
        <v>2752</v>
      </c>
      <c r="D18" s="146" t="n">
        <f aca="false">+C18-B18</f>
        <v>202</v>
      </c>
    </row>
    <row r="19" customFormat="false" ht="12.75" hidden="false" customHeight="false" outlineLevel="0" collapsed="false">
      <c r="A19" s="129" t="n">
        <v>14</v>
      </c>
      <c r="B19" s="130" t="n">
        <v>3143</v>
      </c>
      <c r="C19" s="130" t="n">
        <v>2752</v>
      </c>
      <c r="D19" s="146" t="n">
        <f aca="false">+C19-B19</f>
        <v>-391</v>
      </c>
    </row>
    <row r="20" customFormat="false" ht="12.75" hidden="false" customHeight="false" outlineLevel="0" collapsed="false">
      <c r="A20" s="129" t="n">
        <v>15</v>
      </c>
      <c r="B20" s="130" t="n">
        <v>2911</v>
      </c>
      <c r="C20" s="130" t="n">
        <v>2752</v>
      </c>
      <c r="D20" s="146" t="n">
        <f aca="false">+C20-B20</f>
        <v>-159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45677</v>
      </c>
      <c r="C37" s="130" t="n">
        <f aca="false">SUM(C6:C36)</f>
        <v>41280</v>
      </c>
      <c r="D37" s="146" t="n">
        <f aca="false">SUM(D6:D36)</f>
        <v>-4397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2.09</v>
      </c>
    </row>
    <row r="39" customFormat="false" ht="12.75" hidden="false" customHeight="false" outlineLevel="0" collapsed="false">
      <c r="D39" s="158" t="n">
        <f aca="false">+D38*D37</f>
        <v>-9189.73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43180.07</v>
      </c>
    </row>
    <row r="41" customFormat="false" ht="12.75" hidden="false" customHeight="false" outlineLevel="0" collapsed="false">
      <c r="A41" s="181" t="n">
        <v>37271</v>
      </c>
      <c r="C41" s="178"/>
      <c r="D41" s="158" t="n">
        <f aca="false">+D40+D39</f>
        <v>33990.34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14850</v>
      </c>
    </row>
    <row r="47" customFormat="false" ht="12.75" hidden="false" customHeight="false" outlineLevel="0" collapsed="false">
      <c r="A47" s="150" t="n">
        <f aca="false">+A41</f>
        <v>37271</v>
      </c>
      <c r="B47" s="9"/>
      <c r="C47" s="9"/>
      <c r="D47" s="41" t="n">
        <f aca="false">+D37</f>
        <v>-4397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10453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3" width="9.14"/>
    <col collapsed="false" customWidth="true" hidden="false" outlineLevel="0" max="5" min="4" style="193" width="9.85"/>
    <col collapsed="false" customWidth="false" hidden="false" outlineLevel="0" max="7" min="6" style="193" width="9.14"/>
    <col collapsed="false" customWidth="true" hidden="false" outlineLevel="0" max="8" min="8" style="193" width="9.85"/>
    <col collapsed="false" customWidth="true" hidden="false" outlineLevel="0" max="9" min="9" style="193" width="9.28"/>
    <col collapsed="false" customWidth="true" hidden="false" outlineLevel="0" max="10" min="10" style="193" width="9.85"/>
    <col collapsed="false" customWidth="true" hidden="false" outlineLevel="0" max="11" min="11" style="193" width="9.28"/>
    <col collapsed="false" customWidth="true" hidden="false" outlineLevel="0" max="12" min="12" style="193" width="9.85"/>
    <col collapsed="false" customWidth="true" hidden="false" outlineLevel="0" max="13" min="13" style="193" width="9.28"/>
    <col collapsed="false" customWidth="false" hidden="false" outlineLevel="0" max="257" min="14" style="193" width="9.14"/>
  </cols>
  <sheetData>
    <row r="2" customFormat="false" ht="12.75" hidden="false" customHeight="false" outlineLevel="0" collapsed="false">
      <c r="B2" s="479" t="s">
        <v>300</v>
      </c>
    </row>
    <row r="3" customFormat="false" ht="12.75" hidden="false" customHeight="false" outlineLevel="0" collapsed="false">
      <c r="B3" s="409" t="n">
        <v>10518</v>
      </c>
      <c r="D3" s="409" t="n">
        <v>13276</v>
      </c>
      <c r="F3" s="409" t="n">
        <v>13475</v>
      </c>
      <c r="H3" s="409" t="n">
        <v>500176</v>
      </c>
      <c r="J3" s="409" t="n">
        <v>500390</v>
      </c>
      <c r="L3" s="409" t="n">
        <v>500612</v>
      </c>
    </row>
    <row r="4" customFormat="false" ht="12.75" hidden="false" customHeight="false" outlineLevel="0" collapsed="false">
      <c r="B4" s="480" t="s">
        <v>301</v>
      </c>
      <c r="C4" s="481"/>
      <c r="D4" s="482" t="s">
        <v>302</v>
      </c>
      <c r="E4" s="481"/>
      <c r="F4" s="482" t="s">
        <v>303</v>
      </c>
      <c r="G4" s="481"/>
      <c r="H4" s="482" t="s">
        <v>304</v>
      </c>
      <c r="I4" s="481"/>
      <c r="J4" s="482" t="s">
        <v>305</v>
      </c>
      <c r="K4" s="481"/>
      <c r="L4" s="482" t="s">
        <v>306</v>
      </c>
      <c r="M4" s="481"/>
      <c r="N4" s="481"/>
    </row>
    <row r="5" customFormat="false" ht="12.75" hidden="false" customHeight="false" outlineLevel="0" collapsed="false">
      <c r="A5" s="483" t="s">
        <v>179</v>
      </c>
      <c r="B5" s="410" t="s">
        <v>180</v>
      </c>
      <c r="C5" s="410" t="s">
        <v>181</v>
      </c>
      <c r="D5" s="410" t="s">
        <v>180</v>
      </c>
      <c r="E5" s="410" t="s">
        <v>181</v>
      </c>
      <c r="F5" s="410" t="s">
        <v>180</v>
      </c>
      <c r="G5" s="410" t="s">
        <v>181</v>
      </c>
      <c r="H5" s="410" t="s">
        <v>180</v>
      </c>
      <c r="I5" s="410" t="s">
        <v>181</v>
      </c>
      <c r="J5" s="410" t="s">
        <v>180</v>
      </c>
      <c r="K5" s="410" t="s">
        <v>181</v>
      </c>
      <c r="L5" s="410" t="s">
        <v>180</v>
      </c>
      <c r="M5" s="410" t="s">
        <v>181</v>
      </c>
      <c r="N5" s="410"/>
      <c r="P5" s="484"/>
      <c r="Q5" s="484"/>
      <c r="R5" s="484"/>
      <c r="S5" s="484"/>
      <c r="T5" s="484"/>
      <c r="V5" s="485"/>
      <c r="AA5" s="486"/>
      <c r="AB5" s="484"/>
      <c r="AC5" s="484"/>
      <c r="AD5" s="484"/>
      <c r="AE5" s="484"/>
      <c r="AF5" s="484"/>
      <c r="AH5" s="485"/>
    </row>
    <row r="6" customFormat="false" ht="12.75" hidden="false" customHeight="false" outlineLevel="0" collapsed="false">
      <c r="A6" s="315" t="n">
        <v>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 t="n">
        <f aca="false">+M6+K6+I6+G6+E6+C6-L6-J6-H6-F6-D6-B6</f>
        <v>0</v>
      </c>
      <c r="P6" s="484"/>
      <c r="Q6" s="484"/>
      <c r="R6" s="484"/>
      <c r="S6" s="484"/>
      <c r="T6" s="484"/>
      <c r="U6" s="487"/>
      <c r="V6" s="485"/>
      <c r="Y6" s="133"/>
      <c r="AA6" s="486"/>
      <c r="AB6" s="484"/>
      <c r="AC6" s="484"/>
      <c r="AD6" s="484"/>
      <c r="AE6" s="484"/>
      <c r="AF6" s="484"/>
      <c r="AG6" s="487"/>
      <c r="AH6" s="485"/>
      <c r="AK6" s="133"/>
    </row>
    <row r="7" customFormat="false" ht="12.75" hidden="false" customHeight="false" outlineLevel="0" collapsed="false">
      <c r="A7" s="315" t="n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 t="n">
        <f aca="false">+M7+K7+I7+G7+E7+C7-L7-J7-H7-F7-D7-B7</f>
        <v>0</v>
      </c>
      <c r="T7" s="32"/>
      <c r="V7" s="320"/>
      <c r="W7" s="246"/>
      <c r="AA7" s="488"/>
      <c r="AB7" s="136"/>
      <c r="AC7" s="136"/>
      <c r="AD7" s="136"/>
      <c r="AE7" s="136"/>
      <c r="AF7" s="136"/>
      <c r="AG7" s="137"/>
      <c r="AH7" s="489"/>
      <c r="AI7" s="246"/>
      <c r="AJ7" s="320"/>
      <c r="AK7" s="133"/>
    </row>
    <row r="8" customFormat="false" ht="12.75" hidden="false" customHeight="false" outlineLevel="0" collapsed="false">
      <c r="A8" s="315" t="n">
        <v>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 t="n">
        <f aca="false">+M8+K8+I8+G8+E8+C8-L8-J8-H8-F8-D8-B8</f>
        <v>0</v>
      </c>
      <c r="P8" s="136"/>
      <c r="Q8" s="136"/>
      <c r="R8" s="136"/>
      <c r="S8" s="136"/>
      <c r="T8" s="136"/>
      <c r="U8" s="137"/>
      <c r="V8" s="489"/>
      <c r="W8" s="246"/>
      <c r="X8" s="320"/>
      <c r="Y8" s="133"/>
      <c r="AA8" s="488"/>
      <c r="AB8" s="136"/>
      <c r="AC8" s="136"/>
      <c r="AD8" s="136"/>
      <c r="AE8" s="136"/>
      <c r="AF8" s="136"/>
      <c r="AG8" s="137"/>
      <c r="AH8" s="489"/>
      <c r="AI8" s="246"/>
      <c r="AJ8" s="320"/>
      <c r="AK8" s="133"/>
    </row>
    <row r="9" customFormat="false" ht="12.75" hidden="false" customHeight="false" outlineLevel="0" collapsed="false">
      <c r="A9" s="315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 t="n">
        <f aca="false">+M9+K9+I9+G9+E9+C9-L9-J9-H9-F9-D9-B9</f>
        <v>0</v>
      </c>
      <c r="P9" s="136"/>
      <c r="S9" s="253"/>
      <c r="T9" s="136"/>
      <c r="U9" s="137"/>
      <c r="V9" s="489"/>
      <c r="W9" s="246"/>
      <c r="X9" s="320"/>
      <c r="Y9" s="133"/>
      <c r="AA9" s="488"/>
      <c r="AB9" s="136"/>
      <c r="AC9" s="136"/>
      <c r="AD9" s="136"/>
      <c r="AE9" s="136"/>
      <c r="AF9" s="136"/>
      <c r="AG9" s="137"/>
      <c r="AH9" s="489"/>
      <c r="AI9" s="246"/>
      <c r="AJ9" s="320"/>
      <c r="AK9" s="133"/>
    </row>
    <row r="10" customFormat="false" ht="12.75" hidden="false" customHeight="false" outlineLevel="0" collapsed="false">
      <c r="A10" s="315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 t="n">
        <f aca="false">+M10+K10+I10+G10+E10+C10-L10-J10-H10-F10-D10-B10</f>
        <v>0</v>
      </c>
      <c r="P10" s="136"/>
      <c r="S10" s="253"/>
      <c r="T10" s="136"/>
      <c r="U10" s="137"/>
      <c r="V10" s="489"/>
      <c r="W10" s="246"/>
      <c r="X10" s="320"/>
      <c r="Y10" s="133"/>
      <c r="AA10" s="488"/>
      <c r="AB10" s="136"/>
      <c r="AC10" s="136"/>
      <c r="AD10" s="136"/>
      <c r="AE10" s="136"/>
      <c r="AF10" s="136"/>
      <c r="AG10" s="137"/>
      <c r="AH10" s="489"/>
      <c r="AI10" s="246"/>
      <c r="AJ10" s="320"/>
      <c r="AK10" s="133"/>
    </row>
    <row r="11" customFormat="false" ht="12.75" hidden="false" customHeight="false" outlineLevel="0" collapsed="false">
      <c r="A11" s="315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 t="n">
        <f aca="false">+M11+K11+I11+G11+E11+C11-L11-J11-H11-F11-D11-B11</f>
        <v>0</v>
      </c>
      <c r="P11" s="136"/>
      <c r="S11" s="253"/>
      <c r="T11" s="136"/>
      <c r="U11" s="137"/>
      <c r="V11" s="489"/>
      <c r="W11" s="246"/>
      <c r="X11" s="320"/>
      <c r="Y11" s="133"/>
      <c r="AA11" s="488"/>
      <c r="AB11" s="136"/>
      <c r="AC11" s="136"/>
      <c r="AD11" s="136"/>
      <c r="AE11" s="136"/>
      <c r="AF11" s="136"/>
      <c r="AG11" s="137"/>
      <c r="AH11" s="489"/>
      <c r="AI11" s="246"/>
      <c r="AJ11" s="320"/>
      <c r="AK11" s="133"/>
    </row>
    <row r="12" customFormat="false" ht="12.75" hidden="false" customHeight="false" outlineLevel="0" collapsed="false">
      <c r="A12" s="315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 t="n">
        <f aca="false">+M12+K12+I12+G12+E12+C12-L12-J12-H12-F12-D12-B12</f>
        <v>0</v>
      </c>
      <c r="P12" s="136"/>
      <c r="S12" s="253"/>
      <c r="T12" s="136"/>
      <c r="U12" s="137"/>
      <c r="V12" s="489"/>
      <c r="W12" s="246"/>
      <c r="X12" s="320"/>
      <c r="Y12" s="133"/>
      <c r="AA12" s="488"/>
      <c r="AB12" s="136"/>
      <c r="AC12" s="136"/>
      <c r="AD12" s="136"/>
      <c r="AE12" s="136"/>
      <c r="AF12" s="136"/>
      <c r="AG12" s="137"/>
      <c r="AH12" s="489"/>
      <c r="AI12" s="246"/>
      <c r="AJ12" s="320"/>
      <c r="AK12" s="133"/>
    </row>
    <row r="13" customFormat="false" ht="12.75" hidden="false" customHeight="false" outlineLevel="0" collapsed="false">
      <c r="A13" s="315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 t="n">
        <f aca="false">+M13+K13+I13+G13+E13+C13-L13-J13-H13-F13-D13-B13</f>
        <v>0</v>
      </c>
      <c r="P13" s="136"/>
      <c r="S13" s="490"/>
      <c r="T13" s="136"/>
      <c r="U13" s="137"/>
      <c r="V13" s="489"/>
      <c r="W13" s="246"/>
      <c r="X13" s="320"/>
      <c r="Y13" s="133"/>
      <c r="AA13" s="488"/>
      <c r="AB13" s="136"/>
      <c r="AC13" s="136"/>
      <c r="AD13" s="136"/>
      <c r="AE13" s="136"/>
      <c r="AF13" s="136"/>
      <c r="AG13" s="137"/>
      <c r="AH13" s="489"/>
      <c r="AI13" s="246"/>
      <c r="AJ13" s="320"/>
      <c r="AK13" s="133"/>
    </row>
    <row r="14" customFormat="false" ht="12.75" hidden="false" customHeight="false" outlineLevel="0" collapsed="false">
      <c r="A14" s="315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 t="n">
        <f aca="false">+M14+K14+I14+G14+E14+C14-L14-J14-H14-F14-D14-B14</f>
        <v>0</v>
      </c>
      <c r="P14" s="136"/>
      <c r="S14" s="490"/>
      <c r="T14" s="136"/>
      <c r="U14" s="137"/>
      <c r="V14" s="489"/>
      <c r="W14" s="246"/>
      <c r="X14" s="320"/>
      <c r="Y14" s="133"/>
      <c r="AA14" s="488"/>
      <c r="AB14" s="136"/>
      <c r="AC14" s="136"/>
      <c r="AD14" s="136"/>
      <c r="AE14" s="136"/>
      <c r="AF14" s="136"/>
      <c r="AG14" s="137"/>
      <c r="AH14" s="489"/>
      <c r="AI14" s="246"/>
      <c r="AJ14" s="320"/>
      <c r="AK14" s="133"/>
    </row>
    <row r="15" customFormat="false" ht="12.75" hidden="false" customHeight="false" outlineLevel="0" collapsed="false">
      <c r="A15" s="315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 t="n">
        <f aca="false">+M15+K15+I15+G15+E15+C15-L15-J15-H15-F15-D15-B15</f>
        <v>0</v>
      </c>
      <c r="P15" s="136"/>
      <c r="S15" s="490"/>
      <c r="T15" s="136"/>
      <c r="U15" s="137"/>
      <c r="V15" s="489"/>
      <c r="W15" s="246"/>
      <c r="X15" s="320"/>
      <c r="Y15" s="133"/>
      <c r="AA15" s="488"/>
      <c r="AB15" s="136"/>
      <c r="AC15" s="136"/>
      <c r="AD15" s="136"/>
      <c r="AE15" s="136"/>
      <c r="AF15" s="136"/>
      <c r="AG15" s="137"/>
      <c r="AH15" s="489"/>
      <c r="AI15" s="246"/>
      <c r="AJ15" s="320"/>
      <c r="AK15" s="133"/>
    </row>
    <row r="16" customFormat="false" ht="12.75" hidden="false" customHeight="false" outlineLevel="0" collapsed="false">
      <c r="A16" s="315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 t="n">
        <f aca="false">+M16+K16+I16+G16+E16+C16-L16-J16-H16-F16-D16-B16</f>
        <v>0</v>
      </c>
      <c r="P16" s="136"/>
      <c r="S16" s="490"/>
      <c r="T16" s="136"/>
      <c r="U16" s="137"/>
      <c r="V16" s="489"/>
      <c r="W16" s="246"/>
      <c r="X16" s="320"/>
      <c r="Y16" s="133"/>
      <c r="AA16" s="488"/>
      <c r="AB16" s="136"/>
      <c r="AC16" s="136"/>
      <c r="AD16" s="136"/>
      <c r="AE16" s="136"/>
      <c r="AF16" s="136"/>
      <c r="AG16" s="137"/>
      <c r="AH16" s="489"/>
      <c r="AI16" s="246"/>
      <c r="AJ16" s="320"/>
      <c r="AK16" s="133"/>
    </row>
    <row r="17" customFormat="false" ht="12.75" hidden="false" customHeight="false" outlineLevel="0" collapsed="false">
      <c r="A17" s="315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 t="n">
        <f aca="false">+M17+K17+I17+G17+E17+C17-L17-J17-H17-F17-D17-B17</f>
        <v>0</v>
      </c>
      <c r="P17" s="136"/>
      <c r="S17" s="490"/>
      <c r="T17" s="136"/>
      <c r="U17" s="137"/>
      <c r="V17" s="489"/>
      <c r="W17" s="246"/>
      <c r="X17" s="320"/>
      <c r="Y17" s="133"/>
      <c r="AA17" s="488"/>
      <c r="AB17" s="136"/>
      <c r="AC17" s="136"/>
      <c r="AD17" s="136"/>
      <c r="AE17" s="136"/>
      <c r="AF17" s="136"/>
      <c r="AG17" s="137"/>
      <c r="AH17" s="489"/>
      <c r="AI17" s="246"/>
      <c r="AJ17" s="320"/>
      <c r="AK17" s="133"/>
    </row>
    <row r="18" customFormat="false" ht="12.75" hidden="false" customHeight="false" outlineLevel="0" collapsed="false">
      <c r="A18" s="315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 t="n">
        <f aca="false">+M18+K18+I18+G18+E18+C18-L18-J18-H18-F18-D18-B18</f>
        <v>0</v>
      </c>
      <c r="P18" s="136"/>
      <c r="S18" s="490"/>
      <c r="T18" s="136"/>
      <c r="U18" s="137"/>
      <c r="V18" s="489"/>
      <c r="W18" s="246"/>
      <c r="X18" s="320"/>
      <c r="Y18" s="133"/>
      <c r="AA18" s="488"/>
      <c r="AB18" s="136"/>
      <c r="AF18" s="136"/>
      <c r="AG18" s="137"/>
      <c r="AH18" s="489"/>
      <c r="AI18" s="246"/>
      <c r="AJ18" s="320"/>
      <c r="AK18" s="133"/>
    </row>
    <row r="19" customFormat="false" ht="12.75" hidden="false" customHeight="false" outlineLevel="0" collapsed="false">
      <c r="A19" s="315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489"/>
      <c r="W19" s="246"/>
      <c r="X19" s="320"/>
      <c r="Y19" s="133"/>
      <c r="AA19" s="488"/>
      <c r="AB19" s="136"/>
      <c r="AF19" s="136"/>
      <c r="AG19" s="137"/>
      <c r="AH19" s="489"/>
      <c r="AI19" s="246"/>
      <c r="AJ19" s="320"/>
      <c r="AK19" s="133"/>
    </row>
    <row r="20" customFormat="false" ht="12.75" hidden="false" customHeight="false" outlineLevel="0" collapsed="false">
      <c r="A20" s="315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489"/>
      <c r="W20" s="246"/>
      <c r="X20" s="320"/>
      <c r="Y20" s="133"/>
      <c r="AA20" s="488"/>
      <c r="AB20" s="136"/>
      <c r="AF20" s="136"/>
      <c r="AG20" s="137"/>
      <c r="AH20" s="489"/>
      <c r="AI20" s="246"/>
      <c r="AJ20" s="320"/>
      <c r="AK20" s="133"/>
    </row>
    <row r="21" customFormat="false" ht="12.75" hidden="false" customHeight="false" outlineLevel="0" collapsed="false">
      <c r="A21" s="315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 t="n">
        <f aca="false">+M21+K21+I21+G21+E21+C21-L21-J21-H21-F21-D21-B21</f>
        <v>0</v>
      </c>
      <c r="AA21" s="488"/>
      <c r="AB21" s="136"/>
      <c r="AF21" s="136"/>
      <c r="AG21" s="137"/>
      <c r="AH21" s="489"/>
      <c r="AI21" s="246"/>
      <c r="AJ21" s="320"/>
      <c r="AK21" s="133"/>
    </row>
    <row r="22" customFormat="false" ht="12.75" hidden="false" customHeight="false" outlineLevel="0" collapsed="false">
      <c r="A22" s="315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 t="n">
        <f aca="false">+M22+K22+I22+G22+E22+C22-L22-J22-H22-F22-D22-B22</f>
        <v>0</v>
      </c>
      <c r="AA22" s="488"/>
      <c r="AB22" s="130"/>
      <c r="AF22" s="136"/>
      <c r="AG22" s="137"/>
      <c r="AH22" s="489"/>
      <c r="AI22" s="246"/>
      <c r="AJ22" s="320"/>
      <c r="AK22" s="133"/>
    </row>
    <row r="23" customFormat="false" ht="12.75" hidden="false" customHeight="false" outlineLevel="0" collapsed="false">
      <c r="A23" s="315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7"/>
      <c r="V23" s="489"/>
      <c r="W23" s="246"/>
      <c r="X23" s="320"/>
      <c r="Y23" s="133"/>
      <c r="AA23" s="488"/>
      <c r="AB23" s="130"/>
      <c r="AF23" s="136"/>
      <c r="AG23" s="137"/>
      <c r="AH23" s="489"/>
      <c r="AI23" s="246"/>
      <c r="AJ23" s="320"/>
      <c r="AK23" s="133"/>
    </row>
    <row r="24" customFormat="false" ht="12.75" hidden="false" customHeight="false" outlineLevel="0" collapsed="false">
      <c r="A24" s="315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7"/>
      <c r="V24" s="489"/>
      <c r="W24" s="246"/>
      <c r="X24" s="320"/>
      <c r="Y24" s="133"/>
    </row>
    <row r="25" customFormat="false" ht="12.75" hidden="false" customHeight="false" outlineLevel="0" collapsed="false">
      <c r="A25" s="315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7"/>
      <c r="V25" s="489"/>
      <c r="W25" s="246"/>
      <c r="X25" s="320"/>
      <c r="Y25" s="133"/>
    </row>
    <row r="26" customFormat="false" ht="12.75" hidden="false" customHeight="false" outlineLevel="0" collapsed="false">
      <c r="A26" s="315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7"/>
      <c r="V26" s="489"/>
      <c r="W26" s="246"/>
      <c r="X26" s="320"/>
      <c r="Y26" s="133"/>
    </row>
    <row r="27" customFormat="false" ht="12.75" hidden="false" customHeight="false" outlineLevel="0" collapsed="false">
      <c r="A27" s="315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7"/>
      <c r="V27" s="489"/>
      <c r="W27" s="246"/>
      <c r="X27" s="320"/>
      <c r="Y27" s="133"/>
    </row>
    <row r="28" customFormat="false" ht="12.75" hidden="false" customHeight="false" outlineLevel="0" collapsed="false">
      <c r="A28" s="315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7"/>
      <c r="V28" s="489"/>
      <c r="W28" s="246"/>
      <c r="X28" s="320"/>
      <c r="Y28" s="133"/>
    </row>
    <row r="29" customFormat="false" ht="12.75" hidden="false" customHeight="false" outlineLevel="0" collapsed="false">
      <c r="A29" s="315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7"/>
      <c r="V29" s="489"/>
      <c r="W29" s="246"/>
      <c r="X29" s="320"/>
      <c r="Y29" s="133"/>
    </row>
    <row r="30" customFormat="false" ht="12.75" hidden="false" customHeight="false" outlineLevel="0" collapsed="false">
      <c r="A30" s="315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7"/>
      <c r="V30" s="489"/>
      <c r="W30" s="246"/>
      <c r="X30" s="320"/>
      <c r="Y30" s="133"/>
    </row>
    <row r="31" customFormat="false" ht="12.75" hidden="false" customHeight="false" outlineLevel="0" collapsed="false">
      <c r="A31" s="315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7"/>
      <c r="V31" s="489"/>
      <c r="W31" s="246"/>
      <c r="X31" s="320"/>
      <c r="Y31" s="133"/>
    </row>
    <row r="32" customFormat="false" ht="12.75" hidden="false" customHeight="false" outlineLevel="0" collapsed="false">
      <c r="A32" s="315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7"/>
      <c r="V32" s="489"/>
      <c r="W32" s="246"/>
      <c r="X32" s="320"/>
      <c r="Y32" s="133"/>
    </row>
    <row r="33" customFormat="false" ht="12.75" hidden="false" customHeight="false" outlineLevel="0" collapsed="false">
      <c r="A33" s="315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7"/>
      <c r="V33" s="489"/>
      <c r="W33" s="246"/>
      <c r="X33" s="320"/>
      <c r="Y33" s="133"/>
    </row>
    <row r="34" customFormat="false" ht="12.75" hidden="false" customHeight="false" outlineLevel="0" collapsed="false">
      <c r="A34" s="315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7"/>
      <c r="V34" s="489"/>
      <c r="W34" s="246"/>
      <c r="X34" s="320"/>
      <c r="Y34" s="133"/>
    </row>
    <row r="35" customFormat="false" ht="12.75" hidden="false" customHeight="false" outlineLevel="0" collapsed="false">
      <c r="A35" s="315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7"/>
      <c r="V35" s="489"/>
      <c r="W35" s="246"/>
      <c r="X35" s="320"/>
      <c r="Y35" s="133"/>
    </row>
    <row r="36" customFormat="false" ht="12.75" hidden="false" customHeight="false" outlineLevel="0" collapsed="false">
      <c r="A36" s="315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7"/>
      <c r="V36" s="489"/>
      <c r="W36" s="246"/>
      <c r="X36" s="320"/>
      <c r="Y36" s="133"/>
    </row>
    <row r="37" customFormat="false" ht="12.75" hidden="false" customHeight="false" outlineLevel="0" collapsed="false">
      <c r="A37" s="315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P37" s="136"/>
      <c r="T37" s="136"/>
      <c r="U37" s="137"/>
      <c r="V37" s="489"/>
      <c r="W37" s="246"/>
      <c r="X37" s="320"/>
      <c r="Y37" s="133"/>
    </row>
    <row r="38" customFormat="false" ht="12.75" hidden="false" customHeight="false" outlineLevel="0" collapsed="false">
      <c r="N38" s="320" t="n">
        <f aca="false">+summary!G4</f>
        <v>2.08</v>
      </c>
      <c r="P38" s="130"/>
      <c r="T38" s="136"/>
      <c r="U38" s="137"/>
      <c r="V38" s="489"/>
      <c r="W38" s="246"/>
      <c r="X38" s="320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4" t="n">
        <f aca="false">+N38*N37</f>
        <v>0</v>
      </c>
      <c r="P39" s="130"/>
      <c r="T39" s="136"/>
      <c r="U39" s="137"/>
      <c r="V39" s="489"/>
      <c r="W39" s="246"/>
      <c r="X39" s="320"/>
      <c r="Y39" s="133"/>
    </row>
    <row r="40" customFormat="false" ht="12.75" hidden="false" customHeight="false" outlineLevel="0" collapsed="false">
      <c r="N40" s="402"/>
      <c r="P40" s="136"/>
      <c r="T40" s="136"/>
      <c r="U40" s="137"/>
      <c r="V40" s="489"/>
      <c r="W40" s="246"/>
      <c r="X40" s="320"/>
      <c r="Y40" s="133"/>
    </row>
    <row r="41" customFormat="false" ht="12.75" hidden="false" customHeight="false" outlineLevel="0" collapsed="false">
      <c r="A41" s="223" t="n">
        <v>37256</v>
      </c>
      <c r="C41" s="205"/>
      <c r="E41" s="205"/>
      <c r="G41" s="205"/>
      <c r="I41" s="205"/>
      <c r="K41" s="205"/>
      <c r="M41" s="205"/>
      <c r="N41" s="491" t="n">
        <v>107948.28</v>
      </c>
      <c r="P41" s="136"/>
      <c r="T41" s="136"/>
      <c r="U41" s="137"/>
      <c r="V41" s="489"/>
      <c r="W41" s="246"/>
      <c r="X41" s="320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489"/>
      <c r="W42" s="246"/>
      <c r="X42" s="320"/>
      <c r="Y42" s="133"/>
    </row>
    <row r="43" customFormat="false" ht="12.75" hidden="false" customHeight="false" outlineLevel="0" collapsed="false">
      <c r="A43" s="223" t="n">
        <v>37256</v>
      </c>
      <c r="N43" s="142" t="n">
        <f aca="false">+N41+N39</f>
        <v>107948.28</v>
      </c>
      <c r="P43" s="136"/>
      <c r="T43" s="136"/>
      <c r="U43" s="137"/>
      <c r="V43" s="489"/>
      <c r="W43" s="246"/>
      <c r="X43" s="320"/>
      <c r="Y43" s="133"/>
    </row>
    <row r="44" customFormat="false" ht="12.75" hidden="false" customHeight="false" outlineLevel="0" collapsed="false">
      <c r="N44" s="402"/>
      <c r="P44" s="136"/>
      <c r="T44" s="136"/>
      <c r="U44" s="137"/>
      <c r="V44" s="489"/>
      <c r="W44" s="246"/>
      <c r="X44" s="320"/>
      <c r="Y44" s="133"/>
    </row>
    <row r="45" customFormat="false" ht="12.75" hidden="false" customHeight="false" outlineLevel="0" collapsed="false">
      <c r="P45" s="136"/>
      <c r="T45" s="136"/>
      <c r="U45" s="137"/>
      <c r="V45" s="489"/>
      <c r="W45" s="246"/>
      <c r="X45" s="320"/>
      <c r="Y45" s="133"/>
    </row>
    <row r="46" customFormat="false" ht="12.75" hidden="false" customHeight="false" outlineLevel="0" collapsed="false">
      <c r="B46" s="409"/>
      <c r="D46" s="409"/>
      <c r="F46" s="409"/>
      <c r="H46" s="409"/>
      <c r="J46" s="409"/>
      <c r="L46" s="409"/>
      <c r="O46" s="488"/>
      <c r="P46" s="130"/>
      <c r="T46" s="136"/>
      <c r="U46" s="137"/>
      <c r="V46" s="489"/>
      <c r="W46" s="246"/>
      <c r="X46" s="320"/>
      <c r="Y46" s="133"/>
    </row>
    <row r="47" customFormat="false" ht="12.75" hidden="false" customHeight="false" outlineLevel="0" collapsed="false">
      <c r="A47" s="101" t="s">
        <v>192</v>
      </c>
      <c r="B47" s="101"/>
      <c r="C47" s="101"/>
      <c r="D47" s="101"/>
      <c r="E47" s="481"/>
      <c r="F47" s="481"/>
      <c r="G47" s="481"/>
      <c r="H47" s="481"/>
      <c r="I47" s="481"/>
      <c r="J47" s="481"/>
      <c r="K47" s="481"/>
      <c r="L47" s="481"/>
      <c r="M47" s="481"/>
      <c r="N47" s="481"/>
      <c r="O47" s="488"/>
      <c r="P47" s="130"/>
      <c r="T47" s="136"/>
      <c r="U47" s="137"/>
      <c r="V47" s="489"/>
      <c r="W47" s="246"/>
      <c r="X47" s="320"/>
      <c r="Y47" s="133"/>
    </row>
    <row r="48" customFormat="false" ht="12.75" hidden="false" customHeight="false" outlineLevel="0" collapsed="false">
      <c r="A48" s="492" t="n">
        <f aca="false">+A41</f>
        <v>37256</v>
      </c>
      <c r="B48" s="101"/>
      <c r="C48" s="101"/>
      <c r="D48" s="387" t="n">
        <v>36315</v>
      </c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88"/>
      <c r="T48" s="136"/>
      <c r="U48" s="137"/>
      <c r="V48" s="489"/>
      <c r="W48" s="246"/>
      <c r="X48" s="320"/>
      <c r="Y48" s="133"/>
    </row>
    <row r="49" customFormat="false" ht="12.75" hidden="false" customHeight="false" outlineLevel="0" collapsed="false">
      <c r="A49" s="492" t="n">
        <f aca="false">+A43</f>
        <v>37256</v>
      </c>
      <c r="B49" s="101"/>
      <c r="C49" s="101"/>
      <c r="D49" s="41" t="n">
        <f aca="false">+N37</f>
        <v>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488"/>
      <c r="T49" s="136"/>
      <c r="U49" s="137"/>
      <c r="V49" s="489"/>
      <c r="W49" s="246"/>
      <c r="X49" s="320"/>
      <c r="Y49" s="133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36315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488"/>
      <c r="U50" s="137"/>
    </row>
    <row r="51" customFormat="false" ht="12.75" hidden="false" customHeight="false" outlineLevel="0" collapsed="false">
      <c r="A51" s="493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488"/>
    </row>
    <row r="52" customFormat="false" ht="12.75" hidden="false" customHeight="false" outlineLevel="0" collapsed="false">
      <c r="A52" s="315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488"/>
    </row>
    <row r="53" customFormat="false" ht="12.75" hidden="false" customHeight="false" outlineLevel="0" collapsed="false">
      <c r="A53" s="315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488"/>
    </row>
    <row r="54" customFormat="false" ht="12.75" hidden="false" customHeight="false" outlineLevel="0" collapsed="false">
      <c r="A54" s="315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488"/>
    </row>
    <row r="55" customFormat="false" ht="12.75" hidden="false" customHeight="false" outlineLevel="0" collapsed="false">
      <c r="A55" s="315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488"/>
    </row>
    <row r="56" customFormat="false" ht="12.75" hidden="false" customHeight="false" outlineLevel="0" collapsed="false">
      <c r="A56" s="315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488"/>
    </row>
    <row r="57" customFormat="false" ht="12.75" hidden="false" customHeight="false" outlineLevel="0" collapsed="false">
      <c r="A57" s="315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488"/>
    </row>
    <row r="58" customFormat="false" ht="12.75" hidden="false" customHeight="false" outlineLevel="0" collapsed="false">
      <c r="A58" s="315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488"/>
    </row>
    <row r="59" customFormat="false" ht="12.75" hidden="false" customHeight="false" outlineLevel="0" collapsed="false">
      <c r="A59" s="315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88"/>
    </row>
    <row r="60" customFormat="false" ht="12.75" hidden="false" customHeight="false" outlineLevel="0" collapsed="false">
      <c r="A60" s="315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488"/>
    </row>
    <row r="61" customFormat="false" ht="12.75" hidden="false" customHeight="false" outlineLevel="0" collapsed="false">
      <c r="A61" s="315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488"/>
    </row>
    <row r="62" customFormat="false" ht="12.75" hidden="false" customHeight="false" outlineLevel="0" collapsed="false">
      <c r="A62" s="315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488"/>
    </row>
    <row r="63" customFormat="false" ht="12.75" hidden="false" customHeight="false" outlineLevel="0" collapsed="false">
      <c r="A63" s="315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488"/>
    </row>
    <row r="64" customFormat="false" ht="12.75" hidden="false" customHeight="false" outlineLevel="0" collapsed="false">
      <c r="A64" s="315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488"/>
    </row>
    <row r="65" customFormat="false" ht="12.75" hidden="false" customHeight="false" outlineLevel="0" collapsed="false">
      <c r="A65" s="315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488"/>
    </row>
    <row r="66" customFormat="false" ht="12.75" hidden="false" customHeight="false" outlineLevel="0" collapsed="false">
      <c r="A66" s="315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488"/>
    </row>
    <row r="67" customFormat="false" ht="12.75" hidden="false" customHeight="false" outlineLevel="0" collapsed="false">
      <c r="A67" s="315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488"/>
    </row>
    <row r="68" customFormat="false" ht="12.75" hidden="false" customHeight="false" outlineLevel="0" collapsed="false">
      <c r="A68" s="315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488"/>
    </row>
    <row r="69" customFormat="false" ht="12.75" hidden="false" customHeight="false" outlineLevel="0" collapsed="false">
      <c r="A69" s="315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315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488"/>
      <c r="P70" s="136"/>
      <c r="Q70" s="136"/>
      <c r="R70" s="136"/>
      <c r="S70" s="136"/>
      <c r="T70" s="136"/>
      <c r="U70" s="253"/>
      <c r="V70" s="494"/>
    </row>
    <row r="71" customFormat="false" ht="12.75" hidden="false" customHeight="false" outlineLevel="0" collapsed="false">
      <c r="A71" s="315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488"/>
      <c r="P71" s="136"/>
      <c r="Q71" s="136"/>
      <c r="R71" s="136"/>
      <c r="S71" s="136"/>
      <c r="T71" s="136"/>
      <c r="U71" s="253"/>
      <c r="V71" s="494"/>
    </row>
    <row r="72" customFormat="false" ht="12.75" hidden="false" customHeight="false" outlineLevel="0" collapsed="false">
      <c r="A72" s="315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488"/>
      <c r="P72" s="136"/>
      <c r="Q72" s="136"/>
      <c r="R72" s="136"/>
      <c r="S72" s="136"/>
      <c r="T72" s="136"/>
      <c r="U72" s="253"/>
      <c r="V72" s="494"/>
    </row>
    <row r="73" customFormat="false" ht="12.75" hidden="false" customHeight="false" outlineLevel="0" collapsed="false">
      <c r="A73" s="315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488"/>
      <c r="P73" s="136"/>
      <c r="Q73" s="136"/>
      <c r="R73" s="136"/>
      <c r="S73" s="136"/>
      <c r="T73" s="136"/>
      <c r="U73" s="253"/>
      <c r="V73" s="494"/>
    </row>
    <row r="74" customFormat="false" ht="12.75" hidden="false" customHeight="false" outlineLevel="0" collapsed="false">
      <c r="A74" s="315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488"/>
      <c r="P74" s="136"/>
      <c r="Q74" s="136"/>
      <c r="R74" s="136"/>
      <c r="S74" s="136"/>
      <c r="T74" s="136"/>
      <c r="U74" s="253"/>
      <c r="V74" s="494"/>
    </row>
    <row r="75" customFormat="false" ht="12.75" hidden="false" customHeight="false" outlineLevel="0" collapsed="false">
      <c r="A75" s="315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488"/>
      <c r="P75" s="136"/>
      <c r="Q75" s="136"/>
      <c r="R75" s="136"/>
      <c r="S75" s="136"/>
      <c r="T75" s="136"/>
      <c r="U75" s="253"/>
      <c r="V75" s="494"/>
    </row>
    <row r="76" customFormat="false" ht="12.75" hidden="false" customHeight="false" outlineLevel="0" collapsed="false">
      <c r="A76" s="315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488"/>
      <c r="P76" s="136"/>
      <c r="Q76" s="136"/>
      <c r="R76" s="136"/>
      <c r="S76" s="136"/>
      <c r="T76" s="136"/>
      <c r="U76" s="253"/>
      <c r="V76" s="494"/>
    </row>
    <row r="77" customFormat="false" ht="12.75" hidden="false" customHeight="false" outlineLevel="0" collapsed="false">
      <c r="A77" s="315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488"/>
      <c r="P77" s="136"/>
      <c r="Q77" s="136"/>
      <c r="R77" s="136"/>
      <c r="S77" s="136"/>
      <c r="T77" s="136"/>
      <c r="U77" s="253"/>
      <c r="V77" s="494"/>
    </row>
    <row r="78" customFormat="false" ht="12.75" hidden="false" customHeight="false" outlineLevel="0" collapsed="false">
      <c r="A78" s="315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488"/>
      <c r="P78" s="136"/>
      <c r="Q78" s="136"/>
      <c r="R78" s="136"/>
      <c r="S78" s="136"/>
      <c r="T78" s="136"/>
      <c r="U78" s="253"/>
      <c r="V78" s="494"/>
    </row>
    <row r="79" customFormat="false" ht="12.75" hidden="false" customHeight="false" outlineLevel="0" collapsed="false">
      <c r="A79" s="315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488"/>
      <c r="P79" s="136"/>
      <c r="Q79" s="136"/>
      <c r="R79" s="136"/>
      <c r="S79" s="136"/>
      <c r="T79" s="136"/>
      <c r="U79" s="253"/>
      <c r="V79" s="494"/>
    </row>
    <row r="80" customFormat="false" ht="12.75" hidden="false" customHeight="false" outlineLevel="0" collapsed="false">
      <c r="A80" s="315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488"/>
      <c r="P80" s="136"/>
      <c r="Q80" s="136"/>
      <c r="R80" s="136"/>
      <c r="S80" s="136"/>
      <c r="T80" s="136"/>
      <c r="U80" s="253"/>
      <c r="V80" s="494"/>
    </row>
    <row r="81" customFormat="false" ht="12.75" hidden="false" customHeight="false" outlineLevel="0" collapsed="false">
      <c r="A81" s="318"/>
      <c r="C81" s="205"/>
      <c r="E81" s="205"/>
      <c r="G81" s="205"/>
      <c r="I81" s="205"/>
      <c r="K81" s="205"/>
      <c r="M81" s="205"/>
      <c r="O81" s="488"/>
      <c r="P81" s="136"/>
      <c r="Q81" s="136"/>
      <c r="R81" s="136"/>
      <c r="S81" s="136"/>
      <c r="T81" s="136"/>
      <c r="U81" s="253"/>
      <c r="V81" s="494"/>
    </row>
    <row r="82" customFormat="false" ht="12.75" hidden="false" customHeight="false" outlineLevel="0" collapsed="false">
      <c r="A82" s="318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488"/>
      <c r="P82" s="136"/>
      <c r="Q82" s="136"/>
      <c r="R82" s="136"/>
      <c r="S82" s="136"/>
      <c r="T82" s="136"/>
      <c r="U82" s="253"/>
      <c r="V82" s="494"/>
    </row>
    <row r="83" customFormat="false" ht="12.75" hidden="false" customHeight="false" outlineLevel="0" collapsed="false">
      <c r="A83" s="318"/>
      <c r="C83" s="205"/>
      <c r="E83" s="205"/>
      <c r="H83" s="495"/>
      <c r="I83" s="495"/>
      <c r="J83" s="495"/>
      <c r="K83" s="495"/>
      <c r="L83" s="495"/>
      <c r="M83" s="495"/>
      <c r="N83" s="205"/>
      <c r="O83" s="488"/>
      <c r="P83" s="136"/>
      <c r="Q83" s="136"/>
      <c r="R83" s="136"/>
      <c r="S83" s="136"/>
      <c r="T83" s="136"/>
      <c r="V83" s="494"/>
    </row>
    <row r="84" customFormat="false" ht="12.75" hidden="false" customHeight="false" outlineLevel="0" collapsed="false">
      <c r="A84" s="318"/>
      <c r="O84" s="488"/>
      <c r="P84" s="136"/>
      <c r="Q84" s="136"/>
      <c r="R84" s="136"/>
      <c r="S84" s="136"/>
      <c r="T84" s="136"/>
      <c r="V84" s="494"/>
    </row>
    <row r="85" customFormat="false" ht="12.75" hidden="false" customHeight="false" outlineLevel="0" collapsed="false">
      <c r="A85" s="318"/>
      <c r="O85" s="488"/>
      <c r="P85" s="136"/>
      <c r="Q85" s="136"/>
      <c r="R85" s="136"/>
      <c r="S85" s="136"/>
      <c r="T85" s="136"/>
      <c r="V85" s="494"/>
    </row>
    <row r="86" customFormat="false" ht="12.75" hidden="false" customHeight="false" outlineLevel="0" collapsed="false">
      <c r="A86" s="318"/>
      <c r="O86" s="488"/>
      <c r="P86" s="136"/>
      <c r="Q86" s="136"/>
      <c r="R86" s="136"/>
      <c r="S86" s="136"/>
      <c r="T86" s="136"/>
      <c r="V86" s="494"/>
    </row>
    <row r="87" customFormat="false" ht="12.75" hidden="false" customHeight="false" outlineLevel="0" collapsed="false">
      <c r="A87" s="318"/>
      <c r="O87" s="488"/>
      <c r="P87" s="136"/>
      <c r="Q87" s="136"/>
      <c r="R87" s="136"/>
      <c r="S87" s="136"/>
      <c r="T87" s="136"/>
      <c r="V87" s="494"/>
    </row>
    <row r="88" customFormat="false" ht="12.75" hidden="false" customHeight="false" outlineLevel="0" collapsed="false">
      <c r="A88" s="318"/>
      <c r="O88" s="488"/>
      <c r="P88" s="136"/>
      <c r="Q88" s="136"/>
      <c r="R88" s="136"/>
      <c r="S88" s="136"/>
      <c r="T88" s="136"/>
      <c r="V88" s="494"/>
    </row>
    <row r="89" customFormat="false" ht="12.75" hidden="false" customHeight="false" outlineLevel="0" collapsed="false">
      <c r="A89" s="318"/>
      <c r="O89" s="488"/>
      <c r="P89" s="136"/>
      <c r="Q89" s="136"/>
      <c r="R89" s="136"/>
      <c r="S89" s="136"/>
      <c r="T89" s="136"/>
      <c r="V89" s="494"/>
    </row>
    <row r="90" customFormat="false" ht="12.75" hidden="false" customHeight="false" outlineLevel="0" collapsed="false">
      <c r="B90" s="409"/>
      <c r="D90" s="409"/>
      <c r="F90" s="409"/>
      <c r="H90" s="409"/>
      <c r="J90" s="409"/>
      <c r="L90" s="409"/>
      <c r="O90" s="488"/>
      <c r="P90" s="136"/>
      <c r="Q90" s="136"/>
      <c r="R90" s="136"/>
      <c r="S90" s="136"/>
      <c r="T90" s="136"/>
      <c r="V90" s="494"/>
    </row>
    <row r="91" customFormat="false" ht="12.75" hidden="false" customHeight="false" outlineLevel="0" collapsed="false">
      <c r="A91" s="496"/>
      <c r="B91" s="481"/>
      <c r="C91" s="481"/>
      <c r="D91" s="481"/>
      <c r="E91" s="481"/>
      <c r="F91" s="481"/>
      <c r="G91" s="481"/>
      <c r="H91" s="481"/>
      <c r="I91" s="481"/>
      <c r="J91" s="481"/>
      <c r="K91" s="481"/>
      <c r="L91" s="481"/>
      <c r="M91" s="481"/>
      <c r="N91" s="481"/>
      <c r="O91" s="488"/>
      <c r="P91" s="136"/>
      <c r="Q91" s="136"/>
      <c r="R91" s="136"/>
      <c r="S91" s="136"/>
      <c r="T91" s="136"/>
      <c r="V91" s="494"/>
    </row>
    <row r="92" customFormat="false" ht="12.75" hidden="false" customHeight="false" outlineLevel="0" collapsed="false">
      <c r="A92" s="483"/>
      <c r="B92" s="410"/>
      <c r="C92" s="410"/>
      <c r="D92" s="410"/>
      <c r="E92" s="410"/>
      <c r="F92" s="410"/>
      <c r="G92" s="410"/>
      <c r="H92" s="410"/>
      <c r="I92" s="410"/>
      <c r="J92" s="410"/>
      <c r="K92" s="410"/>
      <c r="L92" s="410"/>
      <c r="M92" s="410"/>
      <c r="N92" s="410"/>
      <c r="O92" s="488"/>
      <c r="P92" s="495"/>
      <c r="Q92" s="495"/>
      <c r="R92" s="495"/>
      <c r="S92" s="495"/>
      <c r="T92" s="495"/>
      <c r="V92" s="484"/>
    </row>
    <row r="93" customFormat="false" ht="12.75" hidden="false" customHeight="false" outlineLevel="0" collapsed="false">
      <c r="A93" s="315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315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315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315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315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315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315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315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315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315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315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315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315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315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315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315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315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315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315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315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315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315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315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315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315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315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315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315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315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315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315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315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318"/>
      <c r="B125" s="130"/>
      <c r="C125" s="205"/>
      <c r="D125" s="130"/>
      <c r="E125" s="205"/>
      <c r="F125" s="130"/>
      <c r="G125" s="205"/>
      <c r="H125" s="130"/>
      <c r="I125" s="205"/>
      <c r="J125" s="130"/>
      <c r="K125" s="205"/>
      <c r="L125" s="130"/>
      <c r="M125" s="205"/>
    </row>
    <row r="126" customFormat="false" ht="12.75" hidden="false" customHeight="false" outlineLevel="0" collapsed="false">
      <c r="A126" s="318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318"/>
      <c r="C127" s="205"/>
      <c r="E127" s="205"/>
      <c r="H127" s="495"/>
      <c r="I127" s="495"/>
      <c r="J127" s="495"/>
      <c r="K127" s="495"/>
      <c r="L127" s="495"/>
      <c r="M127" s="495"/>
      <c r="N127" s="205"/>
    </row>
    <row r="128" customFormat="false" ht="12.75" hidden="false" customHeight="false" outlineLevel="0" collapsed="false">
      <c r="A128" s="318"/>
    </row>
    <row r="129" customFormat="false" ht="12.75" hidden="false" customHeight="false" outlineLevel="0" collapsed="false">
      <c r="B129" s="409"/>
      <c r="D129" s="409"/>
      <c r="F129" s="409"/>
      <c r="H129" s="409"/>
      <c r="J129" s="409"/>
      <c r="L129" s="409"/>
    </row>
    <row r="130" customFormat="false" ht="12.75" hidden="false" customHeight="false" outlineLevel="0" collapsed="false">
      <c r="B130" s="480"/>
      <c r="C130" s="481"/>
      <c r="D130" s="481"/>
      <c r="E130" s="481"/>
      <c r="F130" s="481"/>
      <c r="G130" s="481"/>
      <c r="H130" s="481"/>
      <c r="I130" s="481"/>
      <c r="J130" s="481"/>
      <c r="K130" s="481"/>
      <c r="L130" s="481"/>
      <c r="M130" s="481"/>
      <c r="N130" s="481"/>
    </row>
    <row r="131" customFormat="false" ht="12.75" hidden="false" customHeight="false" outlineLevel="0" collapsed="false">
      <c r="A131" s="483"/>
      <c r="B131" s="410"/>
      <c r="C131" s="410"/>
      <c r="D131" s="410"/>
      <c r="E131" s="410"/>
      <c r="F131" s="410"/>
      <c r="G131" s="410"/>
      <c r="H131" s="410"/>
      <c r="I131" s="410"/>
      <c r="J131" s="410"/>
      <c r="K131" s="410"/>
      <c r="L131" s="410"/>
      <c r="M131" s="410"/>
      <c r="N131" s="410"/>
    </row>
    <row r="132" customFormat="false" ht="12.75" hidden="false" customHeight="false" outlineLevel="0" collapsed="false">
      <c r="A132" s="315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315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315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315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315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315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315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315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315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315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315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315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315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315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315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315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315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315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315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315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315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315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315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315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315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315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315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315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315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315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315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315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497"/>
      <c r="K166" s="497"/>
      <c r="M166" s="497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409"/>
      <c r="D171" s="409"/>
      <c r="F171" s="409"/>
      <c r="H171" s="409"/>
      <c r="J171" s="409"/>
      <c r="L171" s="409"/>
    </row>
    <row r="172" customFormat="false" ht="12.75" hidden="false" customHeight="false" outlineLevel="0" collapsed="false">
      <c r="B172" s="480"/>
      <c r="C172" s="481"/>
      <c r="D172" s="481"/>
      <c r="E172" s="481"/>
      <c r="F172" s="481"/>
      <c r="G172" s="481"/>
      <c r="H172" s="481"/>
      <c r="I172" s="481"/>
      <c r="J172" s="481"/>
      <c r="K172" s="481"/>
      <c r="L172" s="481"/>
      <c r="M172" s="481"/>
    </row>
    <row r="173" customFormat="false" ht="12.75" hidden="false" customHeight="false" outlineLevel="0" collapsed="false">
      <c r="A173" s="483"/>
      <c r="B173" s="410"/>
      <c r="C173" s="410"/>
      <c r="D173" s="410"/>
      <c r="E173" s="410"/>
      <c r="F173" s="410"/>
      <c r="G173" s="410"/>
      <c r="H173" s="410"/>
      <c r="I173" s="410"/>
      <c r="J173" s="410"/>
      <c r="K173" s="410"/>
      <c r="L173" s="410"/>
      <c r="M173" s="410"/>
    </row>
    <row r="174" customFormat="false" ht="12.75" hidden="false" customHeight="false" outlineLevel="0" collapsed="false">
      <c r="A174" s="315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315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315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315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315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315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315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315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315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315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315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315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315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315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315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315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315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315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315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315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315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315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315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315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315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315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315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315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315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315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315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315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497"/>
      <c r="K208" s="497"/>
      <c r="M208" s="497"/>
    </row>
    <row r="214" customFormat="false" ht="12.75" hidden="false" customHeight="false" outlineLevel="0" collapsed="false">
      <c r="B214" s="409"/>
      <c r="D214" s="409"/>
      <c r="F214" s="409"/>
      <c r="H214" s="409"/>
      <c r="J214" s="409"/>
      <c r="L214" s="409"/>
    </row>
    <row r="215" customFormat="false" ht="12.75" hidden="false" customHeight="false" outlineLevel="0" collapsed="false">
      <c r="B215" s="480"/>
      <c r="C215" s="481"/>
      <c r="D215" s="481"/>
      <c r="E215" s="481"/>
      <c r="F215" s="481"/>
      <c r="G215" s="481"/>
      <c r="H215" s="481"/>
      <c r="I215" s="481"/>
      <c r="J215" s="481"/>
      <c r="K215" s="481"/>
      <c r="L215" s="481"/>
      <c r="M215" s="481"/>
    </row>
    <row r="216" customFormat="false" ht="12.75" hidden="false" customHeight="false" outlineLevel="0" collapsed="false">
      <c r="A216" s="483"/>
      <c r="B216" s="410"/>
      <c r="C216" s="410"/>
      <c r="D216" s="410"/>
      <c r="E216" s="410"/>
      <c r="F216" s="410"/>
      <c r="G216" s="410"/>
      <c r="H216" s="410"/>
      <c r="I216" s="410"/>
      <c r="J216" s="410"/>
      <c r="K216" s="410"/>
      <c r="L216" s="410"/>
      <c r="M216" s="410"/>
    </row>
    <row r="217" customFormat="false" ht="12.75" hidden="false" customHeight="false" outlineLevel="0" collapsed="false">
      <c r="A217" s="315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315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315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315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315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315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315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315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315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315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315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315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315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315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315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315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315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315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315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315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315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315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315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315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315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315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315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315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315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315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315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315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497"/>
      <c r="K251" s="497"/>
      <c r="M251" s="497"/>
    </row>
    <row r="256" customFormat="false" ht="12.75" hidden="false" customHeight="false" outlineLevel="0" collapsed="false">
      <c r="B256" s="409"/>
      <c r="D256" s="409"/>
      <c r="F256" s="409"/>
      <c r="H256" s="409"/>
      <c r="J256" s="409"/>
      <c r="L256" s="409"/>
      <c r="O256" s="409"/>
      <c r="Q256" s="409"/>
      <c r="S256" s="409"/>
      <c r="U256" s="409"/>
    </row>
    <row r="257" customFormat="false" ht="12.75" hidden="false" customHeight="false" outlineLevel="0" collapsed="false">
      <c r="B257" s="480"/>
      <c r="C257" s="481"/>
      <c r="D257" s="481"/>
      <c r="E257" s="481"/>
      <c r="F257" s="481"/>
      <c r="G257" s="481"/>
      <c r="H257" s="481"/>
      <c r="I257" s="481"/>
      <c r="J257" s="481"/>
      <c r="K257" s="481"/>
      <c r="L257" s="481"/>
      <c r="M257" s="481"/>
      <c r="O257" s="480"/>
      <c r="P257" s="481"/>
      <c r="Q257" s="481"/>
      <c r="R257" s="481"/>
      <c r="S257" s="481"/>
      <c r="T257" s="481"/>
      <c r="U257" s="481"/>
      <c r="V257" s="481"/>
      <c r="W257" s="481"/>
    </row>
    <row r="258" customFormat="false" ht="12.75" hidden="false" customHeight="false" outlineLevel="0" collapsed="false">
      <c r="A258" s="483"/>
      <c r="B258" s="410"/>
      <c r="C258" s="410"/>
      <c r="D258" s="410"/>
      <c r="E258" s="410"/>
      <c r="F258" s="410"/>
      <c r="G258" s="410"/>
      <c r="H258" s="410"/>
      <c r="I258" s="410"/>
      <c r="J258" s="410"/>
      <c r="K258" s="410"/>
      <c r="L258" s="410"/>
      <c r="M258" s="410"/>
      <c r="N258" s="483"/>
      <c r="O258" s="410"/>
      <c r="P258" s="410"/>
      <c r="Q258" s="410"/>
      <c r="R258" s="410"/>
      <c r="S258" s="410"/>
      <c r="T258" s="410"/>
      <c r="U258" s="410"/>
      <c r="V258" s="410"/>
      <c r="W258" s="410"/>
    </row>
    <row r="259" customFormat="false" ht="12.75" hidden="false" customHeight="false" outlineLevel="0" collapsed="false">
      <c r="A259" s="315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315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315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315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315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315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315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315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315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315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315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315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315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315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315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315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315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315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315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315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315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315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315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315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315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315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315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315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315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315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315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315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315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315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315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315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315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315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315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315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315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315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315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315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315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315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315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315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315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315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315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315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315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315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315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315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315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315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315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315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315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315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315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315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497"/>
      <c r="K293" s="497"/>
      <c r="M293" s="497"/>
      <c r="V293" s="497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409"/>
      <c r="Q297" s="409"/>
      <c r="S297" s="409"/>
      <c r="U297" s="409"/>
    </row>
    <row r="298" customFormat="false" ht="12.75" hidden="false" customHeight="false" outlineLevel="0" collapsed="false">
      <c r="O298" s="480"/>
      <c r="P298" s="481"/>
      <c r="Q298" s="481"/>
      <c r="R298" s="481"/>
      <c r="S298" s="481"/>
      <c r="T298" s="481"/>
      <c r="U298" s="481"/>
      <c r="V298" s="481"/>
      <c r="W298" s="481"/>
    </row>
    <row r="299" customFormat="false" ht="12.75" hidden="false" customHeight="false" outlineLevel="0" collapsed="false">
      <c r="N299" s="483"/>
      <c r="O299" s="410"/>
      <c r="P299" s="410"/>
      <c r="Q299" s="410"/>
      <c r="R299" s="410"/>
      <c r="S299" s="410"/>
      <c r="T299" s="410"/>
      <c r="U299" s="410"/>
      <c r="V299" s="410"/>
      <c r="W299" s="410"/>
    </row>
    <row r="300" customFormat="false" ht="12.75" hidden="false" customHeight="false" outlineLevel="0" collapsed="false">
      <c r="N300" s="315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315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315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315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315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315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315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315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315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315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315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315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315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315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315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315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315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315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315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315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315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315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315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315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315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315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315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315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315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315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315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315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205"/>
      <c r="R334" s="205"/>
      <c r="T334" s="205"/>
      <c r="V334" s="205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498"/>
      <c r="W336" s="130"/>
    </row>
    <row r="339" customFormat="false" ht="12.75" hidden="false" customHeight="false" outlineLevel="0" collapsed="false">
      <c r="O339" s="409"/>
      <c r="Q339" s="409"/>
      <c r="S339" s="409"/>
      <c r="U339" s="409"/>
    </row>
    <row r="340" customFormat="false" ht="12.75" hidden="false" customHeight="false" outlineLevel="0" collapsed="false">
      <c r="O340" s="480"/>
      <c r="P340" s="481"/>
      <c r="Q340" s="481"/>
      <c r="R340" s="481"/>
      <c r="S340" s="481"/>
      <c r="T340" s="481"/>
      <c r="U340" s="481"/>
      <c r="V340" s="481"/>
      <c r="W340" s="481"/>
    </row>
    <row r="341" customFormat="false" ht="12.75" hidden="false" customHeight="false" outlineLevel="0" collapsed="false">
      <c r="N341" s="483"/>
      <c r="O341" s="410"/>
      <c r="P341" s="410"/>
      <c r="Q341" s="410"/>
      <c r="R341" s="410"/>
      <c r="S341" s="410"/>
      <c r="T341" s="410"/>
      <c r="U341" s="410"/>
      <c r="V341" s="410"/>
      <c r="W341" s="410"/>
    </row>
    <row r="342" customFormat="false" ht="12.75" hidden="false" customHeight="false" outlineLevel="0" collapsed="false">
      <c r="N342" s="315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315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315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315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315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315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315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315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315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315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315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315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315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315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315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315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315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315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315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315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315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315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315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315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315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315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315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315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315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315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315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315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479"/>
      <c r="P376" s="205"/>
      <c r="R376" s="205"/>
      <c r="T376" s="205"/>
      <c r="V376" s="205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498"/>
      <c r="W378" s="290"/>
    </row>
    <row r="381" customFormat="false" ht="12.75" hidden="false" customHeight="false" outlineLevel="0" collapsed="false">
      <c r="O381" s="409"/>
      <c r="Q381" s="409"/>
      <c r="S381" s="409"/>
      <c r="U381" s="409"/>
    </row>
    <row r="382" customFormat="false" ht="12.75" hidden="false" customHeight="false" outlineLevel="0" collapsed="false">
      <c r="O382" s="480"/>
      <c r="P382" s="481"/>
      <c r="Q382" s="481"/>
      <c r="R382" s="481"/>
      <c r="S382" s="481"/>
      <c r="T382" s="481"/>
      <c r="U382" s="481"/>
      <c r="V382" s="481"/>
      <c r="W382" s="481"/>
    </row>
    <row r="383" customFormat="false" ht="12.75" hidden="false" customHeight="false" outlineLevel="0" collapsed="false">
      <c r="N383" s="483"/>
      <c r="O383" s="410"/>
      <c r="P383" s="410"/>
      <c r="Q383" s="410"/>
      <c r="R383" s="410"/>
      <c r="S383" s="410"/>
      <c r="T383" s="410"/>
      <c r="U383" s="410"/>
      <c r="V383" s="410"/>
      <c r="W383" s="410"/>
    </row>
    <row r="384" customFormat="false" ht="12.75" hidden="false" customHeight="false" outlineLevel="0" collapsed="false">
      <c r="N384" s="315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315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315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315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315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315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315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315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315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315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315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315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315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315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315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315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315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315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315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315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315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315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315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315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315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315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315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315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315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315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315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315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479"/>
      <c r="P418" s="205"/>
      <c r="R418" s="205"/>
      <c r="T418" s="205"/>
      <c r="V418" s="205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498"/>
      <c r="W420" s="290"/>
    </row>
    <row r="425" customFormat="false" ht="12.75" hidden="false" customHeight="false" outlineLevel="0" collapsed="false">
      <c r="O425" s="409"/>
      <c r="Q425" s="409"/>
      <c r="S425" s="409"/>
      <c r="U425" s="409"/>
    </row>
    <row r="426" customFormat="false" ht="12.75" hidden="false" customHeight="false" outlineLevel="0" collapsed="false">
      <c r="O426" s="480"/>
      <c r="P426" s="481"/>
      <c r="Q426" s="481"/>
      <c r="R426" s="481"/>
      <c r="S426" s="481"/>
      <c r="T426" s="481"/>
      <c r="U426" s="481"/>
      <c r="V426" s="481"/>
      <c r="W426" s="481"/>
    </row>
    <row r="427" customFormat="false" ht="12.75" hidden="false" customHeight="false" outlineLevel="0" collapsed="false">
      <c r="N427" s="483"/>
      <c r="O427" s="410"/>
      <c r="P427" s="410"/>
      <c r="Q427" s="410"/>
      <c r="R427" s="410"/>
      <c r="S427" s="410"/>
      <c r="T427" s="410"/>
      <c r="U427" s="410"/>
      <c r="V427" s="410"/>
      <c r="W427" s="410"/>
    </row>
    <row r="428" customFormat="false" ht="12.75" hidden="false" customHeight="false" outlineLevel="0" collapsed="false">
      <c r="N428" s="315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315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315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315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315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315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315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315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315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315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315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315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315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315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315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315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315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315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315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315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315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315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315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315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315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315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315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315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315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315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315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315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79"/>
      <c r="P462" s="205"/>
      <c r="R462" s="205"/>
      <c r="T462" s="205"/>
      <c r="V462" s="205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498"/>
      <c r="W464" s="130"/>
    </row>
    <row r="467" customFormat="false" ht="12.75" hidden="false" customHeight="false" outlineLevel="0" collapsed="false">
      <c r="O467" s="409"/>
      <c r="Q467" s="409"/>
      <c r="S467" s="409"/>
      <c r="U467" s="409"/>
      <c r="Y467" s="409"/>
      <c r="AA467" s="409"/>
      <c r="AC467" s="409"/>
      <c r="AE467" s="409"/>
    </row>
    <row r="468" customFormat="false" ht="12.75" hidden="false" customHeight="false" outlineLevel="0" collapsed="false">
      <c r="O468" s="480"/>
      <c r="P468" s="481"/>
      <c r="Q468" s="481"/>
      <c r="R468" s="481"/>
      <c r="S468" s="481"/>
      <c r="T468" s="481"/>
      <c r="U468" s="481"/>
      <c r="V468" s="481"/>
      <c r="W468" s="481"/>
      <c r="Y468" s="480"/>
      <c r="Z468" s="481"/>
      <c r="AA468" s="481"/>
      <c r="AB468" s="481"/>
      <c r="AC468" s="481"/>
      <c r="AD468" s="481"/>
      <c r="AE468" s="481"/>
      <c r="AF468" s="481"/>
      <c r="AG468" s="481"/>
    </row>
    <row r="469" customFormat="false" ht="12.75" hidden="false" customHeight="false" outlineLevel="0" collapsed="false">
      <c r="N469" s="483"/>
      <c r="O469" s="410"/>
      <c r="P469" s="410"/>
      <c r="Q469" s="410"/>
      <c r="R469" s="410"/>
      <c r="S469" s="410"/>
      <c r="T469" s="410"/>
      <c r="U469" s="410"/>
      <c r="V469" s="410"/>
      <c r="W469" s="410"/>
      <c r="X469" s="483"/>
      <c r="Y469" s="410"/>
      <c r="Z469" s="410"/>
      <c r="AA469" s="410"/>
      <c r="AB469" s="410"/>
      <c r="AC469" s="410"/>
      <c r="AD469" s="410"/>
      <c r="AE469" s="410"/>
      <c r="AF469" s="410"/>
      <c r="AG469" s="410"/>
    </row>
    <row r="470" customFormat="false" ht="12.75" hidden="false" customHeight="false" outlineLevel="0" collapsed="false">
      <c r="N470" s="315"/>
      <c r="O470" s="130"/>
      <c r="P470" s="130"/>
      <c r="Q470" s="130"/>
      <c r="R470" s="130"/>
      <c r="S470" s="130"/>
      <c r="T470" s="130"/>
      <c r="U470" s="130"/>
      <c r="V470" s="130"/>
      <c r="W470" s="130"/>
      <c r="X470" s="315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315"/>
      <c r="O471" s="130"/>
      <c r="P471" s="130"/>
      <c r="Q471" s="130"/>
      <c r="R471" s="130"/>
      <c r="S471" s="130"/>
      <c r="T471" s="130"/>
      <c r="U471" s="130"/>
      <c r="V471" s="130"/>
      <c r="W471" s="130"/>
      <c r="X471" s="315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315"/>
      <c r="O472" s="130"/>
      <c r="P472" s="130"/>
      <c r="Q472" s="130"/>
      <c r="R472" s="130"/>
      <c r="S472" s="130"/>
      <c r="T472" s="130"/>
      <c r="U472" s="130"/>
      <c r="V472" s="130"/>
      <c r="W472" s="130"/>
      <c r="X472" s="315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315"/>
      <c r="O473" s="130"/>
      <c r="P473" s="130"/>
      <c r="Q473" s="130"/>
      <c r="R473" s="130"/>
      <c r="S473" s="130"/>
      <c r="T473" s="130"/>
      <c r="U473" s="130"/>
      <c r="V473" s="130"/>
      <c r="W473" s="130"/>
      <c r="X473" s="315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315"/>
      <c r="O474" s="130"/>
      <c r="P474" s="130"/>
      <c r="Q474" s="130"/>
      <c r="R474" s="130"/>
      <c r="S474" s="130"/>
      <c r="T474" s="130"/>
      <c r="U474" s="130"/>
      <c r="V474" s="130"/>
      <c r="W474" s="130"/>
      <c r="X474" s="315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315"/>
      <c r="O475" s="130"/>
      <c r="P475" s="130"/>
      <c r="Q475" s="130"/>
      <c r="R475" s="130"/>
      <c r="S475" s="130"/>
      <c r="T475" s="130"/>
      <c r="U475" s="130"/>
      <c r="V475" s="130"/>
      <c r="W475" s="130"/>
      <c r="X475" s="315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315"/>
      <c r="O476" s="130"/>
      <c r="P476" s="130"/>
      <c r="Q476" s="130"/>
      <c r="R476" s="130"/>
      <c r="S476" s="130"/>
      <c r="T476" s="130"/>
      <c r="U476" s="130"/>
      <c r="V476" s="130"/>
      <c r="W476" s="130"/>
      <c r="X476" s="315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315"/>
      <c r="O477" s="130"/>
      <c r="P477" s="130"/>
      <c r="Q477" s="130"/>
      <c r="R477" s="130"/>
      <c r="S477" s="130"/>
      <c r="T477" s="130"/>
      <c r="U477" s="130"/>
      <c r="V477" s="130"/>
      <c r="W477" s="130"/>
      <c r="X477" s="315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315"/>
      <c r="O478" s="130"/>
      <c r="P478" s="130"/>
      <c r="Q478" s="130"/>
      <c r="R478" s="130"/>
      <c r="S478" s="130"/>
      <c r="T478" s="130"/>
      <c r="U478" s="130"/>
      <c r="V478" s="130"/>
      <c r="W478" s="130"/>
      <c r="X478" s="315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315"/>
      <c r="O479" s="130"/>
      <c r="P479" s="130"/>
      <c r="Q479" s="130"/>
      <c r="R479" s="130"/>
      <c r="S479" s="130"/>
      <c r="T479" s="130"/>
      <c r="U479" s="130"/>
      <c r="V479" s="130"/>
      <c r="W479" s="130"/>
      <c r="X479" s="315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315"/>
      <c r="O480" s="130"/>
      <c r="P480" s="130"/>
      <c r="Q480" s="130"/>
      <c r="R480" s="130"/>
      <c r="S480" s="130"/>
      <c r="T480" s="130"/>
      <c r="U480" s="130"/>
      <c r="V480" s="130"/>
      <c r="W480" s="130"/>
      <c r="X480" s="315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315"/>
      <c r="O481" s="130"/>
      <c r="P481" s="130"/>
      <c r="Q481" s="130"/>
      <c r="R481" s="130"/>
      <c r="S481" s="130"/>
      <c r="T481" s="130"/>
      <c r="U481" s="130"/>
      <c r="V481" s="130"/>
      <c r="W481" s="130"/>
      <c r="X481" s="315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315"/>
      <c r="O482" s="130"/>
      <c r="P482" s="130"/>
      <c r="Q482" s="130"/>
      <c r="R482" s="130"/>
      <c r="S482" s="130"/>
      <c r="T482" s="130"/>
      <c r="U482" s="130"/>
      <c r="V482" s="130"/>
      <c r="W482" s="130"/>
      <c r="X482" s="315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315"/>
      <c r="O483" s="130"/>
      <c r="P483" s="130"/>
      <c r="Q483" s="130"/>
      <c r="R483" s="130"/>
      <c r="S483" s="130"/>
      <c r="T483" s="130"/>
      <c r="U483" s="130"/>
      <c r="V483" s="130"/>
      <c r="W483" s="130"/>
      <c r="X483" s="315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315"/>
      <c r="O484" s="130"/>
      <c r="P484" s="130"/>
      <c r="Q484" s="130"/>
      <c r="R484" s="130"/>
      <c r="S484" s="130"/>
      <c r="T484" s="130"/>
      <c r="U484" s="130"/>
      <c r="V484" s="130"/>
      <c r="W484" s="130"/>
      <c r="X484" s="315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315"/>
      <c r="O485" s="130"/>
      <c r="P485" s="130"/>
      <c r="Q485" s="130"/>
      <c r="R485" s="130"/>
      <c r="S485" s="130"/>
      <c r="T485" s="130"/>
      <c r="U485" s="130"/>
      <c r="V485" s="130"/>
      <c r="W485" s="130"/>
      <c r="X485" s="315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315"/>
      <c r="O486" s="130"/>
      <c r="P486" s="130"/>
      <c r="Q486" s="130"/>
      <c r="R486" s="130"/>
      <c r="S486" s="130"/>
      <c r="T486" s="130"/>
      <c r="U486" s="130"/>
      <c r="V486" s="130"/>
      <c r="W486" s="130"/>
      <c r="X486" s="315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315"/>
      <c r="O487" s="130"/>
      <c r="P487" s="130"/>
      <c r="Q487" s="130"/>
      <c r="R487" s="130"/>
      <c r="S487" s="130"/>
      <c r="T487" s="130"/>
      <c r="U487" s="130"/>
      <c r="V487" s="130"/>
      <c r="W487" s="130"/>
      <c r="X487" s="315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315"/>
      <c r="O488" s="130"/>
      <c r="P488" s="130"/>
      <c r="Q488" s="130"/>
      <c r="R488" s="130"/>
      <c r="S488" s="130"/>
      <c r="T488" s="130"/>
      <c r="U488" s="130"/>
      <c r="V488" s="130"/>
      <c r="W488" s="130"/>
      <c r="X488" s="315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315"/>
      <c r="O489" s="130"/>
      <c r="P489" s="130"/>
      <c r="Q489" s="130"/>
      <c r="R489" s="130"/>
      <c r="S489" s="130"/>
      <c r="T489" s="130"/>
      <c r="U489" s="130"/>
      <c r="V489" s="130"/>
      <c r="W489" s="130"/>
      <c r="X489" s="315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315"/>
      <c r="O490" s="130"/>
      <c r="P490" s="130"/>
      <c r="Q490" s="130"/>
      <c r="R490" s="130"/>
      <c r="S490" s="130"/>
      <c r="T490" s="130"/>
      <c r="U490" s="130"/>
      <c r="V490" s="130"/>
      <c r="W490" s="130"/>
      <c r="X490" s="315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315"/>
      <c r="O491" s="130"/>
      <c r="P491" s="130"/>
      <c r="Q491" s="130"/>
      <c r="R491" s="130"/>
      <c r="S491" s="130"/>
      <c r="T491" s="130"/>
      <c r="U491" s="130"/>
      <c r="V491" s="130"/>
      <c r="W491" s="130"/>
      <c r="X491" s="315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315"/>
      <c r="O492" s="130"/>
      <c r="P492" s="130"/>
      <c r="Q492" s="130"/>
      <c r="R492" s="130"/>
      <c r="S492" s="130"/>
      <c r="T492" s="130"/>
      <c r="U492" s="130"/>
      <c r="V492" s="130"/>
      <c r="W492" s="130"/>
      <c r="X492" s="315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315"/>
      <c r="O493" s="130"/>
      <c r="P493" s="130"/>
      <c r="Q493" s="130"/>
      <c r="R493" s="130"/>
      <c r="S493" s="130"/>
      <c r="T493" s="130"/>
      <c r="U493" s="130"/>
      <c r="V493" s="130"/>
      <c r="W493" s="130"/>
      <c r="X493" s="315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315"/>
      <c r="O494" s="130"/>
      <c r="P494" s="130"/>
      <c r="Q494" s="130"/>
      <c r="R494" s="130"/>
      <c r="S494" s="130"/>
      <c r="T494" s="130"/>
      <c r="U494" s="130"/>
      <c r="V494" s="130"/>
      <c r="W494" s="130"/>
      <c r="X494" s="315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315"/>
      <c r="O495" s="130"/>
      <c r="P495" s="130"/>
      <c r="Q495" s="130"/>
      <c r="R495" s="130"/>
      <c r="S495" s="130"/>
      <c r="T495" s="130"/>
      <c r="U495" s="130"/>
      <c r="V495" s="130"/>
      <c r="W495" s="130"/>
      <c r="X495" s="315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315"/>
      <c r="O496" s="130"/>
      <c r="P496" s="130"/>
      <c r="Q496" s="130"/>
      <c r="R496" s="130"/>
      <c r="S496" s="130"/>
      <c r="T496" s="130"/>
      <c r="U496" s="130"/>
      <c r="V496" s="130"/>
      <c r="W496" s="130"/>
      <c r="X496" s="315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315"/>
      <c r="O497" s="130"/>
      <c r="P497" s="130"/>
      <c r="Q497" s="130"/>
      <c r="R497" s="130"/>
      <c r="S497" s="130"/>
      <c r="T497" s="130"/>
      <c r="U497" s="130"/>
      <c r="V497" s="130"/>
      <c r="W497" s="130"/>
      <c r="X497" s="315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315"/>
      <c r="O498" s="130"/>
      <c r="P498" s="130"/>
      <c r="Q498" s="130"/>
      <c r="R498" s="130"/>
      <c r="S498" s="130"/>
      <c r="T498" s="130"/>
      <c r="U498" s="130"/>
      <c r="V498" s="130"/>
      <c r="W498" s="130"/>
      <c r="X498" s="315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315"/>
      <c r="O499" s="130"/>
      <c r="P499" s="130"/>
      <c r="Q499" s="130"/>
      <c r="R499" s="130"/>
      <c r="S499" s="130"/>
      <c r="T499" s="130"/>
      <c r="U499" s="130"/>
      <c r="V499" s="130"/>
      <c r="W499" s="130"/>
      <c r="X499" s="315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315"/>
      <c r="O500" s="130"/>
      <c r="P500" s="130"/>
      <c r="Q500" s="130"/>
      <c r="R500" s="130"/>
      <c r="S500" s="130"/>
      <c r="T500" s="130"/>
      <c r="U500" s="130"/>
      <c r="V500" s="130"/>
      <c r="W500" s="130"/>
      <c r="X500" s="315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315"/>
      <c r="O501" s="130"/>
      <c r="P501" s="130"/>
      <c r="Q501" s="130"/>
      <c r="R501" s="130"/>
      <c r="S501" s="130"/>
      <c r="T501" s="130"/>
      <c r="U501" s="130"/>
      <c r="V501" s="130"/>
      <c r="W501" s="130"/>
      <c r="X501" s="315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79"/>
      <c r="P504" s="205"/>
      <c r="R504" s="205"/>
      <c r="T504" s="205"/>
      <c r="V504" s="205"/>
      <c r="W504" s="130"/>
      <c r="X504" s="479"/>
      <c r="Z504" s="205"/>
      <c r="AB504" s="205"/>
      <c r="AD504" s="205"/>
      <c r="AF504" s="205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498"/>
      <c r="W506" s="130"/>
      <c r="X506" s="498"/>
      <c r="AG506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9" t="n">
        <v>56423</v>
      </c>
      <c r="B4" s="190"/>
    </row>
    <row r="6" customFormat="false" ht="12.75" hidden="false" customHeight="false" outlineLevel="0" collapsed="false">
      <c r="A6" s="88" t="s">
        <v>179</v>
      </c>
      <c r="B6" s="123" t="s">
        <v>180</v>
      </c>
      <c r="C6" s="123" t="s">
        <v>181</v>
      </c>
      <c r="D6" s="123" t="s">
        <v>200</v>
      </c>
    </row>
    <row r="7" customFormat="false" ht="12.75" hidden="false" customHeight="false" outlineLevel="0" collapsed="false">
      <c r="A7" s="129" t="n">
        <v>1</v>
      </c>
      <c r="B7" s="130" t="n">
        <v>165610</v>
      </c>
      <c r="C7" s="130" t="n">
        <v>167344</v>
      </c>
      <c r="D7" s="146" t="n">
        <f aca="false">+C7-B7</f>
        <v>1734</v>
      </c>
    </row>
    <row r="8" customFormat="false" ht="12.75" hidden="false" customHeight="false" outlineLevel="0" collapsed="false">
      <c r="A8" s="129" t="n">
        <v>2</v>
      </c>
      <c r="B8" s="130" t="n">
        <v>166480</v>
      </c>
      <c r="C8" s="130" t="n">
        <v>167796</v>
      </c>
      <c r="D8" s="146" t="n">
        <f aca="false">+C8-B8</f>
        <v>1316</v>
      </c>
    </row>
    <row r="9" customFormat="false" ht="12.75" hidden="false" customHeight="false" outlineLevel="0" collapsed="false">
      <c r="A9" s="129" t="n">
        <v>3</v>
      </c>
      <c r="B9" s="130" t="n">
        <v>137938</v>
      </c>
      <c r="C9" s="130" t="n">
        <v>137645</v>
      </c>
      <c r="D9" s="146" t="n">
        <f aca="false">+C9-B9</f>
        <v>-293</v>
      </c>
    </row>
    <row r="10" customFormat="false" ht="12.75" hidden="false" customHeight="false" outlineLevel="0" collapsed="false">
      <c r="A10" s="129" t="n">
        <v>4</v>
      </c>
      <c r="B10" s="130" t="n">
        <v>125026</v>
      </c>
      <c r="C10" s="130" t="n">
        <v>124963</v>
      </c>
      <c r="D10" s="146" t="n">
        <f aca="false">+C10-B10</f>
        <v>-63</v>
      </c>
    </row>
    <row r="11" customFormat="false" ht="12.75" hidden="false" customHeight="false" outlineLevel="0" collapsed="false">
      <c r="A11" s="129" t="n">
        <v>5</v>
      </c>
      <c r="B11" s="130" t="n">
        <v>146499</v>
      </c>
      <c r="C11" s="130" t="n">
        <v>137011</v>
      </c>
      <c r="D11" s="146" t="n">
        <f aca="false">+C11-B11</f>
        <v>-9488</v>
      </c>
    </row>
    <row r="12" customFormat="false" ht="12.75" hidden="false" customHeight="false" outlineLevel="0" collapsed="false">
      <c r="A12" s="129" t="n">
        <v>6</v>
      </c>
      <c r="B12" s="130" t="n">
        <v>145029</v>
      </c>
      <c r="C12" s="130" t="n">
        <v>145160</v>
      </c>
      <c r="D12" s="146" t="n">
        <f aca="false">+C12-B12</f>
        <v>131</v>
      </c>
    </row>
    <row r="13" customFormat="false" ht="12.75" hidden="false" customHeight="false" outlineLevel="0" collapsed="false">
      <c r="A13" s="129" t="n">
        <v>7</v>
      </c>
      <c r="B13" s="130" t="n">
        <v>142059</v>
      </c>
      <c r="C13" s="130" t="n">
        <v>140564</v>
      </c>
      <c r="D13" s="146" t="n">
        <f aca="false">+C13-B13</f>
        <v>-1495</v>
      </c>
    </row>
    <row r="14" customFormat="false" ht="12.75" hidden="false" customHeight="false" outlineLevel="0" collapsed="false">
      <c r="A14" s="129" t="n">
        <v>8</v>
      </c>
      <c r="B14" s="130" t="n">
        <v>158164</v>
      </c>
      <c r="C14" s="130" t="n">
        <v>152788</v>
      </c>
      <c r="D14" s="146" t="n">
        <f aca="false">+C14-B14</f>
        <v>-5376</v>
      </c>
    </row>
    <row r="15" customFormat="false" ht="12.75" hidden="false" customHeight="false" outlineLevel="0" collapsed="false">
      <c r="A15" s="129" t="n">
        <v>9</v>
      </c>
      <c r="B15" s="130" t="n">
        <v>146091</v>
      </c>
      <c r="C15" s="130" t="n">
        <v>145561</v>
      </c>
      <c r="D15" s="146" t="n">
        <f aca="false">+C15-B15</f>
        <v>-530</v>
      </c>
    </row>
    <row r="16" customFormat="false" ht="12.75" hidden="false" customHeight="false" outlineLevel="0" collapsed="false">
      <c r="A16" s="129" t="n">
        <v>10</v>
      </c>
      <c r="B16" s="130" t="n">
        <v>170217</v>
      </c>
      <c r="C16" s="130" t="n">
        <v>161989</v>
      </c>
      <c r="D16" s="146" t="n">
        <f aca="false">+C16-B16</f>
        <v>-8228</v>
      </c>
    </row>
    <row r="17" customFormat="false" ht="12.75" hidden="false" customHeight="false" outlineLevel="0" collapsed="false">
      <c r="A17" s="129" t="n">
        <v>11</v>
      </c>
      <c r="B17" s="130" t="n">
        <v>155187</v>
      </c>
      <c r="C17" s="130" t="n">
        <v>155406</v>
      </c>
      <c r="D17" s="146" t="n">
        <f aca="false">+C17-B17</f>
        <v>219</v>
      </c>
    </row>
    <row r="18" customFormat="false" ht="12.75" hidden="false" customHeight="false" outlineLevel="0" collapsed="false">
      <c r="A18" s="129" t="n">
        <v>12</v>
      </c>
      <c r="B18" s="130" t="n">
        <v>142391</v>
      </c>
      <c r="C18" s="130" t="n">
        <v>140202</v>
      </c>
      <c r="D18" s="146" t="n">
        <f aca="false">+C18-B18</f>
        <v>-2189</v>
      </c>
    </row>
    <row r="19" customFormat="false" ht="12.75" hidden="false" customHeight="false" outlineLevel="0" collapsed="false">
      <c r="A19" s="129" t="n">
        <v>13</v>
      </c>
      <c r="B19" s="130" t="n">
        <v>133550</v>
      </c>
      <c r="C19" s="130" t="n">
        <v>132844</v>
      </c>
      <c r="D19" s="146" t="n">
        <f aca="false">+C19-B19</f>
        <v>-706</v>
      </c>
    </row>
    <row r="20" customFormat="false" ht="12.75" hidden="false" customHeight="false" outlineLevel="0" collapsed="false">
      <c r="A20" s="129" t="n">
        <v>14</v>
      </c>
      <c r="B20" s="130" t="n">
        <v>132177</v>
      </c>
      <c r="C20" s="130" t="n">
        <v>132427</v>
      </c>
      <c r="D20" s="146" t="n">
        <f aca="false">+C20-B20</f>
        <v>250</v>
      </c>
    </row>
    <row r="21" customFormat="false" ht="12.75" hidden="false" customHeight="false" outlineLevel="0" collapsed="false">
      <c r="A21" s="129" t="n">
        <v>15</v>
      </c>
      <c r="B21" s="130" t="n">
        <v>129024</v>
      </c>
      <c r="C21" s="130" t="n">
        <v>129066</v>
      </c>
      <c r="D21" s="146" t="n">
        <f aca="false">+C21-B21</f>
        <v>42</v>
      </c>
    </row>
    <row r="22" customFormat="false" ht="12.75" hidden="false" customHeight="false" outlineLevel="0" collapsed="false">
      <c r="A22" s="129" t="n">
        <v>16</v>
      </c>
      <c r="B22" s="130" t="n">
        <v>119611</v>
      </c>
      <c r="C22" s="130" t="n">
        <v>118469</v>
      </c>
      <c r="D22" s="146" t="n">
        <f aca="false">+C22-B22</f>
        <v>-1142</v>
      </c>
    </row>
    <row r="23" customFormat="false" ht="12.75" hidden="false" customHeight="false" outlineLevel="0" collapsed="false">
      <c r="A23" s="129" t="n">
        <v>17</v>
      </c>
      <c r="B23" s="130" t="n">
        <v>128131</v>
      </c>
      <c r="C23" s="130" t="n">
        <v>126618</v>
      </c>
      <c r="D23" s="146" t="n">
        <f aca="false">+C23-B23</f>
        <v>-1513</v>
      </c>
    </row>
    <row r="24" customFormat="false" ht="12.75" hidden="false" customHeight="false" outlineLevel="0" collapsed="false">
      <c r="A24" s="129" t="n">
        <v>18</v>
      </c>
      <c r="B24" s="130" t="n">
        <v>122429</v>
      </c>
      <c r="C24" s="130" t="n">
        <v>121479</v>
      </c>
      <c r="D24" s="146" t="n">
        <f aca="false">+C24-B24</f>
        <v>-950</v>
      </c>
    </row>
    <row r="25" customFormat="false" ht="12.75" hidden="false" customHeight="false" outlineLevel="0" collapsed="false">
      <c r="A25" s="129" t="n">
        <v>19</v>
      </c>
      <c r="B25" s="130" t="n">
        <v>118760</v>
      </c>
      <c r="C25" s="130" t="n">
        <v>118536</v>
      </c>
      <c r="D25" s="146" t="n">
        <f aca="false">+C25-B25</f>
        <v>-224</v>
      </c>
    </row>
    <row r="26" customFormat="false" ht="12.75" hidden="false" customHeight="false" outlineLevel="0" collapsed="false">
      <c r="A26" s="129" t="n">
        <v>20</v>
      </c>
      <c r="B26" s="130" t="n">
        <v>125436</v>
      </c>
      <c r="C26" s="130" t="n">
        <v>125694</v>
      </c>
      <c r="D26" s="146" t="n">
        <f aca="false">+C26-B26</f>
        <v>258</v>
      </c>
    </row>
    <row r="27" customFormat="false" ht="12.75" hidden="false" customHeight="false" outlineLevel="0" collapsed="false">
      <c r="A27" s="129" t="n">
        <v>21</v>
      </c>
      <c r="B27" s="130" t="n">
        <v>125668</v>
      </c>
      <c r="C27" s="130" t="n">
        <v>125294</v>
      </c>
      <c r="D27" s="146" t="n">
        <f aca="false">+C27-B27</f>
        <v>-374</v>
      </c>
    </row>
    <row r="28" customFormat="false" ht="12.75" hidden="false" customHeight="false" outlineLevel="0" collapsed="false">
      <c r="A28" s="129" t="n">
        <v>22</v>
      </c>
      <c r="B28" s="130" t="n">
        <v>125226</v>
      </c>
      <c r="C28" s="130" t="n">
        <v>125294</v>
      </c>
      <c r="D28" s="146" t="n">
        <f aca="false">+C28-B28</f>
        <v>68</v>
      </c>
    </row>
    <row r="29" customFormat="false" ht="12.75" hidden="false" customHeight="false" outlineLevel="0" collapsed="false">
      <c r="A29" s="129" t="n">
        <v>23</v>
      </c>
      <c r="B29" s="130" t="n">
        <v>121913</v>
      </c>
      <c r="C29" s="130" t="n">
        <v>121546</v>
      </c>
      <c r="D29" s="146" t="n">
        <f aca="false">+C29-B29</f>
        <v>-367</v>
      </c>
    </row>
    <row r="30" customFormat="false" ht="12.75" hidden="false" customHeight="false" outlineLevel="0" collapsed="false">
      <c r="A30" s="129" t="n">
        <v>24</v>
      </c>
      <c r="B30" s="130" t="n">
        <v>132972</v>
      </c>
      <c r="C30" s="130" t="n">
        <v>132944</v>
      </c>
      <c r="D30" s="146" t="n">
        <f aca="false">+C30-B30</f>
        <v>-28</v>
      </c>
    </row>
    <row r="31" customFormat="false" ht="12.75" hidden="false" customHeight="false" outlineLevel="0" collapsed="false">
      <c r="A31" s="129" t="n">
        <v>25</v>
      </c>
      <c r="B31" s="130" t="n">
        <v>134340</v>
      </c>
      <c r="C31" s="130" t="n">
        <v>135467</v>
      </c>
      <c r="D31" s="146" t="n">
        <f aca="false">+C31-B31</f>
        <v>1127</v>
      </c>
    </row>
    <row r="32" customFormat="false" ht="12.75" hidden="false" customHeight="false" outlineLevel="0" collapsed="false">
      <c r="A32" s="129" t="n">
        <v>26</v>
      </c>
      <c r="B32" s="130" t="n">
        <v>130514</v>
      </c>
      <c r="C32" s="130" t="n">
        <v>130597</v>
      </c>
      <c r="D32" s="146" t="n">
        <f aca="false">+C32-B32</f>
        <v>83</v>
      </c>
    </row>
    <row r="33" customFormat="false" ht="12.75" hidden="false" customHeight="false" outlineLevel="0" collapsed="false">
      <c r="A33" s="129" t="n">
        <v>27</v>
      </c>
      <c r="B33" s="130" t="n">
        <v>136996</v>
      </c>
      <c r="C33" s="130" t="n">
        <v>136944</v>
      </c>
      <c r="D33" s="146" t="n">
        <f aca="false">+C33-B33</f>
        <v>-52</v>
      </c>
    </row>
    <row r="34" customFormat="false" ht="12.75" hidden="false" customHeight="false" outlineLevel="0" collapsed="false">
      <c r="A34" s="129" t="n">
        <v>28</v>
      </c>
      <c r="B34" s="130" t="n">
        <v>131310</v>
      </c>
      <c r="C34" s="130" t="n">
        <v>130597</v>
      </c>
      <c r="D34" s="146" t="n">
        <f aca="false">+C34-B34</f>
        <v>-713</v>
      </c>
    </row>
    <row r="35" customFormat="false" ht="12.75" hidden="false" customHeight="false" outlineLevel="0" collapsed="false">
      <c r="A35" s="129" t="n">
        <v>29</v>
      </c>
      <c r="B35" s="130" t="n">
        <v>145900</v>
      </c>
      <c r="C35" s="130" t="n">
        <v>145376</v>
      </c>
      <c r="D35" s="146" t="n">
        <f aca="false">+C35-B35</f>
        <v>-524</v>
      </c>
    </row>
    <row r="36" customFormat="false" ht="12.75" hidden="false" customHeight="false" outlineLevel="0" collapsed="false">
      <c r="A36" s="129" t="n">
        <v>30</v>
      </c>
      <c r="B36" s="130" t="n">
        <v>129648</v>
      </c>
      <c r="C36" s="130" t="n">
        <v>129253</v>
      </c>
      <c r="D36" s="146" t="n">
        <f aca="false">+C36-B36</f>
        <v>-395</v>
      </c>
    </row>
    <row r="37" customFormat="false" ht="12.75" hidden="false" customHeight="false" outlineLevel="0" collapsed="false">
      <c r="A37" s="129" t="n">
        <v>31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/>
      <c r="B38" s="130" t="n">
        <f aca="false">SUM(B7:B37)</f>
        <v>4124296</v>
      </c>
      <c r="C38" s="130" t="n">
        <f aca="false">SUM(C7:C37)</f>
        <v>4094874</v>
      </c>
      <c r="D38" s="130" t="n">
        <f aca="false">SUM(D7:D37)</f>
        <v>-29422</v>
      </c>
    </row>
    <row r="39" customFormat="false" ht="12.75" hidden="false" customHeight="false" outlineLevel="0" collapsed="false">
      <c r="A39" s="160"/>
      <c r="C39" s="32"/>
      <c r="D39" s="183" t="n">
        <f aca="false">+summary!G3</f>
        <v>2.07</v>
      </c>
    </row>
    <row r="40" customFormat="false" ht="12.75" hidden="false" customHeight="false" outlineLevel="0" collapsed="false">
      <c r="D40" s="158" t="n">
        <f aca="false">+D39*D38</f>
        <v>-60903.54</v>
      </c>
      <c r="H40" s="0" t="n">
        <v>20</v>
      </c>
    </row>
    <row r="41" customFormat="false" ht="12.75" hidden="false" customHeight="false" outlineLevel="0" collapsed="false">
      <c r="A41" s="181" t="n">
        <v>37256</v>
      </c>
      <c r="C41" s="91"/>
      <c r="D41" s="499" t="n">
        <v>47594.94</v>
      </c>
      <c r="H41" s="0" t="n">
        <v>530</v>
      </c>
    </row>
    <row r="42" customFormat="false" ht="12.75" hidden="false" customHeight="false" outlineLevel="0" collapsed="false">
      <c r="A42" s="181" t="n">
        <v>37286</v>
      </c>
      <c r="D42" s="142" t="n">
        <f aca="false">+D41+D40</f>
        <v>-13308.6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192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328" t="n">
        <v>20411</v>
      </c>
    </row>
    <row r="48" customFormat="false" ht="12.75" hidden="false" customHeight="false" outlineLevel="0" collapsed="false">
      <c r="A48" s="150" t="n">
        <f aca="false">+A42</f>
        <v>37286</v>
      </c>
      <c r="B48" s="9"/>
      <c r="C48" s="9"/>
      <c r="D48" s="41" t="n">
        <f aca="false">+D38</f>
        <v>-29422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-9011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9" t="n">
        <v>56698</v>
      </c>
      <c r="B1" s="190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</row>
    <row r="4" customFormat="false" ht="12.75" hidden="false" customHeight="false" outlineLevel="0" collapsed="false">
      <c r="A4" s="129" t="n">
        <v>1</v>
      </c>
      <c r="B4" s="130" t="n">
        <v>-248536</v>
      </c>
      <c r="C4" s="130" t="n">
        <v>-247815</v>
      </c>
      <c r="D4" s="146" t="n">
        <f aca="false">+C4-B4</f>
        <v>721</v>
      </c>
    </row>
    <row r="5" customFormat="false" ht="12.75" hidden="false" customHeight="false" outlineLevel="0" collapsed="false">
      <c r="A5" s="129" t="n">
        <v>2</v>
      </c>
      <c r="B5" s="130" t="n">
        <v>-256988</v>
      </c>
      <c r="C5" s="130" t="n">
        <v>-257667</v>
      </c>
      <c r="D5" s="146" t="n">
        <f aca="false">+C5-B5</f>
        <v>-679</v>
      </c>
    </row>
    <row r="6" customFormat="false" ht="12.75" hidden="false" customHeight="false" outlineLevel="0" collapsed="false">
      <c r="A6" s="129" t="n">
        <v>3</v>
      </c>
      <c r="B6" s="130" t="n">
        <v>-177704</v>
      </c>
      <c r="C6" s="130" t="n">
        <v>-177700</v>
      </c>
      <c r="D6" s="146" t="n">
        <f aca="false">+C6-B6</f>
        <v>4</v>
      </c>
    </row>
    <row r="7" customFormat="false" ht="12.75" hidden="false" customHeight="false" outlineLevel="0" collapsed="false">
      <c r="A7" s="129" t="n">
        <v>4</v>
      </c>
      <c r="B7" s="130" t="n">
        <v>-184043</v>
      </c>
      <c r="C7" s="130" t="n">
        <v>-182700</v>
      </c>
      <c r="D7" s="146" t="n">
        <f aca="false">+C7-B7</f>
        <v>1343</v>
      </c>
    </row>
    <row r="8" customFormat="false" ht="12.75" hidden="false" customHeight="false" outlineLevel="0" collapsed="false">
      <c r="A8" s="129" t="n">
        <v>5</v>
      </c>
      <c r="B8" s="130" t="n">
        <v>-102760</v>
      </c>
      <c r="C8" s="130" t="n">
        <v>-120064</v>
      </c>
      <c r="D8" s="146" t="n">
        <f aca="false">+C8-B8</f>
        <v>-17304</v>
      </c>
    </row>
    <row r="9" customFormat="false" ht="12.75" hidden="false" customHeight="false" outlineLevel="0" collapsed="false">
      <c r="A9" s="129" t="n">
        <v>6</v>
      </c>
      <c r="B9" s="130" t="n">
        <v>-159504</v>
      </c>
      <c r="C9" s="130" t="n">
        <v>-157450</v>
      </c>
      <c r="D9" s="146" t="n">
        <f aca="false">+C9-B9</f>
        <v>2054</v>
      </c>
    </row>
    <row r="10" customFormat="false" ht="12.75" hidden="false" customHeight="false" outlineLevel="0" collapsed="false">
      <c r="A10" s="129" t="n">
        <v>7</v>
      </c>
      <c r="B10" s="130" t="n">
        <v>-146645</v>
      </c>
      <c r="C10" s="130" t="n">
        <v>-155851</v>
      </c>
      <c r="D10" s="146" t="n">
        <f aca="false">+C10-B10</f>
        <v>-9206</v>
      </c>
    </row>
    <row r="11" customFormat="false" ht="12.75" hidden="false" customHeight="false" outlineLevel="0" collapsed="false">
      <c r="A11" s="129" t="n">
        <v>8</v>
      </c>
      <c r="B11" s="130" t="n">
        <v>-147570</v>
      </c>
      <c r="C11" s="130" t="n">
        <v>-155884</v>
      </c>
      <c r="D11" s="146" t="n">
        <f aca="false">+C11-B11</f>
        <v>-8314</v>
      </c>
    </row>
    <row r="12" customFormat="false" ht="12.75" hidden="false" customHeight="false" outlineLevel="0" collapsed="false">
      <c r="A12" s="129" t="n">
        <v>9</v>
      </c>
      <c r="B12" s="130" t="n">
        <v>-67555</v>
      </c>
      <c r="C12" s="130" t="n">
        <v>-76928</v>
      </c>
      <c r="D12" s="146" t="n">
        <f aca="false">+C12-B12</f>
        <v>-9373</v>
      </c>
    </row>
    <row r="13" customFormat="false" ht="12.75" hidden="false" customHeight="false" outlineLevel="0" collapsed="false">
      <c r="A13" s="129" t="n">
        <v>10</v>
      </c>
      <c r="B13" s="130" t="n">
        <v>-98016</v>
      </c>
      <c r="C13" s="130" t="n">
        <v>-106532</v>
      </c>
      <c r="D13" s="146" t="n">
        <f aca="false">+C13-B13</f>
        <v>-8516</v>
      </c>
    </row>
    <row r="14" customFormat="false" ht="12.75" hidden="false" customHeight="false" outlineLevel="0" collapsed="false">
      <c r="A14" s="129" t="n">
        <v>11</v>
      </c>
      <c r="B14" s="130" t="n">
        <v>-99217</v>
      </c>
      <c r="C14" s="130" t="n">
        <v>-97700</v>
      </c>
      <c r="D14" s="146" t="n">
        <f aca="false">+C14-B14</f>
        <v>1517</v>
      </c>
    </row>
    <row r="15" customFormat="false" ht="12.75" hidden="false" customHeight="false" outlineLevel="0" collapsed="false">
      <c r="A15" s="129" t="n">
        <v>12</v>
      </c>
      <c r="B15" s="130" t="n">
        <v>-157690</v>
      </c>
      <c r="C15" s="130" t="n">
        <v>-156351</v>
      </c>
      <c r="D15" s="146" t="n">
        <f aca="false">+C15-B15</f>
        <v>1339</v>
      </c>
    </row>
    <row r="16" customFormat="false" ht="12.75" hidden="false" customHeight="false" outlineLevel="0" collapsed="false">
      <c r="A16" s="129" t="n">
        <v>13</v>
      </c>
      <c r="B16" s="130" t="n">
        <v>-159519</v>
      </c>
      <c r="C16" s="130" t="n">
        <v>-157722</v>
      </c>
      <c r="D16" s="146" t="n">
        <f aca="false">+C16-B16</f>
        <v>1797</v>
      </c>
    </row>
    <row r="17" customFormat="false" ht="12.75" hidden="false" customHeight="false" outlineLevel="0" collapsed="false">
      <c r="A17" s="129" t="n">
        <v>14</v>
      </c>
      <c r="B17" s="130" t="n">
        <v>-161298</v>
      </c>
      <c r="C17" s="130" t="n">
        <v>-157663</v>
      </c>
      <c r="D17" s="146" t="n">
        <f aca="false">+C17-B17</f>
        <v>3635</v>
      </c>
    </row>
    <row r="18" customFormat="false" ht="12.75" hidden="false" customHeight="false" outlineLevel="0" collapsed="false">
      <c r="A18" s="129" t="n">
        <v>15</v>
      </c>
      <c r="B18" s="130" t="n">
        <v>-199783</v>
      </c>
      <c r="C18" s="130" t="n">
        <v>-198440</v>
      </c>
      <c r="D18" s="146" t="n">
        <f aca="false">+C18-B18</f>
        <v>1343</v>
      </c>
    </row>
    <row r="19" customFormat="false" ht="12.75" hidden="false" customHeight="false" outlineLevel="0" collapsed="false">
      <c r="A19" s="129" t="n">
        <v>16</v>
      </c>
      <c r="B19" s="130" t="n">
        <v>-183992</v>
      </c>
      <c r="C19" s="130" t="n">
        <v>-183889</v>
      </c>
      <c r="D19" s="146" t="n">
        <f aca="false">+C19-B19</f>
        <v>103</v>
      </c>
    </row>
    <row r="20" customFormat="false" ht="12.75" hidden="false" customHeight="false" outlineLevel="0" collapsed="false">
      <c r="A20" s="129" t="n">
        <v>17</v>
      </c>
      <c r="B20" s="130" t="n">
        <v>-190001</v>
      </c>
      <c r="C20" s="130" t="n">
        <v>-177700</v>
      </c>
      <c r="D20" s="146" t="n">
        <f aca="false">+C20-B20</f>
        <v>12301</v>
      </c>
    </row>
    <row r="21" customFormat="false" ht="12.75" hidden="false" customHeight="false" outlineLevel="0" collapsed="false">
      <c r="A21" s="129" t="n">
        <v>18</v>
      </c>
      <c r="B21" s="130" t="n">
        <v>-175992</v>
      </c>
      <c r="C21" s="130" t="n">
        <v>-180170</v>
      </c>
      <c r="D21" s="146" t="n">
        <f aca="false">+C21-B21</f>
        <v>-4178</v>
      </c>
    </row>
    <row r="22" customFormat="false" ht="12.75" hidden="false" customHeight="false" outlineLevel="0" collapsed="false">
      <c r="A22" s="129" t="n">
        <v>19</v>
      </c>
      <c r="B22" s="130" t="n">
        <v>-205510</v>
      </c>
      <c r="C22" s="130" t="n">
        <v>-207782</v>
      </c>
      <c r="D22" s="146" t="n">
        <f aca="false">+C22-B22</f>
        <v>-2272</v>
      </c>
    </row>
    <row r="23" customFormat="false" ht="12.75" hidden="false" customHeight="false" outlineLevel="0" collapsed="false">
      <c r="A23" s="129" t="n">
        <v>20</v>
      </c>
      <c r="B23" s="130" t="n">
        <v>-208295</v>
      </c>
      <c r="C23" s="130" t="n">
        <v>-208000</v>
      </c>
      <c r="D23" s="146" t="n">
        <f aca="false">+C23-B23</f>
        <v>295</v>
      </c>
    </row>
    <row r="24" customFormat="false" ht="12.75" hidden="false" customHeight="false" outlineLevel="0" collapsed="false">
      <c r="A24" s="129" t="n">
        <v>21</v>
      </c>
      <c r="B24" s="130" t="n">
        <v>-205676</v>
      </c>
      <c r="C24" s="130" t="n">
        <v>-208000</v>
      </c>
      <c r="D24" s="146" t="n">
        <f aca="false">+C24-B24</f>
        <v>-2324</v>
      </c>
    </row>
    <row r="25" customFormat="false" ht="12.75" hidden="false" customHeight="false" outlineLevel="0" collapsed="false">
      <c r="A25" s="129" t="n">
        <v>22</v>
      </c>
      <c r="B25" s="130" t="n">
        <v>-208617</v>
      </c>
      <c r="C25" s="130" t="n">
        <v>-208000</v>
      </c>
      <c r="D25" s="146" t="n">
        <f aca="false">+C25-B25</f>
        <v>617</v>
      </c>
    </row>
    <row r="26" customFormat="false" ht="12.75" hidden="false" customHeight="false" outlineLevel="0" collapsed="false">
      <c r="A26" s="129" t="n">
        <v>23</v>
      </c>
      <c r="B26" s="130" t="n">
        <v>-248388</v>
      </c>
      <c r="C26" s="130" t="n">
        <v>-247667</v>
      </c>
      <c r="D26" s="146" t="n">
        <f aca="false">+C26-B26</f>
        <v>721</v>
      </c>
    </row>
    <row r="27" customFormat="false" ht="12.75" hidden="false" customHeight="false" outlineLevel="0" collapsed="false">
      <c r="A27" s="129" t="n">
        <v>24</v>
      </c>
      <c r="B27" s="130" t="n">
        <v>-247337</v>
      </c>
      <c r="C27" s="130" t="n">
        <v>-248000</v>
      </c>
      <c r="D27" s="146" t="n">
        <f aca="false">+C27-B27</f>
        <v>-663</v>
      </c>
    </row>
    <row r="28" customFormat="false" ht="12.75" hidden="false" customHeight="false" outlineLevel="0" collapsed="false">
      <c r="A28" s="129" t="n">
        <v>25</v>
      </c>
      <c r="B28" s="130" t="n">
        <v>-238336</v>
      </c>
      <c r="C28" s="130" t="n">
        <v>-237756</v>
      </c>
      <c r="D28" s="146" t="n">
        <f aca="false">+C28-B28</f>
        <v>580</v>
      </c>
    </row>
    <row r="29" customFormat="false" ht="12.75" hidden="false" customHeight="false" outlineLevel="0" collapsed="false">
      <c r="A29" s="129" t="n">
        <v>26</v>
      </c>
      <c r="B29" s="130" t="n">
        <v>-253429</v>
      </c>
      <c r="C29" s="130" t="n">
        <v>-252666</v>
      </c>
      <c r="D29" s="146" t="n">
        <f aca="false">+C29-B29</f>
        <v>763</v>
      </c>
    </row>
    <row r="30" customFormat="false" ht="12.75" hidden="false" customHeight="false" outlineLevel="0" collapsed="false">
      <c r="A30" s="129" t="n">
        <v>27</v>
      </c>
      <c r="B30" s="130" t="n">
        <v>-253772</v>
      </c>
      <c r="C30" s="130" t="n">
        <v>-252999</v>
      </c>
      <c r="D30" s="146" t="n">
        <f aca="false">+C30-B30</f>
        <v>773</v>
      </c>
    </row>
    <row r="31" customFormat="false" ht="12.75" hidden="false" customHeight="false" outlineLevel="0" collapsed="false">
      <c r="A31" s="129" t="n">
        <v>28</v>
      </c>
      <c r="B31" s="130" t="n">
        <v>-256294</v>
      </c>
      <c r="C31" s="130" t="n">
        <v>-255909</v>
      </c>
      <c r="D31" s="146" t="n">
        <f aca="false">+C31-B31</f>
        <v>385</v>
      </c>
    </row>
    <row r="32" customFormat="false" ht="12.75" hidden="false" customHeight="false" outlineLevel="0" collapsed="false">
      <c r="A32" s="129" t="n">
        <v>29</v>
      </c>
      <c r="B32" s="130" t="n">
        <v>-253757</v>
      </c>
      <c r="C32" s="130" t="n">
        <v>-252995</v>
      </c>
      <c r="D32" s="146" t="n">
        <f aca="false">+C32-B32</f>
        <v>762</v>
      </c>
    </row>
    <row r="33" customFormat="false" ht="12.75" hidden="false" customHeight="false" outlineLevel="0" collapsed="false">
      <c r="A33" s="129" t="n">
        <v>30</v>
      </c>
      <c r="B33" s="130" t="n">
        <v>-268678</v>
      </c>
      <c r="C33" s="130" t="n">
        <v>-267969</v>
      </c>
      <c r="D33" s="146" t="n">
        <f aca="false">+C33-B33</f>
        <v>709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-5764902</v>
      </c>
      <c r="C35" s="130" t="n">
        <f aca="false">SUM(C4:C34)</f>
        <v>-5795969</v>
      </c>
      <c r="D35" s="130" t="n">
        <f aca="false">SUM(D4:D34)</f>
        <v>-31067</v>
      </c>
    </row>
    <row r="36" customFormat="false" ht="12.75" hidden="false" customHeight="false" outlineLevel="0" collapsed="false">
      <c r="A36" s="160"/>
      <c r="C36" s="146"/>
      <c r="D36" s="19"/>
    </row>
    <row r="37" customFormat="false" ht="12.75" hidden="false" customHeight="false" outlineLevel="0" collapsed="false">
      <c r="A37" s="18"/>
      <c r="D37" s="130"/>
    </row>
    <row r="38" customFormat="false" ht="12.75" hidden="false" customHeight="false" outlineLevel="0" collapsed="false">
      <c r="A38" s="191" t="n">
        <v>37256</v>
      </c>
      <c r="D38" s="192" t="n">
        <v>59071</v>
      </c>
    </row>
    <row r="39" customFormat="false" ht="12.75" hidden="false" customHeight="false" outlineLevel="0" collapsed="false">
      <c r="A39" s="18"/>
      <c r="D39" s="130"/>
    </row>
    <row r="40" customFormat="false" ht="12.75" hidden="false" customHeight="false" outlineLevel="0" collapsed="false">
      <c r="A40" s="191" t="n">
        <v>37286</v>
      </c>
      <c r="D40" s="130" t="n">
        <f aca="false">+D38+D35</f>
        <v>28004</v>
      </c>
    </row>
    <row r="41" customFormat="false" ht="12.75" hidden="false" customHeight="false" outlineLevel="0" collapsed="false">
      <c r="D41" s="193"/>
    </row>
    <row r="42" customFormat="false" ht="12.75" hidden="false" customHeight="false" outlineLevel="0" collapsed="false">
      <c r="D42" s="193"/>
    </row>
    <row r="43" customFormat="false" ht="15.75" hidden="false" customHeight="false" outlineLevel="0" collapsed="false">
      <c r="B43" s="189"/>
      <c r="C43" s="190"/>
      <c r="D43" s="193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</row>
    <row r="44" customFormat="false" ht="12.75" hidden="false" customHeight="false" outlineLevel="0" collapsed="false">
      <c r="A44" s="9" t="s">
        <v>187</v>
      </c>
      <c r="B44" s="9"/>
      <c r="C44" s="9"/>
      <c r="D44" s="194"/>
      <c r="K44" s="0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-80543.15</v>
      </c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</row>
    <row r="46" customFormat="false" ht="12.75" hidden="false" customHeight="false" outlineLevel="0" collapsed="false">
      <c r="A46" s="150" t="n">
        <f aca="false">+A40</f>
        <v>37286</v>
      </c>
      <c r="B46" s="9"/>
      <c r="C46" s="9"/>
      <c r="D46" s="152" t="n">
        <f aca="false">+D35*'by type_area'!G4</f>
        <v>-64619.36</v>
      </c>
      <c r="I46" s="146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-145162.51</v>
      </c>
      <c r="I47" s="146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</row>
    <row r="48" customFormat="false" ht="12.75" hidden="false" customHeight="false" outlineLevel="0" collapsed="false">
      <c r="I48" s="146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</row>
    <row r="49" customFormat="false" ht="12.75" hidden="false" customHeight="false" outlineLevel="0" collapsed="false">
      <c r="B49" s="129"/>
      <c r="C49" s="130"/>
      <c r="D49" s="130"/>
      <c r="I49" s="146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</row>
    <row r="50" customFormat="false" ht="12.75" hidden="false" customHeight="false" outlineLevel="0" collapsed="false">
      <c r="B50" s="129"/>
      <c r="C50" s="196"/>
      <c r="D50" s="130"/>
      <c r="I50" s="146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</row>
    <row r="51" customFormat="false" ht="12.75" hidden="false" customHeight="false" outlineLevel="0" collapsed="false">
      <c r="B51" s="129"/>
      <c r="C51" s="130"/>
      <c r="D51" s="130"/>
      <c r="I51" s="146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</row>
    <row r="52" customFormat="false" ht="12.75" hidden="false" customHeight="false" outlineLevel="0" collapsed="false">
      <c r="B52" s="129"/>
      <c r="C52" s="130"/>
      <c r="D52" s="130"/>
      <c r="I52" s="146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</row>
    <row r="53" customFormat="false" ht="12.75" hidden="false" customHeight="false" outlineLevel="0" collapsed="false">
      <c r="B53" s="129"/>
      <c r="C53" s="130"/>
      <c r="D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9"/>
      <c r="B1" s="190"/>
      <c r="F1" s="197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H3" s="88"/>
      <c r="I3" s="123"/>
    </row>
    <row r="4" customFormat="false" ht="12.75" hidden="false" customHeight="false" outlineLevel="0" collapsed="false">
      <c r="A4" s="129" t="n">
        <v>1</v>
      </c>
      <c r="B4" s="130" t="n">
        <v>-492632</v>
      </c>
      <c r="C4" s="130" t="n">
        <v>-494656</v>
      </c>
      <c r="D4" s="130"/>
      <c r="E4" s="130"/>
      <c r="F4" s="146" t="n">
        <f aca="false">+E4+C4-D4-B4</f>
        <v>-2024</v>
      </c>
      <c r="H4" s="129"/>
      <c r="I4" s="130"/>
    </row>
    <row r="5" customFormat="false" ht="12.75" hidden="false" customHeight="false" outlineLevel="0" collapsed="false">
      <c r="A5" s="129" t="n">
        <v>2</v>
      </c>
      <c r="B5" s="130" t="n">
        <v>-501900</v>
      </c>
      <c r="C5" s="130" t="n">
        <v>-485325</v>
      </c>
      <c r="D5" s="130"/>
      <c r="E5" s="130"/>
      <c r="F5" s="146" t="n">
        <f aca="false">+C5-B5+E5-D5</f>
        <v>16575</v>
      </c>
      <c r="H5" s="129"/>
      <c r="I5" s="130"/>
    </row>
    <row r="6" customFormat="false" ht="12.75" hidden="false" customHeight="false" outlineLevel="0" collapsed="false">
      <c r="A6" s="129" t="n">
        <v>3</v>
      </c>
      <c r="B6" s="130" t="n">
        <v>-540213</v>
      </c>
      <c r="C6" s="130" t="n">
        <v>-539549</v>
      </c>
      <c r="D6" s="130"/>
      <c r="E6" s="130"/>
      <c r="F6" s="146" t="n">
        <f aca="false">+C6-B6+E6-D6</f>
        <v>664</v>
      </c>
      <c r="H6" s="129"/>
      <c r="I6" s="130"/>
    </row>
    <row r="7" customFormat="false" ht="12.75" hidden="false" customHeight="false" outlineLevel="0" collapsed="false">
      <c r="A7" s="129" t="n">
        <v>4</v>
      </c>
      <c r="B7" s="130" t="n">
        <v>-472917</v>
      </c>
      <c r="C7" s="130" t="n">
        <v>-473220</v>
      </c>
      <c r="D7" s="130"/>
      <c r="E7" s="130"/>
      <c r="F7" s="146" t="n">
        <f aca="false">+C7-B7+E7-D7</f>
        <v>-303</v>
      </c>
      <c r="H7" s="129"/>
      <c r="I7" s="130"/>
      <c r="K7" s="146"/>
    </row>
    <row r="8" customFormat="false" ht="12.75" hidden="false" customHeight="false" outlineLevel="0" collapsed="false">
      <c r="A8" s="129" t="n">
        <v>5</v>
      </c>
      <c r="B8" s="130" t="n">
        <v>-501953</v>
      </c>
      <c r="C8" s="130" t="n">
        <v>-499242</v>
      </c>
      <c r="D8" s="130"/>
      <c r="E8" s="130"/>
      <c r="F8" s="146" t="n">
        <f aca="false">+C8-B8+E8-D8</f>
        <v>2711</v>
      </c>
      <c r="H8" s="129"/>
      <c r="I8" s="130"/>
    </row>
    <row r="9" customFormat="false" ht="12.75" hidden="false" customHeight="false" outlineLevel="0" collapsed="false">
      <c r="A9" s="129" t="n">
        <v>6</v>
      </c>
      <c r="B9" s="130" t="n">
        <v>-549512</v>
      </c>
      <c r="C9" s="130" t="n">
        <v>-560014</v>
      </c>
      <c r="D9" s="130"/>
      <c r="E9" s="130"/>
      <c r="F9" s="146" t="n">
        <f aca="false">+C9-B9+E9-D9</f>
        <v>-10502</v>
      </c>
      <c r="H9" s="129"/>
      <c r="I9" s="130"/>
    </row>
    <row r="10" customFormat="false" ht="12.75" hidden="false" customHeight="false" outlineLevel="0" collapsed="false">
      <c r="A10" s="129" t="n">
        <v>7</v>
      </c>
      <c r="B10" s="130" t="n">
        <v>-525598</v>
      </c>
      <c r="C10" s="130" t="n">
        <v>-521371</v>
      </c>
      <c r="D10" s="130"/>
      <c r="E10" s="130"/>
      <c r="F10" s="146" t="n">
        <f aca="false">+C10-B10+E10-D10</f>
        <v>4227</v>
      </c>
      <c r="H10" s="129"/>
      <c r="I10" s="130"/>
    </row>
    <row r="11" customFormat="false" ht="12.75" hidden="false" customHeight="false" outlineLevel="0" collapsed="false">
      <c r="A11" s="129" t="n">
        <v>8</v>
      </c>
      <c r="B11" s="130" t="n">
        <v>-534270</v>
      </c>
      <c r="C11" s="130" t="n">
        <v>-531085</v>
      </c>
      <c r="D11" s="130"/>
      <c r="E11" s="130"/>
      <c r="F11" s="146" t="n">
        <f aca="false">+C11-B11+E11-D11</f>
        <v>3185</v>
      </c>
      <c r="H11" s="129"/>
      <c r="I11" s="130"/>
    </row>
    <row r="12" customFormat="false" ht="12.75" hidden="false" customHeight="false" outlineLevel="0" collapsed="false">
      <c r="A12" s="129" t="n">
        <v>9</v>
      </c>
      <c r="B12" s="130" t="n">
        <v>-607985</v>
      </c>
      <c r="C12" s="130" t="n">
        <v>-606773</v>
      </c>
      <c r="D12" s="130"/>
      <c r="E12" s="130"/>
      <c r="F12" s="146" t="n">
        <f aca="false">+C12-B12+E12-D12</f>
        <v>1212</v>
      </c>
      <c r="H12" s="129"/>
      <c r="I12" s="130"/>
    </row>
    <row r="13" customFormat="false" ht="12.75" hidden="false" customHeight="false" outlineLevel="0" collapsed="false">
      <c r="A13" s="129" t="n">
        <v>10</v>
      </c>
      <c r="B13" s="130" t="n">
        <v>-588011</v>
      </c>
      <c r="C13" s="130" t="n">
        <v>-634161</v>
      </c>
      <c r="D13" s="130"/>
      <c r="E13" s="130"/>
      <c r="F13" s="146" t="n">
        <f aca="false">+C13-B13+E13-D13</f>
        <v>-46150</v>
      </c>
      <c r="H13" s="129"/>
      <c r="I13" s="130"/>
    </row>
    <row r="14" customFormat="false" ht="12.75" hidden="false" customHeight="false" outlineLevel="0" collapsed="false">
      <c r="A14" s="129" t="n">
        <v>11</v>
      </c>
      <c r="B14" s="130" t="n">
        <v>-603183</v>
      </c>
      <c r="C14" s="130" t="n">
        <v>-611815</v>
      </c>
      <c r="D14" s="130"/>
      <c r="E14" s="130"/>
      <c r="F14" s="146" t="n">
        <f aca="false">+C14-B14+E14-D14</f>
        <v>-8632</v>
      </c>
      <c r="H14" s="129"/>
      <c r="I14" s="130"/>
    </row>
    <row r="15" customFormat="false" ht="12.75" hidden="false" customHeight="false" outlineLevel="0" collapsed="false">
      <c r="A15" s="129" t="n">
        <v>12</v>
      </c>
      <c r="B15" s="130" t="n">
        <v>-599978</v>
      </c>
      <c r="C15" s="130" t="n">
        <v>-580516</v>
      </c>
      <c r="D15" s="130"/>
      <c r="E15" s="130"/>
      <c r="F15" s="146" t="n">
        <f aca="false">+C15-B15+E15-D15</f>
        <v>19462</v>
      </c>
      <c r="H15" s="129"/>
      <c r="I15" s="130"/>
    </row>
    <row r="16" customFormat="false" ht="12.75" hidden="false" customHeight="false" outlineLevel="0" collapsed="false">
      <c r="A16" s="129" t="n">
        <v>13</v>
      </c>
      <c r="B16" s="130" t="n">
        <v>-586866</v>
      </c>
      <c r="C16" s="130" t="n">
        <v>-580516</v>
      </c>
      <c r="D16" s="130"/>
      <c r="E16" s="130"/>
      <c r="F16" s="146" t="n">
        <f aca="false">+C16-B16+E16-D16</f>
        <v>6350</v>
      </c>
      <c r="H16" s="129"/>
      <c r="I16" s="130"/>
      <c r="K16" s="146"/>
    </row>
    <row r="17" customFormat="false" ht="12.75" hidden="false" customHeight="false" outlineLevel="0" collapsed="false">
      <c r="A17" s="129" t="n">
        <v>14</v>
      </c>
      <c r="B17" s="130" t="n">
        <v>-573809</v>
      </c>
      <c r="C17" s="130" t="n">
        <v>-573034</v>
      </c>
      <c r="D17" s="130"/>
      <c r="E17" s="130"/>
      <c r="F17" s="146" t="n">
        <f aca="false">+C17-B17+E17-D17</f>
        <v>775</v>
      </c>
      <c r="H17" s="129"/>
      <c r="I17" s="130"/>
    </row>
    <row r="18" customFormat="false" ht="12.75" hidden="false" customHeight="false" outlineLevel="0" collapsed="false">
      <c r="A18" s="129" t="n">
        <v>15</v>
      </c>
      <c r="B18" s="130" t="n">
        <v>-541773</v>
      </c>
      <c r="C18" s="130" t="n">
        <v>-542075</v>
      </c>
      <c r="D18" s="130"/>
      <c r="E18" s="130"/>
      <c r="F18" s="146" t="n">
        <f aca="false">+C18-B18+E18-D18</f>
        <v>-302</v>
      </c>
      <c r="H18" s="129"/>
      <c r="I18" s="130"/>
    </row>
    <row r="19" customFormat="false" ht="12.75" hidden="false" customHeight="false" outlineLevel="0" collapsed="false">
      <c r="A19" s="129" t="n">
        <v>16</v>
      </c>
      <c r="B19" s="130" t="n">
        <v>-554650</v>
      </c>
      <c r="C19" s="130" t="n">
        <v>-567930</v>
      </c>
      <c r="D19" s="130"/>
      <c r="E19" s="130"/>
      <c r="F19" s="146" t="n">
        <f aca="false">+C19-B19+E19-D19</f>
        <v>-13280</v>
      </c>
      <c r="H19" s="129"/>
      <c r="I19" s="130"/>
    </row>
    <row r="20" customFormat="false" ht="12.75" hidden="false" customHeight="false" outlineLevel="0" collapsed="false">
      <c r="A20" s="129" t="n">
        <v>17</v>
      </c>
      <c r="B20" s="130" t="n">
        <v>-534042</v>
      </c>
      <c r="C20" s="130" t="n">
        <v>-533662</v>
      </c>
      <c r="D20" s="130"/>
      <c r="E20" s="130"/>
      <c r="F20" s="146" t="n">
        <f aca="false">+C20-B20+E20-D20</f>
        <v>380</v>
      </c>
      <c r="H20" s="129"/>
      <c r="I20" s="130"/>
    </row>
    <row r="21" customFormat="false" ht="12.75" hidden="false" customHeight="false" outlineLevel="0" collapsed="false">
      <c r="A21" s="129" t="n">
        <v>18</v>
      </c>
      <c r="B21" s="130" t="n">
        <v>-560683</v>
      </c>
      <c r="C21" s="130" t="n">
        <v>-561288</v>
      </c>
      <c r="D21" s="130"/>
      <c r="E21" s="130"/>
      <c r="F21" s="146" t="n">
        <f aca="false">+C21-B21+E21-D21</f>
        <v>-605</v>
      </c>
      <c r="H21" s="129"/>
      <c r="I21" s="130"/>
    </row>
    <row r="22" customFormat="false" ht="12.75" hidden="false" customHeight="false" outlineLevel="0" collapsed="false">
      <c r="A22" s="129" t="n">
        <v>19</v>
      </c>
      <c r="B22" s="130" t="n">
        <v>-565794</v>
      </c>
      <c r="C22" s="130" t="n">
        <v>-575734</v>
      </c>
      <c r="D22" s="130"/>
      <c r="E22" s="130"/>
      <c r="F22" s="146" t="n">
        <f aca="false">+C22-B22+E22-D22</f>
        <v>-9940</v>
      </c>
      <c r="H22" s="129"/>
      <c r="I22" s="130"/>
    </row>
    <row r="23" customFormat="false" ht="12.75" hidden="false" customHeight="false" outlineLevel="0" collapsed="false">
      <c r="A23" s="129" t="n">
        <v>20</v>
      </c>
      <c r="B23" s="130" t="n">
        <v>-566988</v>
      </c>
      <c r="C23" s="130" t="n">
        <v>-568953</v>
      </c>
      <c r="D23" s="130"/>
      <c r="E23" s="130"/>
      <c r="F23" s="146" t="n">
        <f aca="false">+C23-B23+E23-D23</f>
        <v>-1965</v>
      </c>
      <c r="H23" s="129"/>
      <c r="I23" s="130"/>
    </row>
    <row r="24" customFormat="false" ht="12.75" hidden="false" customHeight="false" outlineLevel="0" collapsed="false">
      <c r="A24" s="129" t="n">
        <v>21</v>
      </c>
      <c r="B24" s="130" t="n">
        <v>-539935</v>
      </c>
      <c r="C24" s="130" t="n">
        <v>-542926</v>
      </c>
      <c r="D24" s="130"/>
      <c r="E24" s="130"/>
      <c r="F24" s="146" t="n">
        <f aca="false">+C24-B24+E24-D24</f>
        <v>-2991</v>
      </c>
      <c r="H24" s="129"/>
      <c r="I24" s="130"/>
      <c r="K24" s="146"/>
    </row>
    <row r="25" customFormat="false" ht="12.75" hidden="false" customHeight="false" outlineLevel="0" collapsed="false">
      <c r="A25" s="129" t="n">
        <v>22</v>
      </c>
      <c r="B25" s="130" t="n">
        <v>-554211</v>
      </c>
      <c r="C25" s="130" t="n">
        <v>-535626</v>
      </c>
      <c r="D25" s="130"/>
      <c r="E25" s="130"/>
      <c r="F25" s="146" t="n">
        <f aca="false">+C25-B25+E25-D25</f>
        <v>18585</v>
      </c>
      <c r="H25" s="129"/>
      <c r="I25" s="130"/>
    </row>
    <row r="26" customFormat="false" ht="12.75" hidden="false" customHeight="false" outlineLevel="0" collapsed="false">
      <c r="A26" s="129" t="n">
        <v>23</v>
      </c>
      <c r="B26" s="130" t="n">
        <v>-586599</v>
      </c>
      <c r="C26" s="130" t="n">
        <v>-594921</v>
      </c>
      <c r="D26" s="130"/>
      <c r="E26" s="130"/>
      <c r="F26" s="146" t="n">
        <f aca="false">+C26-B26+E26-D26</f>
        <v>-8322</v>
      </c>
      <c r="H26" s="129"/>
      <c r="I26" s="130"/>
    </row>
    <row r="27" customFormat="false" ht="12.75" hidden="false" customHeight="false" outlineLevel="0" collapsed="false">
      <c r="A27" s="129" t="n">
        <v>24</v>
      </c>
      <c r="B27" s="130" t="n">
        <v>-612451</v>
      </c>
      <c r="C27" s="130" t="n">
        <v>-604325</v>
      </c>
      <c r="D27" s="130"/>
      <c r="E27" s="130"/>
      <c r="F27" s="146" t="n">
        <f aca="false">+C27-B27+E27-D27</f>
        <v>8126</v>
      </c>
      <c r="H27" s="129"/>
      <c r="I27" s="130"/>
      <c r="K27" s="146"/>
    </row>
    <row r="28" customFormat="false" ht="12.75" hidden="false" customHeight="false" outlineLevel="0" collapsed="false">
      <c r="A28" s="129" t="n">
        <v>25</v>
      </c>
      <c r="B28" s="130" t="n">
        <v>-642961</v>
      </c>
      <c r="C28" s="130" t="n">
        <v>-634701</v>
      </c>
      <c r="D28" s="130"/>
      <c r="E28" s="130"/>
      <c r="F28" s="146" t="n">
        <f aca="false">+C28-B28+E28-D28</f>
        <v>8260</v>
      </c>
      <c r="H28" s="129"/>
      <c r="I28" s="130"/>
      <c r="K28" s="146"/>
    </row>
    <row r="29" customFormat="false" ht="12.75" hidden="false" customHeight="false" outlineLevel="0" collapsed="false">
      <c r="A29" s="129" t="n">
        <v>26</v>
      </c>
      <c r="B29" s="130" t="n">
        <v>-743399</v>
      </c>
      <c r="C29" s="130" t="n">
        <v>-757633</v>
      </c>
      <c r="D29" s="130"/>
      <c r="E29" s="130"/>
      <c r="F29" s="146" t="n">
        <f aca="false">+C29-B29+E29-D29</f>
        <v>-14234</v>
      </c>
      <c r="H29" s="129"/>
      <c r="I29" s="130"/>
      <c r="K29" s="146"/>
    </row>
    <row r="30" customFormat="false" ht="12.75" hidden="false" customHeight="false" outlineLevel="0" collapsed="false">
      <c r="A30" s="129" t="n">
        <v>27</v>
      </c>
      <c r="B30" s="130" t="n">
        <v>-753956</v>
      </c>
      <c r="C30" s="130" t="n">
        <v>-751782</v>
      </c>
      <c r="D30" s="130"/>
      <c r="E30" s="130"/>
      <c r="F30" s="146" t="n">
        <f aca="false">+C30-B30+E30-D30</f>
        <v>2174</v>
      </c>
      <c r="H30" s="129"/>
      <c r="I30" s="130"/>
      <c r="K30" s="146"/>
    </row>
    <row r="31" customFormat="false" ht="12.75" hidden="false" customHeight="false" outlineLevel="0" collapsed="false">
      <c r="A31" s="129" t="n">
        <v>28</v>
      </c>
      <c r="B31" s="130" t="n">
        <v>-731350</v>
      </c>
      <c r="C31" s="130" t="n">
        <v>-726944</v>
      </c>
      <c r="D31" s="130"/>
      <c r="E31" s="130"/>
      <c r="F31" s="146" t="n">
        <f aca="false">+C31-B31+E31-D31</f>
        <v>4406</v>
      </c>
      <c r="H31" s="129"/>
      <c r="I31" s="130"/>
    </row>
    <row r="32" customFormat="false" ht="12.75" hidden="false" customHeight="false" outlineLevel="0" collapsed="false">
      <c r="A32" s="129" t="n">
        <v>29</v>
      </c>
      <c r="B32" s="130" t="n">
        <v>-647092</v>
      </c>
      <c r="C32" s="130" t="n">
        <v>-636438</v>
      </c>
      <c r="D32" s="130"/>
      <c r="E32" s="130"/>
      <c r="F32" s="146" t="n">
        <f aca="false">+C32-B32+E32-D32</f>
        <v>10654</v>
      </c>
      <c r="H32" s="129"/>
      <c r="I32" s="130"/>
    </row>
    <row r="33" customFormat="false" ht="12.75" hidden="false" customHeight="false" outlineLevel="0" collapsed="false">
      <c r="A33" s="129" t="n">
        <v>30</v>
      </c>
      <c r="B33" s="130" t="n">
        <v>-681056</v>
      </c>
      <c r="C33" s="130" t="n">
        <v>-679390</v>
      </c>
      <c r="D33" s="130"/>
      <c r="E33" s="130"/>
      <c r="F33" s="146" t="n">
        <f aca="false">+C33-B33+E33-D33</f>
        <v>1666</v>
      </c>
      <c r="H33" s="129"/>
      <c r="I33" s="130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46" t="n">
        <f aca="false">+C34-B34+E34-D34</f>
        <v>0</v>
      </c>
      <c r="H34" s="129"/>
      <c r="I34" s="130"/>
    </row>
    <row r="35" customFormat="false" ht="12.75" hidden="false" customHeight="false" outlineLevel="0" collapsed="false">
      <c r="A35" s="129"/>
      <c r="B35" s="130" t="n">
        <f aca="false">SUM(B4:B34)</f>
        <v>-17495767</v>
      </c>
      <c r="C35" s="130" t="n">
        <f aca="false">SUM(C4:C34)</f>
        <v>-17505605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-9838</v>
      </c>
      <c r="H35" s="129"/>
      <c r="I35" s="130"/>
      <c r="K35" s="130"/>
    </row>
    <row r="36" customFormat="false" ht="12.75" hidden="false" customHeight="false" outlineLevel="0" collapsed="false">
      <c r="A36" s="160"/>
      <c r="B36" s="130"/>
      <c r="C36" s="146"/>
      <c r="F36" s="19"/>
      <c r="H36" s="160"/>
    </row>
    <row r="37" customFormat="false" ht="12.75" hidden="false" customHeight="false" outlineLevel="0" collapsed="false">
      <c r="F37" s="130"/>
    </row>
    <row r="38" customFormat="false" ht="12.75" hidden="false" customHeight="false" outlineLevel="0" collapsed="false">
      <c r="A38" s="181" t="n">
        <v>37256</v>
      </c>
      <c r="D38" s="193"/>
      <c r="E38" s="193"/>
      <c r="F38" s="198" t="n">
        <v>104420</v>
      </c>
      <c r="G38" s="193"/>
    </row>
    <row r="39" customFormat="false" ht="12.75" hidden="false" customHeight="false" outlineLevel="0" collapsed="false">
      <c r="A39" s="19"/>
      <c r="D39" s="193"/>
      <c r="E39" s="193"/>
      <c r="F39" s="130"/>
      <c r="G39" s="193"/>
    </row>
    <row r="40" customFormat="false" ht="12.75" hidden="false" customHeight="false" outlineLevel="0" collapsed="false">
      <c r="A40" s="181" t="n">
        <v>37286</v>
      </c>
      <c r="D40" s="193"/>
      <c r="E40" s="193"/>
      <c r="F40" s="130" t="n">
        <f aca="false">+F38+F35</f>
        <v>94582</v>
      </c>
      <c r="G40" s="193"/>
    </row>
    <row r="41" customFormat="false" ht="12.75" hidden="false" customHeight="false" outlineLevel="0" collapsed="false">
      <c r="D41" s="193"/>
      <c r="E41" s="193"/>
      <c r="F41" s="193"/>
      <c r="G41" s="193"/>
    </row>
    <row r="42" customFormat="false" ht="12.75" hidden="false" customHeight="false" outlineLevel="0" collapsed="false">
      <c r="D42" s="193"/>
      <c r="E42" s="193"/>
      <c r="F42" s="193"/>
      <c r="G42" s="193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</row>
    <row r="43" customFormat="false" ht="15.75" hidden="false" customHeight="false" outlineLevel="0" collapsed="false">
      <c r="A43" s="189"/>
      <c r="B43" s="130"/>
      <c r="C43" s="130"/>
      <c r="D43" s="193"/>
      <c r="E43" s="193"/>
      <c r="F43" s="200"/>
      <c r="G43" s="193"/>
      <c r="H43" s="189"/>
      <c r="I43" s="190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  <c r="AE43" s="189"/>
      <c r="AF43" s="201"/>
      <c r="AG43" s="199"/>
      <c r="AH43" s="199"/>
      <c r="AI43" s="202"/>
      <c r="AJ43" s="201"/>
      <c r="AK43" s="199"/>
      <c r="AL43" s="199"/>
      <c r="AM43" s="202"/>
      <c r="AN43" s="201"/>
      <c r="AO43" s="199"/>
      <c r="AP43" s="199"/>
      <c r="AQ43" s="199"/>
      <c r="AR43" s="199"/>
      <c r="AS43" s="199"/>
    </row>
    <row r="44" customFormat="false" ht="12.75" hidden="false" customHeight="false" outlineLevel="0" collapsed="false">
      <c r="A44" s="9" t="s">
        <v>187</v>
      </c>
      <c r="B44" s="9"/>
      <c r="C44" s="9"/>
      <c r="D44" s="194"/>
      <c r="E44" s="193"/>
      <c r="F44" s="193"/>
      <c r="G44" s="193"/>
      <c r="K44" s="0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331917</v>
      </c>
      <c r="E45" s="193"/>
      <c r="F45" s="193"/>
      <c r="G45" s="193"/>
      <c r="H45" s="88"/>
      <c r="I45" s="123"/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  <c r="AE45" s="88"/>
      <c r="AF45" s="203"/>
      <c r="AG45" s="203"/>
      <c r="AH45" s="199"/>
      <c r="AI45" s="204"/>
      <c r="AJ45" s="203"/>
      <c r="AK45" s="203"/>
      <c r="AL45" s="199"/>
      <c r="AM45" s="204"/>
      <c r="AN45" s="203"/>
      <c r="AO45" s="203"/>
      <c r="AP45" s="199"/>
      <c r="AQ45" s="199"/>
      <c r="AR45" s="199"/>
      <c r="AS45" s="199"/>
    </row>
    <row r="46" customFormat="false" ht="12.75" hidden="false" customHeight="false" outlineLevel="0" collapsed="false">
      <c r="A46" s="150" t="n">
        <f aca="false">+A40</f>
        <v>37286</v>
      </c>
      <c r="B46" s="9"/>
      <c r="C46" s="9"/>
      <c r="D46" s="152" t="n">
        <f aca="false">+F35*'by type_area'!G4</f>
        <v>-20463.04</v>
      </c>
      <c r="E46" s="193"/>
      <c r="F46" s="205"/>
      <c r="G46" s="193"/>
      <c r="H46" s="129"/>
      <c r="I46" s="130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  <c r="AE46" s="129"/>
      <c r="AF46" s="130"/>
      <c r="AG46" s="130"/>
      <c r="AH46" s="206"/>
      <c r="AI46" s="207"/>
      <c r="AJ46" s="130"/>
      <c r="AK46" s="130"/>
      <c r="AL46" s="206"/>
      <c r="AM46" s="207"/>
      <c r="AN46" s="130"/>
      <c r="AO46" s="130"/>
      <c r="AP46" s="206"/>
      <c r="AQ46" s="199"/>
      <c r="AR46" s="199"/>
      <c r="AS46" s="199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311453.96</v>
      </c>
      <c r="E47" s="193"/>
      <c r="F47" s="208"/>
      <c r="G47" s="193"/>
      <c r="H47" s="129"/>
      <c r="I47" s="130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  <c r="AE47" s="129"/>
      <c r="AF47" s="130"/>
      <c r="AG47" s="130"/>
      <c r="AH47" s="206"/>
      <c r="AI47" s="207"/>
      <c r="AJ47" s="130"/>
      <c r="AK47" s="130"/>
      <c r="AL47" s="206"/>
      <c r="AM47" s="207"/>
      <c r="AN47" s="130"/>
      <c r="AO47" s="130"/>
      <c r="AP47" s="206"/>
      <c r="AQ47" s="199"/>
      <c r="AR47" s="199"/>
      <c r="AS47" s="199"/>
    </row>
    <row r="48" customFormat="false" ht="12.75" hidden="false" customHeight="false" outlineLevel="0" collapsed="false">
      <c r="F48" s="146"/>
      <c r="H48" s="129"/>
      <c r="I48" s="130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  <c r="AE48" s="129"/>
      <c r="AF48" s="130"/>
      <c r="AG48" s="130"/>
      <c r="AH48" s="206"/>
      <c r="AI48" s="207"/>
      <c r="AJ48" s="130"/>
      <c r="AK48" s="130"/>
      <c r="AL48" s="206"/>
      <c r="AM48" s="207"/>
      <c r="AN48" s="130"/>
      <c r="AO48" s="130"/>
      <c r="AP48" s="206"/>
      <c r="AQ48" s="199"/>
      <c r="AR48" s="199"/>
      <c r="AS48" s="199"/>
    </row>
    <row r="49" customFormat="false" ht="12.75" hidden="false" customHeight="false" outlineLevel="0" collapsed="false">
      <c r="A49" s="129"/>
      <c r="B49" s="130"/>
      <c r="C49" s="130"/>
      <c r="F49" s="146"/>
      <c r="H49" s="129"/>
      <c r="I49" s="130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  <c r="AE49" s="129"/>
      <c r="AF49" s="130"/>
      <c r="AG49" s="130"/>
      <c r="AH49" s="206"/>
      <c r="AI49" s="207"/>
      <c r="AJ49" s="130"/>
      <c r="AK49" s="130"/>
      <c r="AL49" s="206"/>
      <c r="AM49" s="207"/>
      <c r="AN49" s="130"/>
      <c r="AO49" s="130"/>
      <c r="AP49" s="206"/>
      <c r="AQ49" s="199"/>
      <c r="AR49" s="199"/>
      <c r="AS49" s="199"/>
    </row>
    <row r="50" customFormat="false" ht="12.75" hidden="false" customHeight="false" outlineLevel="0" collapsed="false">
      <c r="A50" s="129"/>
      <c r="B50" s="130"/>
      <c r="C50" s="130"/>
      <c r="F50" s="146"/>
      <c r="H50" s="129"/>
      <c r="I50" s="130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  <c r="AE50" s="129"/>
      <c r="AF50" s="130"/>
      <c r="AG50" s="130"/>
      <c r="AH50" s="206"/>
      <c r="AI50" s="207"/>
      <c r="AJ50" s="130"/>
      <c r="AK50" s="130"/>
      <c r="AL50" s="206"/>
      <c r="AM50" s="207"/>
      <c r="AN50" s="130"/>
      <c r="AO50" s="130"/>
      <c r="AP50" s="206"/>
      <c r="AQ50" s="199"/>
      <c r="AR50" s="199"/>
      <c r="AS50" s="199"/>
    </row>
    <row r="51" customFormat="false" ht="12.75" hidden="false" customHeight="false" outlineLevel="0" collapsed="false">
      <c r="A51" s="129"/>
      <c r="B51" s="130"/>
      <c r="C51" s="130"/>
      <c r="F51" s="146"/>
      <c r="H51" s="129"/>
      <c r="I51" s="130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  <c r="AE51" s="129"/>
      <c r="AF51" s="130"/>
      <c r="AG51" s="130"/>
      <c r="AH51" s="206"/>
      <c r="AI51" s="207"/>
      <c r="AJ51" s="130"/>
      <c r="AK51" s="130"/>
      <c r="AL51" s="206"/>
      <c r="AM51" s="207"/>
      <c r="AN51" s="130"/>
      <c r="AO51" s="130"/>
      <c r="AP51" s="206"/>
      <c r="AQ51" s="199"/>
      <c r="AR51" s="199"/>
      <c r="AS51" s="199"/>
    </row>
    <row r="52" customFormat="false" ht="12.75" hidden="false" customHeight="false" outlineLevel="0" collapsed="false">
      <c r="A52" s="129"/>
      <c r="B52" s="130"/>
      <c r="C52" s="130"/>
      <c r="F52" s="146"/>
      <c r="H52" s="129"/>
      <c r="I52" s="130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  <c r="AE52" s="129"/>
      <c r="AF52" s="130"/>
      <c r="AG52" s="130"/>
      <c r="AH52" s="206"/>
      <c r="AI52" s="207"/>
      <c r="AJ52" s="130"/>
      <c r="AK52" s="130"/>
      <c r="AL52" s="206"/>
      <c r="AM52" s="207"/>
      <c r="AN52" s="130"/>
      <c r="AO52" s="130"/>
      <c r="AP52" s="206"/>
      <c r="AQ52" s="199"/>
      <c r="AR52" s="199"/>
      <c r="AS52" s="199"/>
    </row>
    <row r="53" customFormat="false" ht="12.75" hidden="false" customHeight="false" outlineLevel="0" collapsed="false">
      <c r="A53" s="129"/>
      <c r="B53" s="130"/>
      <c r="C53" s="130"/>
      <c r="D53" s="146"/>
      <c r="F53" s="129"/>
      <c r="G53" s="130"/>
      <c r="H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  <c r="AE53" s="129"/>
      <c r="AF53" s="130"/>
      <c r="AG53" s="130"/>
      <c r="AH53" s="206"/>
      <c r="AI53" s="207"/>
      <c r="AJ53" s="130"/>
      <c r="AK53" s="130"/>
      <c r="AL53" s="206"/>
      <c r="AM53" s="207"/>
      <c r="AN53" s="130"/>
      <c r="AO53" s="130"/>
      <c r="AP53" s="206"/>
      <c r="AQ53" s="199"/>
      <c r="AR53" s="199"/>
      <c r="AS53" s="199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  <c r="AE54" s="129"/>
      <c r="AF54" s="130"/>
      <c r="AG54" s="130"/>
      <c r="AH54" s="206"/>
      <c r="AI54" s="207"/>
      <c r="AJ54" s="130"/>
      <c r="AK54" s="130"/>
      <c r="AL54" s="206"/>
      <c r="AM54" s="207"/>
      <c r="AN54" s="130"/>
      <c r="AO54" s="130"/>
      <c r="AP54" s="206"/>
      <c r="AQ54" s="199"/>
      <c r="AR54" s="199"/>
      <c r="AS54" s="199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  <c r="AE55" s="129"/>
      <c r="AF55" s="130"/>
      <c r="AG55" s="130"/>
      <c r="AH55" s="206"/>
      <c r="AI55" s="207"/>
      <c r="AJ55" s="130"/>
      <c r="AK55" s="130"/>
      <c r="AL55" s="206"/>
      <c r="AM55" s="207"/>
      <c r="AN55" s="130"/>
      <c r="AO55" s="130"/>
      <c r="AP55" s="206"/>
      <c r="AQ55" s="199"/>
      <c r="AR55" s="199"/>
      <c r="AS55" s="199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  <c r="AE56" s="129"/>
      <c r="AF56" s="130"/>
      <c r="AG56" s="130"/>
      <c r="AH56" s="206"/>
      <c r="AI56" s="207"/>
      <c r="AJ56" s="130"/>
      <c r="AK56" s="130"/>
      <c r="AL56" s="206"/>
      <c r="AM56" s="207"/>
      <c r="AN56" s="130"/>
      <c r="AO56" s="130"/>
      <c r="AP56" s="206"/>
      <c r="AQ56" s="199"/>
      <c r="AR56" s="199"/>
      <c r="AS56" s="199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  <c r="AE57" s="129"/>
      <c r="AF57" s="130"/>
      <c r="AG57" s="130"/>
      <c r="AH57" s="206"/>
      <c r="AI57" s="207"/>
      <c r="AJ57" s="130"/>
      <c r="AK57" s="130"/>
      <c r="AL57" s="206"/>
      <c r="AM57" s="207"/>
      <c r="AN57" s="130"/>
      <c r="AO57" s="130"/>
      <c r="AP57" s="206"/>
      <c r="AQ57" s="199"/>
      <c r="AR57" s="199"/>
      <c r="AS57" s="199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  <c r="AE58" s="129"/>
      <c r="AF58" s="130"/>
      <c r="AG58" s="130"/>
      <c r="AH58" s="206"/>
      <c r="AI58" s="207"/>
      <c r="AJ58" s="130"/>
      <c r="AK58" s="130"/>
      <c r="AL58" s="206"/>
      <c r="AM58" s="207"/>
      <c r="AN58" s="130"/>
      <c r="AO58" s="130"/>
      <c r="AP58" s="206"/>
      <c r="AQ58" s="199"/>
      <c r="AR58" s="199"/>
      <c r="AS58" s="199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  <c r="AE59" s="129"/>
      <c r="AF59" s="130"/>
      <c r="AG59" s="130"/>
      <c r="AH59" s="206"/>
      <c r="AI59" s="207"/>
      <c r="AJ59" s="130"/>
      <c r="AK59" s="130"/>
      <c r="AL59" s="206"/>
      <c r="AM59" s="207"/>
      <c r="AN59" s="130"/>
      <c r="AO59" s="130"/>
      <c r="AP59" s="206"/>
      <c r="AQ59" s="199"/>
      <c r="AR59" s="199"/>
      <c r="AS59" s="199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  <c r="AE60" s="129"/>
      <c r="AF60" s="130"/>
      <c r="AG60" s="130"/>
      <c r="AH60" s="206"/>
      <c r="AI60" s="207"/>
      <c r="AJ60" s="130"/>
      <c r="AK60" s="130"/>
      <c r="AL60" s="206"/>
      <c r="AM60" s="207"/>
      <c r="AN60" s="130"/>
      <c r="AO60" s="130"/>
      <c r="AP60" s="206"/>
      <c r="AQ60" s="199"/>
      <c r="AR60" s="199"/>
      <c r="AS60" s="199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  <c r="AE61" s="129"/>
      <c r="AF61" s="130"/>
      <c r="AG61" s="130"/>
      <c r="AH61" s="206"/>
      <c r="AI61" s="207"/>
      <c r="AJ61" s="130"/>
      <c r="AK61" s="130"/>
      <c r="AL61" s="206"/>
      <c r="AM61" s="207"/>
      <c r="AN61" s="130"/>
      <c r="AO61" s="130"/>
      <c r="AP61" s="206"/>
      <c r="AQ61" s="199"/>
      <c r="AR61" s="199"/>
      <c r="AS61" s="199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  <c r="AE62" s="129"/>
      <c r="AF62" s="130"/>
      <c r="AG62" s="130"/>
      <c r="AH62" s="206"/>
      <c r="AI62" s="207"/>
      <c r="AJ62" s="130"/>
      <c r="AK62" s="130"/>
      <c r="AL62" s="206"/>
      <c r="AM62" s="207"/>
      <c r="AN62" s="130"/>
      <c r="AO62" s="130"/>
      <c r="AP62" s="206"/>
      <c r="AQ62" s="199"/>
      <c r="AR62" s="199"/>
      <c r="AS62" s="199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  <c r="AE63" s="129"/>
      <c r="AF63" s="130"/>
      <c r="AG63" s="130"/>
      <c r="AH63" s="206"/>
      <c r="AI63" s="207"/>
      <c r="AJ63" s="130"/>
      <c r="AK63" s="130"/>
      <c r="AL63" s="206"/>
      <c r="AM63" s="207"/>
      <c r="AN63" s="130"/>
      <c r="AO63" s="130"/>
      <c r="AP63" s="206"/>
      <c r="AQ63" s="199"/>
      <c r="AR63" s="199"/>
      <c r="AS63" s="199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  <c r="AE64" s="129"/>
      <c r="AF64" s="130"/>
      <c r="AG64" s="130"/>
      <c r="AH64" s="206"/>
      <c r="AI64" s="207"/>
      <c r="AJ64" s="130"/>
      <c r="AK64" s="130"/>
      <c r="AL64" s="206"/>
      <c r="AM64" s="207"/>
      <c r="AN64" s="130"/>
      <c r="AO64" s="130"/>
      <c r="AP64" s="206"/>
      <c r="AQ64" s="199"/>
      <c r="AR64" s="199"/>
      <c r="AS64" s="199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  <c r="AE65" s="129"/>
      <c r="AF65" s="130"/>
      <c r="AG65" s="130"/>
      <c r="AH65" s="206"/>
      <c r="AI65" s="207"/>
      <c r="AJ65" s="130"/>
      <c r="AK65" s="130"/>
      <c r="AL65" s="206"/>
      <c r="AM65" s="207"/>
      <c r="AN65" s="130"/>
      <c r="AO65" s="130"/>
      <c r="AP65" s="206"/>
      <c r="AQ65" s="199"/>
      <c r="AR65" s="199"/>
      <c r="AS65" s="199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  <c r="AE66" s="129"/>
      <c r="AF66" s="130"/>
      <c r="AG66" s="130"/>
      <c r="AH66" s="206"/>
      <c r="AI66" s="207"/>
      <c r="AJ66" s="130"/>
      <c r="AK66" s="130"/>
      <c r="AL66" s="206"/>
      <c r="AM66" s="207"/>
      <c r="AN66" s="130"/>
      <c r="AO66" s="130"/>
      <c r="AP66" s="206"/>
      <c r="AQ66" s="199"/>
      <c r="AR66" s="199"/>
      <c r="AS66" s="199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  <c r="AE67" s="129"/>
      <c r="AF67" s="130"/>
      <c r="AG67" s="130"/>
      <c r="AH67" s="206"/>
      <c r="AI67" s="207"/>
      <c r="AJ67" s="130"/>
      <c r="AK67" s="130"/>
      <c r="AL67" s="206"/>
      <c r="AM67" s="207"/>
      <c r="AN67" s="130"/>
      <c r="AO67" s="130"/>
      <c r="AP67" s="206"/>
      <c r="AQ67" s="199"/>
      <c r="AR67" s="199"/>
      <c r="AS67" s="199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  <c r="AE68" s="129"/>
      <c r="AF68" s="130"/>
      <c r="AG68" s="130"/>
      <c r="AH68" s="206"/>
      <c r="AI68" s="207"/>
      <c r="AJ68" s="130"/>
      <c r="AK68" s="130"/>
      <c r="AL68" s="206"/>
      <c r="AM68" s="207"/>
      <c r="AN68" s="130"/>
      <c r="AO68" s="130"/>
      <c r="AP68" s="206"/>
      <c r="AQ68" s="199"/>
      <c r="AR68" s="199"/>
      <c r="AS68" s="199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  <c r="AE69" s="129"/>
      <c r="AF69" s="130"/>
      <c r="AG69" s="130"/>
      <c r="AH69" s="206"/>
      <c r="AI69" s="207"/>
      <c r="AJ69" s="130"/>
      <c r="AK69" s="130"/>
      <c r="AL69" s="206"/>
      <c r="AM69" s="207"/>
      <c r="AN69" s="130"/>
      <c r="AO69" s="130"/>
      <c r="AP69" s="206"/>
      <c r="AQ69" s="199"/>
      <c r="AR69" s="199"/>
      <c r="AS69" s="199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  <c r="AE70" s="129"/>
      <c r="AF70" s="130"/>
      <c r="AG70" s="130"/>
      <c r="AH70" s="206"/>
      <c r="AI70" s="207"/>
      <c r="AJ70" s="130"/>
      <c r="AK70" s="130"/>
      <c r="AL70" s="206"/>
      <c r="AM70" s="207"/>
      <c r="AN70" s="130"/>
      <c r="AO70" s="130"/>
      <c r="AP70" s="206"/>
      <c r="AQ70" s="199"/>
      <c r="AR70" s="199"/>
      <c r="AS70" s="199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  <c r="AE71" s="129"/>
      <c r="AF71" s="130"/>
      <c r="AG71" s="130"/>
      <c r="AH71" s="206"/>
      <c r="AI71" s="207"/>
      <c r="AJ71" s="130"/>
      <c r="AK71" s="130"/>
      <c r="AL71" s="206"/>
      <c r="AM71" s="207"/>
      <c r="AN71" s="130"/>
      <c r="AO71" s="130"/>
      <c r="AP71" s="206"/>
      <c r="AQ71" s="199"/>
      <c r="AR71" s="199"/>
      <c r="AS71" s="199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  <c r="AE72" s="129"/>
      <c r="AF72" s="130"/>
      <c r="AG72" s="130"/>
      <c r="AH72" s="206"/>
      <c r="AI72" s="207"/>
      <c r="AJ72" s="130"/>
      <c r="AK72" s="130"/>
      <c r="AL72" s="206"/>
      <c r="AM72" s="207"/>
      <c r="AN72" s="130"/>
      <c r="AO72" s="130"/>
      <c r="AP72" s="206"/>
      <c r="AQ72" s="199"/>
      <c r="AR72" s="199"/>
      <c r="AS72" s="199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  <c r="AE73" s="129"/>
      <c r="AF73" s="130"/>
      <c r="AG73" s="130"/>
      <c r="AH73" s="206"/>
      <c r="AI73" s="207"/>
      <c r="AJ73" s="130"/>
      <c r="AK73" s="130"/>
      <c r="AL73" s="206"/>
      <c r="AM73" s="207"/>
      <c r="AN73" s="130"/>
      <c r="AO73" s="130"/>
      <c r="AP73" s="206"/>
      <c r="AQ73" s="199"/>
      <c r="AR73" s="199"/>
      <c r="AS73" s="199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  <c r="AE74" s="129"/>
      <c r="AF74" s="130"/>
      <c r="AG74" s="130"/>
      <c r="AH74" s="206"/>
      <c r="AI74" s="207"/>
      <c r="AJ74" s="130"/>
      <c r="AK74" s="130"/>
      <c r="AL74" s="206"/>
      <c r="AM74" s="207"/>
      <c r="AN74" s="130"/>
      <c r="AO74" s="130"/>
      <c r="AP74" s="206"/>
      <c r="AQ74" s="199"/>
      <c r="AR74" s="199"/>
      <c r="AS74" s="199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  <c r="AE75" s="129"/>
      <c r="AF75" s="130"/>
      <c r="AG75" s="130"/>
      <c r="AH75" s="206"/>
      <c r="AI75" s="207"/>
      <c r="AJ75" s="130"/>
      <c r="AK75" s="130"/>
      <c r="AL75" s="206"/>
      <c r="AM75" s="207"/>
      <c r="AN75" s="130"/>
      <c r="AO75" s="130"/>
      <c r="AP75" s="206"/>
      <c r="AQ75" s="199"/>
      <c r="AR75" s="199"/>
      <c r="AS75" s="199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  <c r="AE76" s="129"/>
      <c r="AF76" s="130"/>
      <c r="AG76" s="130"/>
      <c r="AH76" s="206"/>
      <c r="AI76" s="207"/>
      <c r="AJ76" s="130"/>
      <c r="AK76" s="130"/>
      <c r="AL76" s="206"/>
      <c r="AM76" s="207"/>
      <c r="AN76" s="130"/>
      <c r="AO76" s="130"/>
      <c r="AP76" s="206"/>
      <c r="AQ76" s="199"/>
      <c r="AR76" s="199"/>
      <c r="AS76" s="199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  <c r="AE77" s="129"/>
      <c r="AF77" s="130"/>
      <c r="AG77" s="130"/>
      <c r="AH77" s="130"/>
      <c r="AI77" s="207"/>
      <c r="AJ77" s="130"/>
      <c r="AK77" s="130"/>
      <c r="AL77" s="130"/>
      <c r="AM77" s="207"/>
      <c r="AN77" s="130"/>
      <c r="AO77" s="130"/>
      <c r="AP77" s="130"/>
      <c r="AQ77" s="199"/>
      <c r="AR77" s="199"/>
      <c r="AS77" s="199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  <c r="AE78" s="160"/>
      <c r="AF78" s="199"/>
      <c r="AG78" s="206"/>
      <c r="AH78" s="209"/>
      <c r="AI78" s="210"/>
      <c r="AJ78" s="199"/>
      <c r="AK78" s="206"/>
      <c r="AL78" s="209"/>
      <c r="AM78" s="210"/>
      <c r="AN78" s="199"/>
      <c r="AO78" s="206"/>
      <c r="AP78" s="209"/>
      <c r="AQ78" s="199"/>
      <c r="AR78" s="199"/>
      <c r="AS78" s="19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  <c r="AF79" s="199"/>
      <c r="AG79" s="199"/>
      <c r="AH79" s="130"/>
      <c r="AI79" s="199"/>
      <c r="AJ79" s="199"/>
      <c r="AK79" s="199"/>
      <c r="AL79" s="130"/>
      <c r="AM79" s="199"/>
      <c r="AN79" s="199"/>
      <c r="AO79" s="199"/>
      <c r="AP79" s="130"/>
      <c r="AQ79" s="199"/>
      <c r="AR79" s="199"/>
      <c r="AS79" s="199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  <c r="AE80" s="181"/>
      <c r="AF80" s="199"/>
      <c r="AG80" s="199"/>
      <c r="AH80" s="130"/>
      <c r="AI80" s="211"/>
      <c r="AJ80" s="199"/>
      <c r="AK80" s="199"/>
      <c r="AL80" s="130"/>
      <c r="AM80" s="211"/>
      <c r="AN80" s="199"/>
      <c r="AO80" s="199"/>
      <c r="AP80" s="130"/>
      <c r="AQ80" s="199"/>
      <c r="AR80" s="199"/>
      <c r="AS80" s="199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  <c r="AE81" s="19"/>
      <c r="AF81" s="199"/>
      <c r="AG81" s="199"/>
      <c r="AH81" s="130"/>
      <c r="AI81" s="209"/>
      <c r="AJ81" s="199"/>
      <c r="AK81" s="199"/>
      <c r="AL81" s="130"/>
      <c r="AM81" s="209"/>
      <c r="AN81" s="199"/>
      <c r="AO81" s="199"/>
      <c r="AP81" s="130"/>
      <c r="AQ81" s="199"/>
      <c r="AR81" s="199"/>
      <c r="AS81" s="199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  <c r="AE82" s="181"/>
      <c r="AF82" s="199"/>
      <c r="AG82" s="199"/>
      <c r="AH82" s="130"/>
      <c r="AI82" s="211"/>
      <c r="AJ82" s="199"/>
      <c r="AK82" s="199"/>
      <c r="AL82" s="130"/>
      <c r="AM82" s="211"/>
      <c r="AN82" s="199"/>
      <c r="AO82" s="199"/>
      <c r="AP82" s="130"/>
      <c r="AQ82" s="199"/>
      <c r="AR82" s="199"/>
      <c r="AS82" s="199"/>
    </row>
    <row r="83" customFormat="false" ht="12.75" hidden="false" customHeight="false" outlineLevel="0" collapsed="false">
      <c r="AE83" s="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</row>
    <row r="84" customFormat="false" ht="12.75" hidden="false" customHeight="false" outlineLevel="0" collapsed="false">
      <c r="AE84" s="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</row>
    <row r="85" customFormat="false" ht="12.75" hidden="false" customHeight="false" outlineLevel="0" collapsed="false"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</row>
    <row r="86" customFormat="false" ht="12.75" hidden="false" customHeight="false" outlineLevel="0" collapsed="false"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</row>
    <row r="87" customFormat="false" ht="12.75" hidden="false" customHeight="false" outlineLevel="0" collapsed="false"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</row>
    <row r="88" customFormat="false" ht="12.75" hidden="false" customHeight="false" outlineLevel="0" collapsed="false"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</row>
    <row r="89" customFormat="false" ht="12.75" hidden="false" customHeight="false" outlineLevel="0" collapsed="false"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</row>
    <row r="90" customFormat="false" ht="12.75" hidden="false" customHeight="false" outlineLevel="0" collapsed="false"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</row>
    <row r="91" customFormat="false" ht="12.75" hidden="false" customHeight="false" outlineLevel="0" collapsed="false"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</row>
    <row r="92" customFormat="false" ht="12.75" hidden="false" customHeight="false" outlineLevel="0" collapsed="false"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</row>
    <row r="93" customFormat="false" ht="12.75" hidden="false" customHeight="false" outlineLevel="0" collapsed="false"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</row>
    <row r="94" customFormat="false" ht="12.75" hidden="false" customHeight="false" outlineLevel="0" collapsed="false"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</row>
    <row r="95" customFormat="false" ht="12.75" hidden="false" customHeight="false" outlineLevel="0" collapsed="false"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</row>
    <row r="96" customFormat="false" ht="12.75" hidden="false" customHeight="false" outlineLevel="0" collapsed="false"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</row>
    <row r="97" customFormat="false" ht="12.75" hidden="false" customHeight="false" outlineLevel="0" collapsed="false"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</row>
    <row r="98" customFormat="false" ht="12.75" hidden="false" customHeight="false" outlineLevel="0" collapsed="false"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</row>
    <row r="99" customFormat="false" ht="12.75" hidden="false" customHeight="false" outlineLevel="0" collapsed="false"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</row>
    <row r="100" customFormat="false" ht="12.75" hidden="false" customHeight="false" outlineLevel="0" collapsed="false"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</row>
    <row r="101" customFormat="false" ht="12.75" hidden="false" customHeight="false" outlineLevel="0" collapsed="false"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</row>
    <row r="102" customFormat="false" ht="12.75" hidden="false" customHeight="false" outlineLevel="0" collapsed="false"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</row>
    <row r="103" customFormat="false" ht="12.75" hidden="false" customHeight="false" outlineLevel="0" collapsed="false"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</row>
    <row r="104" customFormat="false" ht="12.75" hidden="false" customHeight="false" outlineLevel="0" collapsed="false"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customFormat="false" ht="12.75" hidden="false" customHeight="false" outlineLevel="0" collapsed="false"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E40" activeCellId="0" sqref="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1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8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188</v>
      </c>
      <c r="C2" s="32"/>
      <c r="D2" s="169" t="s">
        <v>189</v>
      </c>
      <c r="E2" s="122"/>
      <c r="F2" s="169" t="s">
        <v>191</v>
      </c>
      <c r="G2" s="122"/>
      <c r="J2" s="122"/>
      <c r="K2" s="168"/>
      <c r="L2" s="19" t="s">
        <v>188</v>
      </c>
      <c r="M2" s="32"/>
      <c r="N2" s="169" t="s">
        <v>189</v>
      </c>
      <c r="O2" s="122"/>
      <c r="R2" s="213" t="s">
        <v>183</v>
      </c>
    </row>
    <row r="3" customFormat="false" ht="13.5" hidden="false" customHeight="false" outlineLevel="0" collapsed="false">
      <c r="A3" s="24" t="s">
        <v>179</v>
      </c>
      <c r="B3" s="123" t="s">
        <v>180</v>
      </c>
      <c r="C3" s="170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I3" s="214"/>
      <c r="J3" s="24"/>
      <c r="K3" s="215" t="s">
        <v>182</v>
      </c>
      <c r="L3" s="123" t="s">
        <v>180</v>
      </c>
      <c r="M3" s="170" t="s">
        <v>181</v>
      </c>
      <c r="N3" s="123" t="s">
        <v>180</v>
      </c>
      <c r="O3" s="123" t="s">
        <v>181</v>
      </c>
      <c r="P3" s="216" t="s">
        <v>183</v>
      </c>
      <c r="Q3" s="217" t="s">
        <v>184</v>
      </c>
      <c r="R3" s="218" t="s">
        <v>185</v>
      </c>
    </row>
    <row r="4" customFormat="false" ht="18" hidden="false" customHeight="true" outlineLevel="0" collapsed="false">
      <c r="A4" s="171" t="n">
        <v>1</v>
      </c>
      <c r="B4" s="130" t="n">
        <v>-80030</v>
      </c>
      <c r="C4" s="130" t="n">
        <v>-24795</v>
      </c>
      <c r="D4" s="130"/>
      <c r="E4" s="130" t="n">
        <v>-55000</v>
      </c>
      <c r="F4" s="130"/>
      <c r="G4" s="130"/>
      <c r="H4" s="130" t="n">
        <f aca="false">+G4+E4+C4-F4-D4-B4</f>
        <v>235</v>
      </c>
      <c r="I4" s="130"/>
      <c r="J4" s="143"/>
      <c r="K4" s="149" t="n">
        <v>36892</v>
      </c>
      <c r="L4" s="130" t="n">
        <v>-715680</v>
      </c>
      <c r="M4" s="130" t="n">
        <v>-355592</v>
      </c>
      <c r="N4" s="130" t="n">
        <v>0</v>
      </c>
      <c r="O4" s="130" t="n">
        <v>-350072</v>
      </c>
      <c r="P4" s="130" t="n">
        <f aca="false">+O4+M4-N4-L4</f>
        <v>10016</v>
      </c>
      <c r="Q4" s="91" t="n">
        <v>8.26</v>
      </c>
      <c r="R4" s="91" t="n">
        <f aca="false">+Q4*P4</f>
        <v>82732.16</v>
      </c>
    </row>
    <row r="5" customFormat="false" ht="18" hidden="false" customHeight="true" outlineLevel="0" collapsed="false">
      <c r="A5" s="171" t="n">
        <v>2</v>
      </c>
      <c r="B5" s="130" t="n">
        <v>-80766</v>
      </c>
      <c r="C5" s="130" t="n">
        <v>-24795</v>
      </c>
      <c r="D5" s="130"/>
      <c r="E5" s="130" t="n">
        <v>-55000</v>
      </c>
      <c r="F5" s="130"/>
      <c r="G5" s="130"/>
      <c r="H5" s="130" t="n">
        <f aca="false">+G5+E5+C5-F5-D5-B5</f>
        <v>971</v>
      </c>
      <c r="I5" s="130"/>
      <c r="J5" s="143"/>
      <c r="K5" s="149" t="n">
        <v>36923</v>
      </c>
      <c r="L5" s="130" t="n">
        <v>-609189</v>
      </c>
      <c r="M5" s="130" t="n">
        <v>-341536</v>
      </c>
      <c r="N5" s="130" t="n">
        <v>-52379</v>
      </c>
      <c r="O5" s="130" t="n">
        <v>-306771</v>
      </c>
      <c r="P5" s="130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8" hidden="false" customHeight="true" outlineLevel="0" collapsed="false">
      <c r="A6" s="171" t="n">
        <v>3</v>
      </c>
      <c r="B6" s="130" t="n">
        <v>-137218</v>
      </c>
      <c r="C6" s="130" t="n">
        <v>-50878</v>
      </c>
      <c r="D6" s="130"/>
      <c r="E6" s="130" t="n">
        <v>-84879</v>
      </c>
      <c r="F6" s="130"/>
      <c r="G6" s="130"/>
      <c r="H6" s="130" t="n">
        <f aca="false">+G6+E6+C6-F6-D6-B6</f>
        <v>1461</v>
      </c>
      <c r="I6" s="130"/>
      <c r="J6" s="143"/>
      <c r="K6" s="149" t="n">
        <v>36951</v>
      </c>
      <c r="L6" s="130" t="n">
        <v>-1830618</v>
      </c>
      <c r="M6" s="130" t="n">
        <v>-794902</v>
      </c>
      <c r="N6" s="130" t="n">
        <v>-918</v>
      </c>
      <c r="O6" s="130" t="n">
        <v>-1033307</v>
      </c>
      <c r="P6" s="130" t="n">
        <f aca="false">+O6+M6-N6-L6</f>
        <v>3327</v>
      </c>
      <c r="Q6" s="91" t="n">
        <v>5.03</v>
      </c>
      <c r="R6" s="91" t="n">
        <f aca="false">+Q6*P6</f>
        <v>16734.81</v>
      </c>
    </row>
    <row r="7" customFormat="false" ht="18" hidden="false" customHeight="true" outlineLevel="0" collapsed="false">
      <c r="A7" s="171" t="n">
        <v>4</v>
      </c>
      <c r="B7" s="130" t="n">
        <v>-104302</v>
      </c>
      <c r="C7" s="130" t="n">
        <v>-35847</v>
      </c>
      <c r="D7" s="130"/>
      <c r="E7" s="130" t="n">
        <v>-67165</v>
      </c>
      <c r="F7" s="130"/>
      <c r="G7" s="130"/>
      <c r="H7" s="130" t="n">
        <f aca="false">+G7+E7+C7-F7-D7-B7</f>
        <v>1290</v>
      </c>
      <c r="I7" s="130"/>
      <c r="J7" s="143"/>
      <c r="K7" s="149" t="n">
        <v>36982</v>
      </c>
      <c r="L7" s="130" t="n">
        <v>-3230259</v>
      </c>
      <c r="M7" s="130" t="n">
        <v>-1322613</v>
      </c>
      <c r="N7" s="130" t="n">
        <f aca="false">-283308+283308-283488</f>
        <v>-283488</v>
      </c>
      <c r="O7" s="130" t="n">
        <v>-2164184</v>
      </c>
      <c r="P7" s="130" t="n">
        <f aca="false">+O7+M7-N7-L7</f>
        <v>26950</v>
      </c>
      <c r="Q7" s="91" t="n">
        <v>4.99</v>
      </c>
      <c r="R7" s="91" t="n">
        <f aca="false">+Q7*P7</f>
        <v>134480.5</v>
      </c>
    </row>
    <row r="8" customFormat="false" ht="18" hidden="false" customHeight="true" outlineLevel="0" collapsed="false">
      <c r="A8" s="171" t="n">
        <v>5</v>
      </c>
      <c r="B8" s="130" t="n">
        <v>-96064</v>
      </c>
      <c r="C8" s="130" t="n">
        <v>-28417</v>
      </c>
      <c r="D8" s="130"/>
      <c r="E8" s="130" t="n">
        <v>-67000</v>
      </c>
      <c r="F8" s="130"/>
      <c r="G8" s="130"/>
      <c r="H8" s="130" t="n">
        <f aca="false">+G8+E8+C8-F8-D8-B8</f>
        <v>647</v>
      </c>
      <c r="I8" s="130"/>
      <c r="J8" s="143"/>
      <c r="K8" s="149" t="n">
        <v>37012</v>
      </c>
      <c r="L8" s="130" t="n">
        <v>-3482702</v>
      </c>
      <c r="M8" s="130" t="n">
        <v>-2020658</v>
      </c>
      <c r="N8" s="130" t="n">
        <v>-252797</v>
      </c>
      <c r="O8" s="130" t="n">
        <v>-1732396</v>
      </c>
      <c r="P8" s="130" t="n">
        <f aca="false">+O8+M8-N8-L8</f>
        <v>-17555</v>
      </c>
      <c r="Q8" s="91" t="n">
        <v>4.01</v>
      </c>
      <c r="R8" s="91" t="n">
        <f aca="false">+Q8*P8</f>
        <v>-70395.55</v>
      </c>
    </row>
    <row r="9" customFormat="false" ht="18" hidden="false" customHeight="true" outlineLevel="0" collapsed="false">
      <c r="A9" s="171" t="n">
        <v>6</v>
      </c>
      <c r="B9" s="130" t="n">
        <v>-95985</v>
      </c>
      <c r="C9" s="130" t="n">
        <v>-28417</v>
      </c>
      <c r="D9" s="130"/>
      <c r="E9" s="130" t="n">
        <v>-67000</v>
      </c>
      <c r="F9" s="130"/>
      <c r="G9" s="130"/>
      <c r="H9" s="130" t="n">
        <f aca="false">+G9+E9+C9-F9-D9-B9</f>
        <v>568</v>
      </c>
      <c r="I9" s="130"/>
      <c r="J9" s="143"/>
      <c r="K9" s="149" t="n">
        <v>37043</v>
      </c>
      <c r="L9" s="130" t="n">
        <v>-3938526</v>
      </c>
      <c r="M9" s="130" t="n">
        <v>-3382042</v>
      </c>
      <c r="N9" s="130" t="n">
        <f aca="false">-1041253-80784</f>
        <v>-1122037</v>
      </c>
      <c r="O9" s="130" t="n">
        <v>-1643833</v>
      </c>
      <c r="P9" s="130" t="n">
        <f aca="false">+O9+M9-N9-L9</f>
        <v>34688</v>
      </c>
      <c r="Q9" s="91" t="n">
        <v>3.51</v>
      </c>
      <c r="R9" s="91" t="n">
        <f aca="false">+Q9*P9</f>
        <v>121754.88</v>
      </c>
    </row>
    <row r="10" customFormat="false" ht="18" hidden="false" customHeight="true" outlineLevel="0" collapsed="false">
      <c r="A10" s="171" t="n">
        <v>7</v>
      </c>
      <c r="B10" s="130" t="n">
        <v>-116521</v>
      </c>
      <c r="C10" s="130" t="n">
        <v>-28417</v>
      </c>
      <c r="D10" s="130"/>
      <c r="E10" s="130" t="n">
        <v>-87000</v>
      </c>
      <c r="F10" s="130"/>
      <c r="G10" s="130"/>
      <c r="H10" s="130" t="n">
        <f aca="false">+G10+E10+C10-F10-D10-B10</f>
        <v>1104</v>
      </c>
      <c r="I10" s="130"/>
      <c r="J10" s="143"/>
      <c r="K10" s="149" t="n">
        <v>37073</v>
      </c>
      <c r="L10" s="130" t="n">
        <v>-3894744</v>
      </c>
      <c r="M10" s="130" t="n">
        <v>-2543771</v>
      </c>
      <c r="N10" s="130" t="n">
        <v>-671221</v>
      </c>
      <c r="O10" s="130" t="n">
        <v>-1981645</v>
      </c>
      <c r="P10" s="130" t="n">
        <f aca="false">+O10+M10-N10-L10</f>
        <v>40549</v>
      </c>
      <c r="Q10" s="91" t="n">
        <v>2.94</v>
      </c>
      <c r="R10" s="91" t="n">
        <f aca="false">+Q10*P10</f>
        <v>119214.06</v>
      </c>
    </row>
    <row r="11" customFormat="false" ht="18" hidden="false" customHeight="true" outlineLevel="0" collapsed="false">
      <c r="A11" s="171" t="n">
        <v>8</v>
      </c>
      <c r="B11" s="130" t="n">
        <v>-121567</v>
      </c>
      <c r="C11" s="130" t="n">
        <v>-63794</v>
      </c>
      <c r="D11" s="130"/>
      <c r="E11" s="130" t="n">
        <v>-66517</v>
      </c>
      <c r="F11" s="130"/>
      <c r="G11" s="130"/>
      <c r="H11" s="130" t="n">
        <f aca="false">+G11+E11+C11-F11-D11-B11</f>
        <v>-8744</v>
      </c>
      <c r="I11" s="130"/>
      <c r="J11" s="143"/>
      <c r="K11" s="149" t="n">
        <v>37104</v>
      </c>
      <c r="L11" s="130" t="n">
        <v>-4170940</v>
      </c>
      <c r="M11" s="130" t="n">
        <v>-3265860</v>
      </c>
      <c r="N11" s="130" t="n">
        <v>-1648101</v>
      </c>
      <c r="O11" s="130" t="n">
        <v>-2554228</v>
      </c>
      <c r="P11" s="130" t="n">
        <f aca="false">+O11+M11-N11-L11</f>
        <v>-1047</v>
      </c>
      <c r="Q11" s="91" t="n">
        <v>2.85</v>
      </c>
      <c r="R11" s="91" t="n">
        <f aca="false">+Q11*P11</f>
        <v>-2983.95</v>
      </c>
    </row>
    <row r="12" customFormat="false" ht="18" hidden="false" customHeight="true" outlineLevel="0" collapsed="false">
      <c r="A12" s="171" t="n">
        <v>9</v>
      </c>
      <c r="B12" s="130" t="n">
        <v>-101195</v>
      </c>
      <c r="C12" s="130" t="n">
        <v>-52352</v>
      </c>
      <c r="D12" s="130"/>
      <c r="E12" s="130" t="n">
        <v>-43000</v>
      </c>
      <c r="F12" s="130"/>
      <c r="G12" s="130"/>
      <c r="H12" s="130" t="n">
        <f aca="false">+G12+E12+C12-F12-D12-B12</f>
        <v>5843</v>
      </c>
      <c r="I12" s="130"/>
      <c r="J12" s="143"/>
      <c r="K12" s="149" t="n">
        <v>37135</v>
      </c>
      <c r="L12" s="130" t="n">
        <v>-3023464</v>
      </c>
      <c r="M12" s="130" t="n">
        <v>-2576525</v>
      </c>
      <c r="N12" s="130" t="n">
        <v>-92729</v>
      </c>
      <c r="O12" s="130" t="n">
        <v>-544473</v>
      </c>
      <c r="P12" s="130" t="n">
        <f aca="false">+O12+M12-N12-L12</f>
        <v>-4805</v>
      </c>
      <c r="Q12" s="91" t="n">
        <v>1.96</v>
      </c>
      <c r="R12" s="91" t="n">
        <f aca="false">+Q12*P12</f>
        <v>-9417.8</v>
      </c>
    </row>
    <row r="13" customFormat="false" ht="18" hidden="false" customHeight="true" outlineLevel="0" collapsed="false">
      <c r="A13" s="171" t="n">
        <v>10</v>
      </c>
      <c r="B13" s="130" t="n">
        <v>-130265</v>
      </c>
      <c r="C13" s="130" t="n">
        <v>-43551</v>
      </c>
      <c r="D13" s="130"/>
      <c r="E13" s="130" t="n">
        <v>-80060</v>
      </c>
      <c r="F13" s="130"/>
      <c r="G13" s="130"/>
      <c r="H13" s="130" t="n">
        <f aca="false">+G13+E13+C13-F13-D13-B13</f>
        <v>6654</v>
      </c>
      <c r="I13" s="130"/>
      <c r="J13" s="143"/>
      <c r="K13" s="149" t="n">
        <v>37165</v>
      </c>
      <c r="L13" s="130" t="n">
        <v>-2576641</v>
      </c>
      <c r="M13" s="130" t="n">
        <v>-1740603</v>
      </c>
      <c r="N13" s="130" t="n">
        <v>-37750</v>
      </c>
      <c r="O13" s="130" t="n">
        <v>-877765</v>
      </c>
      <c r="P13" s="130" t="n">
        <f aca="false">+O13+M13-N13-L13</f>
        <v>-3977</v>
      </c>
      <c r="Q13" s="91" t="n">
        <v>2.15</v>
      </c>
      <c r="R13" s="91" t="n">
        <f aca="false">+Q13*P13</f>
        <v>-8550.55</v>
      </c>
    </row>
    <row r="14" customFormat="false" ht="18" hidden="false" customHeight="true" outlineLevel="0" collapsed="false">
      <c r="A14" s="171" t="n">
        <v>11</v>
      </c>
      <c r="B14" s="130" t="n">
        <v>-133279</v>
      </c>
      <c r="C14" s="130" t="n">
        <v>-49795</v>
      </c>
      <c r="D14" s="130"/>
      <c r="E14" s="130" t="n">
        <v>-81898</v>
      </c>
      <c r="F14" s="130"/>
      <c r="G14" s="130"/>
      <c r="H14" s="130" t="n">
        <f aca="false">+G14+E14+C14-F14-D14-B14</f>
        <v>1586</v>
      </c>
      <c r="I14" s="130"/>
      <c r="J14" s="143"/>
      <c r="K14" s="149" t="n">
        <v>37196</v>
      </c>
      <c r="L14" s="130" t="n">
        <v>-2598109</v>
      </c>
      <c r="M14" s="130" t="n">
        <v>-1780898</v>
      </c>
      <c r="N14" s="130" t="n">
        <v>-233298</v>
      </c>
      <c r="O14" s="130" t="n">
        <v>-1038459</v>
      </c>
      <c r="P14" s="130" t="n">
        <f aca="false">+O14+M14-N14-L14</f>
        <v>12050</v>
      </c>
      <c r="Q14" s="91" t="n">
        <v>2.07</v>
      </c>
      <c r="R14" s="91" t="n">
        <f aca="false">+Q14*P14</f>
        <v>24943.5</v>
      </c>
    </row>
    <row r="15" customFormat="false" ht="18" hidden="false" customHeight="true" outlineLevel="0" collapsed="false">
      <c r="A15" s="171" t="n">
        <v>12</v>
      </c>
      <c r="B15" s="130" t="n">
        <v>-98599</v>
      </c>
      <c r="C15" s="130" t="n">
        <v>-38525</v>
      </c>
      <c r="D15" s="130"/>
      <c r="E15" s="130" t="n">
        <v>-60000</v>
      </c>
      <c r="F15" s="130"/>
      <c r="G15" s="130"/>
      <c r="H15" s="130" t="n">
        <f aca="false">+G15+E15+C15-F15-D15-B15</f>
        <v>74</v>
      </c>
      <c r="I15" s="130"/>
      <c r="J15" s="143"/>
      <c r="K15" s="149" t="n">
        <v>37226</v>
      </c>
      <c r="L15" s="130" t="n">
        <v>-1166081</v>
      </c>
      <c r="M15" s="130" t="n">
        <v>-133483</v>
      </c>
      <c r="N15" s="130"/>
      <c r="O15" s="130" t="n">
        <v>-1006789</v>
      </c>
      <c r="P15" s="130" t="n">
        <f aca="false">+O15+M15-N15-L15</f>
        <v>25809</v>
      </c>
      <c r="Q15" s="91" t="n">
        <v>2.26</v>
      </c>
      <c r="R15" s="91" t="n">
        <f aca="false">+Q15*P15</f>
        <v>58328.34</v>
      </c>
      <c r="S15" s="91"/>
    </row>
    <row r="16" customFormat="false" ht="20.1" hidden="false" customHeight="true" outlineLevel="0" collapsed="false">
      <c r="A16" s="171" t="n">
        <v>13</v>
      </c>
      <c r="B16" s="130" t="n">
        <v>-101087</v>
      </c>
      <c r="C16" s="130" t="n">
        <v>-39795</v>
      </c>
      <c r="D16" s="130"/>
      <c r="E16" s="130" t="n">
        <v>-60000</v>
      </c>
      <c r="F16" s="130"/>
      <c r="G16" s="130"/>
      <c r="H16" s="130" t="n">
        <f aca="false">+G16+E16+C16-F16-D16-B16</f>
        <v>1292</v>
      </c>
      <c r="I16" s="130"/>
      <c r="J16" s="143"/>
      <c r="K16" s="149" t="n">
        <v>37257</v>
      </c>
      <c r="L16" s="130"/>
      <c r="M16" s="130"/>
      <c r="N16" s="130"/>
      <c r="O16" s="130"/>
      <c r="P16" s="130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1" t="n">
        <v>14</v>
      </c>
      <c r="B17" s="130" t="n">
        <v>-95766</v>
      </c>
      <c r="C17" s="130" t="n">
        <v>-35893</v>
      </c>
      <c r="D17" s="130"/>
      <c r="E17" s="130" t="n">
        <v>-60000</v>
      </c>
      <c r="F17" s="130"/>
      <c r="G17" s="130"/>
      <c r="H17" s="130" t="n">
        <f aca="false">+G17+E17+C17-F17-D17-B17</f>
        <v>-127</v>
      </c>
      <c r="I17" s="130"/>
      <c r="J17" s="143"/>
      <c r="K17" s="149"/>
      <c r="L17" s="130"/>
      <c r="M17" s="130"/>
      <c r="N17" s="130"/>
      <c r="O17" s="130"/>
      <c r="P17" s="130"/>
    </row>
    <row r="18" customFormat="false" ht="20.1" hidden="false" customHeight="true" outlineLevel="0" collapsed="false">
      <c r="A18" s="171" t="n">
        <v>15</v>
      </c>
      <c r="B18" s="130" t="n">
        <v>-83889</v>
      </c>
      <c r="C18" s="130" t="n">
        <v>-9791</v>
      </c>
      <c r="D18" s="130" t="n">
        <v>-25</v>
      </c>
      <c r="E18" s="130" t="n">
        <v>-73000</v>
      </c>
      <c r="F18" s="130"/>
      <c r="G18" s="130"/>
      <c r="H18" s="130" t="n">
        <f aca="false">+G18+E18+C18-F18-D18-B18</f>
        <v>1123</v>
      </c>
      <c r="I18" s="130"/>
      <c r="J18" s="143"/>
      <c r="K18" s="149"/>
      <c r="L18" s="130"/>
      <c r="M18" s="130"/>
      <c r="N18" s="130"/>
      <c r="O18" s="130"/>
      <c r="P18" s="130"/>
    </row>
    <row r="19" customFormat="false" ht="12" hidden="false" customHeight="false" outlineLevel="0" collapsed="false">
      <c r="A19" s="171" t="n">
        <v>16</v>
      </c>
      <c r="B19" s="130" t="n">
        <v>-76112</v>
      </c>
      <c r="C19" s="130" t="n">
        <v>-12295</v>
      </c>
      <c r="D19" s="130"/>
      <c r="E19" s="130" t="n">
        <v>-63500</v>
      </c>
      <c r="F19" s="130"/>
      <c r="G19" s="130"/>
      <c r="H19" s="130" t="n">
        <f aca="false">+G19+E19+C19-F19-D19-B19</f>
        <v>317</v>
      </c>
      <c r="I19" s="130"/>
      <c r="J19" s="143"/>
      <c r="K19" s="135"/>
      <c r="L19" s="130"/>
      <c r="M19" s="130"/>
      <c r="N19" s="130"/>
      <c r="O19" s="130"/>
      <c r="P19" s="32" t="n">
        <f aca="false">SUM(P4:P16)</f>
        <v>139266</v>
      </c>
      <c r="R19" s="91" t="n">
        <f aca="false">SUM(R4:R16)</f>
        <v>541367.22</v>
      </c>
    </row>
    <row r="20" customFormat="false" ht="12.75" hidden="false" customHeight="false" outlineLevel="0" collapsed="false">
      <c r="A20" s="171" t="n">
        <v>17</v>
      </c>
      <c r="B20" s="130" t="n">
        <v>-91362</v>
      </c>
      <c r="C20" s="130" t="n">
        <v>-17795</v>
      </c>
      <c r="D20" s="130"/>
      <c r="E20" s="130" t="n">
        <v>-72000</v>
      </c>
      <c r="F20" s="130"/>
      <c r="G20" s="130"/>
      <c r="H20" s="130" t="n">
        <f aca="false">+G20+E20+C20-F20-D20-B20</f>
        <v>1567</v>
      </c>
      <c r="I20" s="130"/>
      <c r="J20" s="143"/>
      <c r="K20" s="190"/>
      <c r="L20" s="5"/>
      <c r="M20" s="5"/>
      <c r="N20" s="5"/>
      <c r="O20" s="5"/>
    </row>
    <row r="21" customFormat="false" ht="11.25" hidden="false" customHeight="false" outlineLevel="0" collapsed="false">
      <c r="A21" s="171" t="n">
        <v>18</v>
      </c>
      <c r="B21" s="130" t="n">
        <v>-92051</v>
      </c>
      <c r="C21" s="130" t="n">
        <v>-28795</v>
      </c>
      <c r="D21" s="130"/>
      <c r="E21" s="130" t="n">
        <v>-62500</v>
      </c>
      <c r="F21" s="130"/>
      <c r="G21" s="130"/>
      <c r="H21" s="130" t="n">
        <f aca="false">+G21+E21+C21-F21-D21-B21</f>
        <v>756</v>
      </c>
      <c r="I21" s="130"/>
      <c r="J21" s="143"/>
      <c r="K21" s="219"/>
      <c r="L21" s="130"/>
      <c r="M21" s="130"/>
      <c r="N21" s="130"/>
      <c r="O21" s="19"/>
      <c r="R21" s="91" t="n">
        <v>-591014.35</v>
      </c>
    </row>
    <row r="22" customFormat="false" ht="11.25" hidden="false" customHeight="false" outlineLevel="0" collapsed="false">
      <c r="A22" s="171" t="n">
        <v>19</v>
      </c>
      <c r="B22" s="130" t="n">
        <v>-74203</v>
      </c>
      <c r="C22" s="130" t="n">
        <v>-14669</v>
      </c>
      <c r="D22" s="130"/>
      <c r="E22" s="130" t="n">
        <v>-58992</v>
      </c>
      <c r="F22" s="130"/>
      <c r="G22" s="130"/>
      <c r="H22" s="130" t="n">
        <f aca="false">+G22+E22+C22-F22-D22-B22</f>
        <v>542</v>
      </c>
      <c r="I22" s="130"/>
      <c r="J22" s="143"/>
      <c r="K22" s="219"/>
      <c r="L22" s="130"/>
      <c r="M22" s="130"/>
      <c r="N22" s="130"/>
      <c r="O22" s="19"/>
      <c r="R22" s="91" t="n">
        <f aca="false">+R21+R19</f>
        <v>-49647.13</v>
      </c>
    </row>
    <row r="23" customFormat="false" ht="11.25" hidden="false" customHeight="false" outlineLevel="0" collapsed="false">
      <c r="A23" s="171" t="n">
        <v>20</v>
      </c>
      <c r="B23" s="130" t="n">
        <v>-80527</v>
      </c>
      <c r="C23" s="130" t="n">
        <v>-14756</v>
      </c>
      <c r="D23" s="130"/>
      <c r="E23" s="130" t="n">
        <v>-58992</v>
      </c>
      <c r="F23" s="130"/>
      <c r="G23" s="130"/>
      <c r="H23" s="130" t="n">
        <f aca="false">+G23+E23+C23-F23-D23-B23</f>
        <v>6779</v>
      </c>
      <c r="I23" s="130"/>
      <c r="J23" s="143"/>
      <c r="K23" s="219"/>
      <c r="L23" s="130"/>
      <c r="M23" s="130"/>
      <c r="N23" s="130"/>
      <c r="O23" s="19"/>
    </row>
    <row r="24" customFormat="false" ht="11.25" hidden="false" customHeight="false" outlineLevel="0" collapsed="false">
      <c r="A24" s="171" t="n">
        <v>21</v>
      </c>
      <c r="B24" s="130" t="n">
        <v>-87575</v>
      </c>
      <c r="C24" s="130" t="n">
        <v>-14795</v>
      </c>
      <c r="D24" s="130"/>
      <c r="E24" s="130" t="n">
        <v>-76547</v>
      </c>
      <c r="F24" s="130"/>
      <c r="G24" s="130"/>
      <c r="H24" s="130" t="n">
        <f aca="false">+G24+E24+C24-F24-D24-B24</f>
        <v>-3767</v>
      </c>
      <c r="I24" s="130"/>
      <c r="J24" s="143"/>
      <c r="K24" s="219"/>
      <c r="L24" s="130"/>
      <c r="M24" s="130"/>
      <c r="N24" s="130"/>
      <c r="O24" s="19"/>
    </row>
    <row r="25" customFormat="false" ht="11.25" hidden="false" customHeight="false" outlineLevel="0" collapsed="false">
      <c r="A25" s="171" t="n">
        <v>22</v>
      </c>
      <c r="B25" s="130" t="n">
        <v>-125220</v>
      </c>
      <c r="C25" s="130" t="n">
        <v>-14795</v>
      </c>
      <c r="D25" s="130"/>
      <c r="E25" s="130" t="n">
        <v>-108861</v>
      </c>
      <c r="F25" s="130"/>
      <c r="G25" s="130"/>
      <c r="H25" s="130" t="n">
        <f aca="false">+G25+E25+C25-F25-D25-B25</f>
        <v>1564</v>
      </c>
      <c r="I25" s="130"/>
      <c r="J25" s="143"/>
      <c r="K25" s="219"/>
      <c r="L25" s="130"/>
      <c r="M25" s="130"/>
      <c r="N25" s="130"/>
      <c r="O25" s="19"/>
    </row>
    <row r="26" customFormat="false" ht="11.25" hidden="false" customHeight="false" outlineLevel="0" collapsed="false">
      <c r="A26" s="171" t="n">
        <v>23</v>
      </c>
      <c r="B26" s="130" t="n">
        <v>-67695</v>
      </c>
      <c r="C26" s="130" t="n">
        <v>205</v>
      </c>
      <c r="D26" s="130"/>
      <c r="E26" s="130" t="n">
        <v>-67000</v>
      </c>
      <c r="F26" s="130"/>
      <c r="G26" s="130"/>
      <c r="H26" s="130" t="n">
        <f aca="false">+G26+E26+C26-F26-D26-B26</f>
        <v>900</v>
      </c>
      <c r="I26" s="130"/>
      <c r="J26" s="143"/>
      <c r="K26" s="219"/>
      <c r="L26" s="130"/>
      <c r="M26" s="130"/>
      <c r="N26" s="130"/>
      <c r="O26" s="19"/>
    </row>
    <row r="27" customFormat="false" ht="11.25" hidden="false" customHeight="false" outlineLevel="0" collapsed="false">
      <c r="A27" s="171" t="n">
        <v>24</v>
      </c>
      <c r="B27" s="130" t="n">
        <v>-119840</v>
      </c>
      <c r="C27" s="130" t="n">
        <v>205</v>
      </c>
      <c r="D27" s="130"/>
      <c r="E27" s="130" t="n">
        <v>-118271</v>
      </c>
      <c r="F27" s="130"/>
      <c r="G27" s="130"/>
      <c r="H27" s="130" t="n">
        <f aca="false">+G27+E27+C27-F27-D27-B27</f>
        <v>1774</v>
      </c>
      <c r="I27" s="130"/>
      <c r="J27" s="143"/>
      <c r="K27" s="219"/>
      <c r="L27" s="130"/>
      <c r="M27" s="130"/>
      <c r="N27" s="130"/>
      <c r="O27" s="19"/>
    </row>
    <row r="28" customFormat="false" ht="11.25" hidden="false" customHeight="false" outlineLevel="0" collapsed="false">
      <c r="A28" s="171" t="n">
        <v>25</v>
      </c>
      <c r="B28" s="130" t="n">
        <v>-50597</v>
      </c>
      <c r="C28" s="130" t="n">
        <v>205</v>
      </c>
      <c r="D28" s="130"/>
      <c r="E28" s="130" t="n">
        <v>-50000</v>
      </c>
      <c r="F28" s="130"/>
      <c r="G28" s="130"/>
      <c r="H28" s="130" t="n">
        <f aca="false">+G28+E28+C28-F28-D28-B28</f>
        <v>802</v>
      </c>
      <c r="I28" s="130"/>
      <c r="J28" s="143"/>
      <c r="K28" s="219"/>
      <c r="L28" s="130"/>
      <c r="M28" s="130"/>
      <c r="N28" s="130"/>
    </row>
    <row r="29" customFormat="false" ht="11.25" hidden="false" customHeight="false" outlineLevel="0" collapsed="false">
      <c r="A29" s="171" t="n">
        <v>26</v>
      </c>
      <c r="B29" s="130" t="n">
        <v>-25050</v>
      </c>
      <c r="C29" s="130" t="n">
        <v>455</v>
      </c>
      <c r="D29" s="130"/>
      <c r="E29" s="130" t="n">
        <v>-22453</v>
      </c>
      <c r="F29" s="130"/>
      <c r="G29" s="130"/>
      <c r="H29" s="130" t="n">
        <f aca="false">+G29+E29+C29-F29-D29-B29</f>
        <v>3052</v>
      </c>
      <c r="I29" s="130"/>
      <c r="J29" s="143"/>
      <c r="K29" s="219"/>
      <c r="L29" s="130"/>
      <c r="M29" s="130"/>
      <c r="N29" s="130"/>
    </row>
    <row r="30" customFormat="false" ht="11.25" hidden="false" customHeight="false" outlineLevel="0" collapsed="false">
      <c r="A30" s="171" t="n">
        <v>27</v>
      </c>
      <c r="B30" s="130" t="n">
        <v>-24459</v>
      </c>
      <c r="C30" s="130" t="n">
        <v>455</v>
      </c>
      <c r="D30" s="130"/>
      <c r="E30" s="130" t="n">
        <v>-22453</v>
      </c>
      <c r="F30" s="130"/>
      <c r="G30" s="130"/>
      <c r="H30" s="130" t="n">
        <f aca="false">+G30+E30+C30-F30-D30-B30</f>
        <v>2461</v>
      </c>
      <c r="I30" s="130"/>
      <c r="J30" s="143"/>
      <c r="K30" s="219"/>
      <c r="L30" s="130"/>
      <c r="M30" s="130"/>
      <c r="N30" s="130"/>
    </row>
    <row r="31" customFormat="false" ht="11.25" hidden="false" customHeight="false" outlineLevel="0" collapsed="false">
      <c r="A31" s="171" t="n">
        <v>28</v>
      </c>
      <c r="B31" s="130" t="n">
        <v>-23180</v>
      </c>
      <c r="C31" s="130" t="n">
        <v>-482</v>
      </c>
      <c r="D31" s="130"/>
      <c r="E31" s="130" t="n">
        <v>-22275</v>
      </c>
      <c r="F31" s="130"/>
      <c r="G31" s="130"/>
      <c r="H31" s="130" t="n">
        <f aca="false">+G31+E31+C31-F31-D31-B31</f>
        <v>423</v>
      </c>
      <c r="I31" s="130"/>
      <c r="J31" s="143"/>
      <c r="K31" s="219"/>
      <c r="L31" s="130"/>
      <c r="M31" s="130"/>
      <c r="N31" s="130"/>
    </row>
    <row r="32" customFormat="false" ht="11.25" hidden="false" customHeight="false" outlineLevel="0" collapsed="false">
      <c r="A32" s="171" t="n">
        <v>29</v>
      </c>
      <c r="B32" s="130" t="n">
        <v>-52032</v>
      </c>
      <c r="C32" s="130" t="n">
        <v>205</v>
      </c>
      <c r="D32" s="130"/>
      <c r="E32" s="130" t="n">
        <v>-47000</v>
      </c>
      <c r="F32" s="130"/>
      <c r="G32" s="130"/>
      <c r="H32" s="130" t="n">
        <f aca="false">+G32+E32+C32-F32-D32-B32</f>
        <v>5237</v>
      </c>
      <c r="I32" s="130"/>
      <c r="J32" s="143"/>
      <c r="K32" s="219"/>
      <c r="L32" s="130"/>
      <c r="M32" s="130"/>
      <c r="N32" s="130"/>
    </row>
    <row r="33" customFormat="false" ht="11.25" hidden="false" customHeight="false" outlineLevel="0" collapsed="false">
      <c r="A33" s="171" t="n">
        <v>30</v>
      </c>
      <c r="B33" s="130" t="n">
        <v>-46066</v>
      </c>
      <c r="C33" s="130" t="n">
        <v>205</v>
      </c>
      <c r="D33" s="130"/>
      <c r="E33" s="130" t="n">
        <v>-45001</v>
      </c>
      <c r="F33" s="130"/>
      <c r="G33" s="130"/>
      <c r="H33" s="130" t="n">
        <f aca="false">+G33+E33+C33-F33-D33-B33</f>
        <v>1270</v>
      </c>
      <c r="J33" s="125"/>
      <c r="K33" s="168"/>
    </row>
    <row r="34" customFormat="false" ht="11.25" hidden="false" customHeight="false" outlineLevel="0" collapsed="false">
      <c r="A34" s="171" t="n">
        <v>31</v>
      </c>
      <c r="B34" s="172"/>
      <c r="C34" s="172"/>
      <c r="D34" s="172"/>
      <c r="E34" s="172"/>
      <c r="F34" s="172"/>
      <c r="G34" s="172"/>
      <c r="H34" s="172" t="n">
        <f aca="false">+G34+E34+C34-F34-D34-B34</f>
        <v>0</v>
      </c>
      <c r="I34" s="130"/>
      <c r="J34" s="143"/>
      <c r="K34" s="219"/>
      <c r="L34" s="130"/>
      <c r="M34" s="130"/>
      <c r="N34" s="130"/>
    </row>
    <row r="35" customFormat="false" ht="11.25" hidden="false" customHeight="false" outlineLevel="0" collapsed="false">
      <c r="A35" s="171"/>
      <c r="B35" s="130" t="n">
        <f aca="false">SUM(B4:B34)</f>
        <v>-2612502</v>
      </c>
      <c r="C35" s="173" t="n">
        <f aca="false">SUM(C4:C34)</f>
        <v>-671509</v>
      </c>
      <c r="D35" s="130" t="n">
        <f aca="false">SUM(D4:D34)</f>
        <v>-25</v>
      </c>
      <c r="E35" s="173" t="n">
        <f aca="false">SUM(E4:E34)</f>
        <v>-1903364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37654</v>
      </c>
      <c r="I35" s="130"/>
      <c r="J35" s="143"/>
      <c r="K35" s="219"/>
      <c r="L35" s="130"/>
      <c r="M35" s="130"/>
      <c r="N35" s="130"/>
    </row>
    <row r="36" customFormat="false" ht="11.25" hidden="false" customHeight="false" outlineLevel="0" collapsed="false">
      <c r="A36" s="174"/>
      <c r="B36" s="69"/>
      <c r="C36" s="130"/>
      <c r="D36" s="130"/>
      <c r="E36" s="130"/>
      <c r="F36" s="130"/>
      <c r="G36" s="130"/>
      <c r="H36" s="153" t="n">
        <f aca="false">+summary!G4</f>
        <v>2.08</v>
      </c>
      <c r="I36" s="130"/>
      <c r="J36" s="143"/>
      <c r="K36" s="219"/>
      <c r="L36" s="130"/>
      <c r="M36" s="130"/>
      <c r="N36" s="130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2" t="n">
        <f aca="false">+H36*H35</f>
        <v>78320.32</v>
      </c>
      <c r="I37" s="130"/>
      <c r="J37" s="143"/>
      <c r="K37" s="219"/>
      <c r="L37" s="130"/>
      <c r="M37" s="130"/>
      <c r="N37" s="130"/>
    </row>
    <row r="38" customFormat="false" ht="11.25" hidden="false" customHeight="false" outlineLevel="0" collapsed="false">
      <c r="C38" s="130"/>
      <c r="D38" s="27"/>
      <c r="E38" s="220" t="n">
        <v>37256</v>
      </c>
      <c r="F38" s="194"/>
      <c r="G38" s="178"/>
      <c r="H38" s="221" t="n">
        <v>-68258</v>
      </c>
      <c r="J38" s="143"/>
      <c r="K38" s="222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3" t="n">
        <v>37286</v>
      </c>
      <c r="F39" s="194"/>
      <c r="G39" s="194"/>
      <c r="H39" s="142" t="n">
        <f aca="false">+H38+H37</f>
        <v>10062.32</v>
      </c>
      <c r="J39" s="143"/>
      <c r="L39" s="91"/>
      <c r="M39" s="91"/>
      <c r="N39" s="153"/>
    </row>
    <row r="40" customFormat="false" ht="11.25" hidden="false" customHeight="false" outlineLevel="0" collapsed="false">
      <c r="C40" s="32"/>
      <c r="D40" s="180"/>
      <c r="E40" s="180"/>
      <c r="F40" s="223"/>
      <c r="G40" s="180"/>
      <c r="H40" s="183"/>
      <c r="I40" s="130"/>
      <c r="J40" s="143"/>
      <c r="K40" s="224"/>
      <c r="L40" s="27"/>
      <c r="M40" s="178"/>
      <c r="N40" s="153"/>
    </row>
    <row r="41" customFormat="false" ht="11.25" hidden="false" customHeight="false" outlineLevel="0" collapsed="false">
      <c r="C41" s="32"/>
      <c r="D41" s="180"/>
      <c r="E41" s="180"/>
      <c r="F41" s="223"/>
      <c r="G41" s="180"/>
      <c r="H41" s="183"/>
      <c r="I41" s="130"/>
      <c r="J41" s="143"/>
      <c r="L41" s="27"/>
      <c r="M41" s="27"/>
      <c r="N41" s="130"/>
    </row>
    <row r="42" customFormat="false" ht="11.25" hidden="false" customHeight="false" outlineLevel="0" collapsed="false">
      <c r="A42" s="149"/>
      <c r="B42" s="130"/>
      <c r="C42" s="130"/>
      <c r="D42" s="130"/>
      <c r="E42" s="130"/>
      <c r="F42" s="130"/>
      <c r="G42" s="130"/>
      <c r="H42" s="130"/>
      <c r="J42" s="143"/>
      <c r="K42" s="225"/>
      <c r="L42" s="180"/>
      <c r="M42" s="180"/>
      <c r="N42" s="183"/>
    </row>
    <row r="43" customFormat="false" ht="11.25" hidden="false" customHeight="false" outlineLevel="0" collapsed="false">
      <c r="A43" s="149"/>
      <c r="B43" s="130"/>
      <c r="C43" s="130"/>
      <c r="D43" s="130"/>
      <c r="E43" s="130"/>
      <c r="F43" s="130"/>
      <c r="G43" s="130"/>
      <c r="H43" s="130"/>
      <c r="J43" s="143"/>
      <c r="K43" s="225"/>
      <c r="L43" s="180"/>
      <c r="M43" s="180"/>
      <c r="N43" s="183"/>
    </row>
    <row r="44" customFormat="false" ht="11.25" hidden="false" customHeight="false" outlineLevel="0" collapsed="false">
      <c r="A44" s="149"/>
      <c r="B44" s="130"/>
      <c r="C44" s="130"/>
      <c r="D44" s="130"/>
      <c r="E44" s="130"/>
      <c r="F44" s="130"/>
      <c r="G44" s="130"/>
      <c r="H44" s="130"/>
      <c r="J44" s="143"/>
    </row>
    <row r="45" customFormat="false" ht="11.25" hidden="false" customHeight="false" outlineLevel="0" collapsed="false">
      <c r="A45" s="149"/>
      <c r="B45" s="9" t="s">
        <v>192</v>
      </c>
      <c r="E45" s="101"/>
      <c r="F45" s="130"/>
      <c r="G45" s="130"/>
      <c r="H45" s="130"/>
      <c r="J45" s="143"/>
    </row>
    <row r="46" customFormat="false" ht="11.25" hidden="false" customHeight="false" outlineLevel="0" collapsed="false">
      <c r="A46" s="149"/>
      <c r="B46" s="150" t="n">
        <f aca="false">+E38</f>
        <v>37256</v>
      </c>
      <c r="E46" s="226" t="n">
        <v>-5084</v>
      </c>
      <c r="F46" s="130"/>
      <c r="G46" s="130"/>
      <c r="H46" s="130" t="n">
        <f aca="false">27452*2.81</f>
        <v>77140.12</v>
      </c>
      <c r="J46" s="143"/>
      <c r="L46" s="19"/>
    </row>
    <row r="47" customFormat="false" ht="11.25" hidden="false" customHeight="false" outlineLevel="0" collapsed="false">
      <c r="A47" s="149"/>
      <c r="B47" s="150" t="n">
        <f aca="false">+E39</f>
        <v>37286</v>
      </c>
      <c r="E47" s="41" t="n">
        <f aca="false">+H35</f>
        <v>37654</v>
      </c>
      <c r="F47" s="130"/>
      <c r="G47" s="130"/>
      <c r="H47" s="130"/>
      <c r="J47" s="143"/>
      <c r="L47" s="19"/>
    </row>
    <row r="48" customFormat="false" ht="11.25" hidden="false" customHeight="false" outlineLevel="0" collapsed="false">
      <c r="A48" s="149"/>
      <c r="E48" s="32" t="n">
        <f aca="false">+E47+E46</f>
        <v>32570</v>
      </c>
      <c r="F48" s="130"/>
      <c r="G48" s="130"/>
      <c r="H48" s="130"/>
      <c r="J48" s="143"/>
      <c r="K48" s="227"/>
      <c r="L48" s="169"/>
      <c r="M48" s="122"/>
    </row>
    <row r="49" customFormat="false" ht="12.75" hidden="false" customHeight="false" outlineLevel="0" collapsed="false">
      <c r="A49" s="149"/>
      <c r="B49" s="154"/>
      <c r="C49" s="155"/>
      <c r="D49" s="156"/>
      <c r="E49" s="156"/>
      <c r="F49" s="130"/>
      <c r="G49" s="130"/>
      <c r="H49" s="130"/>
      <c r="I49" s="170"/>
      <c r="J49" s="143"/>
      <c r="K49" s="228"/>
      <c r="L49" s="123"/>
      <c r="M49" s="123"/>
    </row>
    <row r="50" customFormat="false" ht="11.25" hidden="false" customHeight="false" outlineLevel="0" collapsed="false">
      <c r="A50" s="149"/>
      <c r="B50" s="130"/>
      <c r="C50" s="130"/>
      <c r="D50" s="130"/>
      <c r="E50" s="130"/>
      <c r="F50" s="130"/>
      <c r="G50" s="130"/>
      <c r="H50" s="130"/>
      <c r="I50" s="130"/>
      <c r="J50" s="143"/>
      <c r="K50" s="219"/>
      <c r="L50" s="130"/>
      <c r="M50" s="130"/>
      <c r="N50" s="130"/>
      <c r="O50" s="69"/>
    </row>
    <row r="51" customFormat="false" ht="11.25" hidden="false" customHeight="false" outlineLevel="0" collapsed="false">
      <c r="A51" s="149"/>
      <c r="B51" s="130"/>
      <c r="C51" s="130"/>
      <c r="D51" s="130"/>
      <c r="E51" s="130"/>
      <c r="F51" s="130"/>
      <c r="G51" s="130"/>
      <c r="H51" s="130"/>
      <c r="I51" s="130"/>
      <c r="J51" s="143"/>
      <c r="K51" s="219"/>
      <c r="L51" s="130"/>
      <c r="M51" s="130"/>
      <c r="N51" s="130"/>
    </row>
    <row r="52" customFormat="false" ht="11.25" hidden="false" customHeight="false" outlineLevel="0" collapsed="false">
      <c r="A52" s="149"/>
      <c r="B52" s="130"/>
      <c r="C52" s="130"/>
      <c r="D52" s="130"/>
      <c r="E52" s="130"/>
      <c r="F52" s="130"/>
      <c r="G52" s="130"/>
      <c r="H52" s="130"/>
      <c r="I52" s="130"/>
      <c r="J52" s="143"/>
      <c r="K52" s="219"/>
      <c r="L52" s="130"/>
      <c r="M52" s="130"/>
      <c r="N52" s="130"/>
    </row>
    <row r="53" customFormat="false" ht="11.25" hidden="false" customHeight="false" outlineLevel="0" collapsed="false">
      <c r="A53" s="149"/>
      <c r="B53" s="130"/>
      <c r="C53" s="130"/>
      <c r="D53" s="130"/>
      <c r="E53" s="153"/>
      <c r="F53" s="130"/>
      <c r="G53" s="130"/>
      <c r="H53" s="130"/>
      <c r="I53" s="130"/>
      <c r="J53" s="143"/>
      <c r="K53" s="219"/>
      <c r="L53" s="130"/>
      <c r="M53" s="130"/>
      <c r="N53" s="130"/>
    </row>
    <row r="54" customFormat="false" ht="11.25" hidden="false" customHeight="false" outlineLevel="0" collapsed="false">
      <c r="A54" s="149"/>
      <c r="B54" s="130"/>
      <c r="C54" s="130"/>
      <c r="D54" s="130"/>
      <c r="E54" s="153"/>
      <c r="F54" s="130"/>
      <c r="G54" s="130"/>
      <c r="H54" s="130"/>
      <c r="I54" s="130"/>
      <c r="J54" s="143"/>
      <c r="K54" s="219"/>
      <c r="L54" s="130"/>
      <c r="M54" s="130"/>
      <c r="N54" s="130"/>
    </row>
    <row r="55" customFormat="false" ht="11.25" hidden="false" customHeight="false" outlineLevel="0" collapsed="false">
      <c r="A55" s="149"/>
      <c r="B55" s="130"/>
      <c r="C55" s="130"/>
      <c r="D55" s="130"/>
      <c r="E55" s="130"/>
      <c r="F55" s="130"/>
      <c r="G55" s="130"/>
      <c r="H55" s="130"/>
      <c r="I55" s="130"/>
      <c r="J55" s="143"/>
      <c r="K55" s="219"/>
      <c r="L55" s="130"/>
      <c r="M55" s="130"/>
      <c r="N55" s="130"/>
    </row>
    <row r="56" customFormat="false" ht="11.25" hidden="false" customHeight="false" outlineLevel="0" collapsed="false">
      <c r="A56" s="149"/>
      <c r="B56" s="130"/>
      <c r="C56" s="130"/>
      <c r="D56" s="130"/>
      <c r="E56" s="130"/>
      <c r="F56" s="130"/>
      <c r="G56" s="130"/>
      <c r="H56" s="130"/>
      <c r="I56" s="130"/>
      <c r="J56" s="143"/>
      <c r="K56" s="219"/>
      <c r="L56" s="130"/>
      <c r="M56" s="130"/>
      <c r="N56" s="130"/>
    </row>
    <row r="57" customFormat="false" ht="11.25" hidden="false" customHeight="false" outlineLevel="0" collapsed="false">
      <c r="A57" s="149"/>
      <c r="B57" s="130"/>
      <c r="C57" s="130"/>
      <c r="D57" s="130"/>
      <c r="E57" s="130"/>
      <c r="F57" s="130"/>
      <c r="G57" s="130"/>
      <c r="H57" s="130"/>
      <c r="I57" s="130"/>
      <c r="J57" s="143"/>
      <c r="K57" s="219"/>
      <c r="L57" s="130"/>
      <c r="M57" s="130"/>
      <c r="N57" s="130"/>
    </row>
    <row r="58" customFormat="false" ht="11.25" hidden="false" customHeight="false" outlineLevel="0" collapsed="false">
      <c r="A58" s="149"/>
      <c r="B58" s="130"/>
      <c r="C58" s="130"/>
      <c r="D58" s="130"/>
      <c r="E58" s="130"/>
      <c r="F58" s="130"/>
      <c r="G58" s="130"/>
      <c r="H58" s="130"/>
      <c r="I58" s="130"/>
      <c r="J58" s="143"/>
      <c r="K58" s="219"/>
      <c r="L58" s="130"/>
      <c r="M58" s="130"/>
      <c r="N58" s="130"/>
    </row>
    <row r="59" customFormat="false" ht="11.25" hidden="false" customHeight="false" outlineLevel="0" collapsed="false">
      <c r="A59" s="229"/>
      <c r="B59" s="130"/>
      <c r="C59" s="130"/>
      <c r="D59" s="130"/>
      <c r="E59" s="130"/>
      <c r="F59" s="130"/>
      <c r="G59" s="130"/>
      <c r="H59" s="130"/>
      <c r="I59" s="130"/>
      <c r="J59" s="143"/>
      <c r="K59" s="219"/>
      <c r="L59" s="130"/>
      <c r="M59" s="130"/>
      <c r="N59" s="130"/>
    </row>
    <row r="60" customFormat="false" ht="11.25" hidden="false" customHeight="false" outlineLevel="0" collapsed="false">
      <c r="A60" s="229"/>
      <c r="B60" s="130"/>
      <c r="C60" s="130"/>
      <c r="D60" s="130"/>
      <c r="E60" s="130"/>
      <c r="F60" s="130"/>
      <c r="G60" s="130"/>
      <c r="H60" s="130"/>
      <c r="I60" s="130"/>
      <c r="J60" s="143"/>
      <c r="K60" s="219"/>
      <c r="L60" s="130"/>
      <c r="M60" s="130"/>
      <c r="N60" s="130"/>
    </row>
    <row r="61" customFormat="false" ht="11.25" hidden="false" customHeight="false" outlineLevel="0" collapsed="false">
      <c r="A61" s="229"/>
      <c r="B61" s="130"/>
      <c r="C61" s="130"/>
      <c r="D61" s="130"/>
      <c r="E61" s="130"/>
      <c r="F61" s="130"/>
      <c r="G61" s="130"/>
      <c r="H61" s="130"/>
      <c r="I61" s="130"/>
      <c r="J61" s="143"/>
      <c r="K61" s="219"/>
      <c r="L61" s="130"/>
      <c r="M61" s="130"/>
      <c r="N61" s="130"/>
    </row>
    <row r="62" customFormat="false" ht="11.25" hidden="false" customHeight="false" outlineLevel="0" collapsed="false">
      <c r="A62" s="229"/>
      <c r="B62" s="130"/>
      <c r="C62" s="130"/>
      <c r="D62" s="130"/>
      <c r="E62" s="130"/>
      <c r="F62" s="130"/>
      <c r="G62" s="130"/>
      <c r="H62" s="130"/>
      <c r="I62" s="130"/>
      <c r="J62" s="143"/>
      <c r="K62" s="219"/>
      <c r="L62" s="130"/>
      <c r="M62" s="130"/>
      <c r="N62" s="130"/>
    </row>
    <row r="63" customFormat="false" ht="11.25" hidden="false" customHeight="false" outlineLevel="0" collapsed="false">
      <c r="A63" s="229"/>
      <c r="B63" s="130"/>
      <c r="C63" s="130"/>
      <c r="D63" s="130"/>
      <c r="E63" s="130"/>
      <c r="F63" s="130"/>
      <c r="G63" s="130"/>
      <c r="H63" s="130"/>
      <c r="I63" s="130"/>
      <c r="J63" s="143"/>
      <c r="K63" s="219"/>
      <c r="L63" s="130"/>
      <c r="M63" s="130"/>
      <c r="N63" s="130"/>
    </row>
    <row r="64" customFormat="false" ht="11.25" hidden="false" customHeight="false" outlineLevel="0" collapsed="false">
      <c r="A64" s="229"/>
      <c r="B64" s="130"/>
      <c r="C64" s="130"/>
      <c r="D64" s="230"/>
      <c r="E64" s="130"/>
      <c r="F64" s="130"/>
      <c r="G64" s="130"/>
      <c r="H64" s="130"/>
      <c r="I64" s="130"/>
      <c r="J64" s="143"/>
      <c r="K64" s="219"/>
      <c r="L64" s="130"/>
      <c r="M64" s="130"/>
      <c r="N64" s="130"/>
      <c r="O64" s="69"/>
    </row>
    <row r="65" customFormat="false" ht="11.25" hidden="false" customHeight="false" outlineLevel="0" collapsed="false">
      <c r="A65" s="149"/>
      <c r="B65" s="130"/>
      <c r="C65" s="130"/>
      <c r="D65" s="230"/>
      <c r="E65" s="130"/>
      <c r="F65" s="130"/>
      <c r="G65" s="130"/>
      <c r="H65" s="130"/>
      <c r="I65" s="130"/>
      <c r="J65" s="143"/>
      <c r="K65" s="219"/>
      <c r="L65" s="130"/>
      <c r="M65" s="130"/>
      <c r="N65" s="130"/>
    </row>
    <row r="66" customFormat="false" ht="11.25" hidden="false" customHeight="false" outlineLevel="0" collapsed="false">
      <c r="A66" s="149"/>
      <c r="B66" s="130"/>
      <c r="C66" s="130"/>
      <c r="D66" s="130"/>
      <c r="E66" s="130"/>
      <c r="F66" s="130"/>
      <c r="G66" s="130"/>
      <c r="H66" s="130"/>
      <c r="I66" s="130"/>
      <c r="J66" s="143"/>
      <c r="K66" s="219"/>
      <c r="L66" s="130"/>
      <c r="M66" s="130"/>
      <c r="N66" s="130"/>
    </row>
    <row r="67" customFormat="false" ht="11.25" hidden="false" customHeight="false" outlineLevel="0" collapsed="false">
      <c r="A67" s="149"/>
      <c r="B67" s="130"/>
      <c r="C67" s="130"/>
      <c r="D67" s="130"/>
      <c r="E67" s="130"/>
      <c r="F67" s="130"/>
      <c r="G67" s="130"/>
      <c r="H67" s="130"/>
      <c r="I67" s="130"/>
      <c r="J67" s="143"/>
      <c r="K67" s="219"/>
      <c r="L67" s="130"/>
      <c r="M67" s="130"/>
      <c r="N67" s="130"/>
    </row>
    <row r="68" customFormat="false" ht="11.25" hidden="false" customHeight="false" outlineLevel="0" collapsed="false">
      <c r="A68" s="149"/>
      <c r="B68" s="130"/>
      <c r="C68" s="130"/>
      <c r="D68" s="130"/>
      <c r="E68" s="130"/>
      <c r="F68" s="130"/>
      <c r="G68" s="130"/>
      <c r="H68" s="130"/>
      <c r="I68" s="130"/>
      <c r="J68" s="143"/>
      <c r="K68" s="219"/>
      <c r="L68" s="130"/>
      <c r="M68" s="130"/>
      <c r="N68" s="130"/>
    </row>
    <row r="69" customFormat="false" ht="11.25" hidden="false" customHeight="false" outlineLevel="0" collapsed="false">
      <c r="A69" s="149"/>
      <c r="B69" s="130"/>
      <c r="C69" s="130"/>
      <c r="D69" s="130"/>
      <c r="E69" s="130"/>
      <c r="F69" s="130"/>
      <c r="G69" s="130"/>
      <c r="H69" s="130"/>
      <c r="I69" s="130"/>
      <c r="J69" s="143"/>
      <c r="K69" s="219"/>
      <c r="L69" s="130"/>
      <c r="M69" s="130"/>
      <c r="N69" s="130"/>
    </row>
    <row r="70" customFormat="false" ht="11.25" hidden="false" customHeight="false" outlineLevel="0" collapsed="false">
      <c r="A70" s="149"/>
      <c r="B70" s="130"/>
      <c r="C70" s="130"/>
      <c r="D70" s="130"/>
      <c r="E70" s="130"/>
      <c r="F70" s="130"/>
      <c r="G70" s="130"/>
      <c r="H70" s="130"/>
      <c r="J70" s="143"/>
      <c r="K70" s="219"/>
      <c r="L70" s="130"/>
      <c r="M70" s="130"/>
      <c r="N70" s="130"/>
    </row>
    <row r="71" customFormat="false" ht="11.25" hidden="false" customHeight="false" outlineLevel="0" collapsed="false">
      <c r="A71" s="149"/>
      <c r="B71" s="130"/>
      <c r="C71" s="130"/>
      <c r="D71" s="130"/>
      <c r="E71" s="130"/>
      <c r="F71" s="130"/>
      <c r="G71" s="130"/>
      <c r="H71" s="130"/>
      <c r="J71" s="143"/>
      <c r="K71" s="219"/>
      <c r="L71" s="130"/>
      <c r="M71" s="130"/>
      <c r="N71" s="130"/>
    </row>
    <row r="72" customFormat="false" ht="11.25" hidden="false" customHeight="false" outlineLevel="0" collapsed="false">
      <c r="A72" s="149"/>
      <c r="B72" s="130"/>
      <c r="C72" s="130"/>
      <c r="D72" s="130"/>
      <c r="E72" s="130"/>
      <c r="F72" s="130"/>
      <c r="G72" s="130"/>
      <c r="H72" s="130"/>
      <c r="J72" s="143"/>
      <c r="K72" s="219"/>
      <c r="L72" s="130"/>
      <c r="M72" s="130"/>
      <c r="N72" s="130"/>
    </row>
    <row r="73" customFormat="false" ht="11.25" hidden="false" customHeight="false" outlineLevel="0" collapsed="false">
      <c r="A73" s="149"/>
      <c r="B73" s="130"/>
      <c r="C73" s="130"/>
      <c r="D73" s="130"/>
      <c r="E73" s="130"/>
      <c r="F73" s="130"/>
      <c r="G73" s="130"/>
      <c r="H73" s="130"/>
      <c r="J73" s="143"/>
      <c r="K73" s="219"/>
      <c r="L73" s="130"/>
      <c r="M73" s="130"/>
      <c r="N73" s="130"/>
    </row>
    <row r="74" customFormat="false" ht="11.25" hidden="false" customHeight="false" outlineLevel="0" collapsed="false">
      <c r="A74" s="149"/>
      <c r="B74" s="130"/>
      <c r="C74" s="130"/>
      <c r="D74" s="130"/>
      <c r="E74" s="130"/>
      <c r="F74" s="130"/>
      <c r="G74" s="130"/>
      <c r="H74" s="130"/>
      <c r="J74" s="143"/>
      <c r="K74" s="219"/>
      <c r="L74" s="130"/>
      <c r="M74" s="130"/>
      <c r="N74" s="130"/>
    </row>
    <row r="75" customFormat="false" ht="11.25" hidden="false" customHeight="false" outlineLevel="0" collapsed="false">
      <c r="A75" s="149"/>
      <c r="B75" s="130"/>
      <c r="C75" s="130"/>
      <c r="D75" s="130"/>
      <c r="E75" s="130"/>
      <c r="F75" s="130"/>
      <c r="G75" s="130"/>
      <c r="H75" s="130"/>
      <c r="J75" s="143"/>
      <c r="K75" s="219"/>
      <c r="L75" s="130"/>
      <c r="M75" s="130"/>
      <c r="N75" s="130"/>
    </row>
    <row r="76" customFormat="false" ht="11.25" hidden="false" customHeight="false" outlineLevel="0" collapsed="false">
      <c r="A76" s="149"/>
      <c r="B76" s="130"/>
      <c r="C76" s="130"/>
      <c r="D76" s="130"/>
      <c r="E76" s="130"/>
      <c r="F76" s="130"/>
      <c r="G76" s="130"/>
      <c r="H76" s="130"/>
      <c r="I76" s="130"/>
      <c r="J76" s="143"/>
      <c r="K76" s="219"/>
      <c r="L76" s="130"/>
      <c r="M76" s="130"/>
      <c r="N76" s="130"/>
    </row>
    <row r="77" customFormat="false" ht="11.25" hidden="false" customHeight="false" outlineLevel="0" collapsed="false">
      <c r="A77" s="149"/>
      <c r="B77" s="130"/>
      <c r="C77" s="130"/>
      <c r="D77" s="130"/>
      <c r="E77" s="130"/>
      <c r="F77" s="130"/>
      <c r="G77" s="130"/>
      <c r="H77" s="130"/>
      <c r="I77" s="130"/>
      <c r="J77" s="143"/>
      <c r="K77" s="219"/>
      <c r="L77" s="130"/>
      <c r="M77" s="130"/>
      <c r="N77" s="130"/>
    </row>
    <row r="78" customFormat="false" ht="11.25" hidden="false" customHeight="false" outlineLevel="0" collapsed="false">
      <c r="A78" s="149"/>
      <c r="B78" s="130"/>
      <c r="C78" s="130"/>
      <c r="D78" s="130"/>
      <c r="E78" s="130"/>
      <c r="F78" s="130"/>
      <c r="G78" s="130"/>
      <c r="H78" s="130"/>
      <c r="I78" s="130"/>
      <c r="J78" s="143"/>
      <c r="K78" s="219"/>
      <c r="L78" s="130"/>
      <c r="M78" s="130"/>
      <c r="N78" s="130"/>
    </row>
    <row r="79" customFormat="false" ht="11.25" hidden="false" customHeight="false" outlineLevel="0" collapsed="false">
      <c r="A79" s="149"/>
      <c r="B79" s="130"/>
      <c r="C79" s="130"/>
      <c r="D79" s="130"/>
      <c r="E79" s="130"/>
      <c r="F79" s="130"/>
      <c r="G79" s="130"/>
      <c r="H79" s="130"/>
      <c r="I79" s="130"/>
      <c r="J79" s="143"/>
      <c r="K79" s="219"/>
      <c r="L79" s="130"/>
      <c r="M79" s="130"/>
      <c r="N79" s="130"/>
    </row>
    <row r="80" customFormat="false" ht="11.25" hidden="false" customHeight="false" outlineLevel="0" collapsed="false">
      <c r="A80" s="149"/>
      <c r="B80" s="130"/>
      <c r="C80" s="130"/>
      <c r="D80" s="130"/>
      <c r="E80" s="130"/>
      <c r="F80" s="130"/>
      <c r="G80" s="130"/>
      <c r="H80" s="130"/>
      <c r="I80" s="130"/>
      <c r="J80" s="143"/>
      <c r="K80" s="219"/>
      <c r="L80" s="130"/>
      <c r="M80" s="130"/>
      <c r="N80" s="130"/>
    </row>
    <row r="81" customFormat="false" ht="11.25" hidden="false" customHeight="false" outlineLevel="0" collapsed="false">
      <c r="A81" s="149"/>
      <c r="B81" s="130"/>
      <c r="C81" s="130"/>
      <c r="D81" s="130"/>
      <c r="E81" s="130"/>
      <c r="F81" s="130"/>
      <c r="G81" s="130"/>
      <c r="H81" s="130"/>
      <c r="I81" s="130"/>
      <c r="J81" s="143"/>
      <c r="K81" s="219"/>
      <c r="L81" s="130"/>
      <c r="M81" s="130"/>
      <c r="N81" s="130"/>
    </row>
    <row r="82" customFormat="false" ht="11.25" hidden="false" customHeight="false" outlineLevel="0" collapsed="false">
      <c r="A82" s="149"/>
      <c r="B82" s="130"/>
      <c r="C82" s="130"/>
      <c r="D82" s="130"/>
      <c r="E82" s="130"/>
      <c r="F82" s="130"/>
      <c r="G82" s="130"/>
      <c r="H82" s="130"/>
      <c r="I82" s="130"/>
      <c r="J82" s="143"/>
      <c r="K82" s="219"/>
      <c r="L82" s="130"/>
      <c r="M82" s="130"/>
      <c r="N82" s="146"/>
    </row>
    <row r="83" customFormat="false" ht="11.25" hidden="false" customHeight="false" outlineLevel="0" collapsed="false">
      <c r="A83" s="149"/>
      <c r="B83" s="130"/>
      <c r="C83" s="130"/>
      <c r="D83" s="130"/>
      <c r="E83" s="130"/>
      <c r="F83" s="130"/>
      <c r="G83" s="130"/>
      <c r="H83" s="130"/>
      <c r="I83" s="130"/>
      <c r="J83" s="143"/>
      <c r="L83" s="91"/>
      <c r="M83" s="91"/>
      <c r="N83" s="153"/>
    </row>
    <row r="84" customFormat="false" ht="11.25" hidden="false" customHeight="false" outlineLevel="0" collapsed="false">
      <c r="A84" s="149"/>
      <c r="B84" s="130"/>
      <c r="C84" s="130"/>
      <c r="D84" s="130"/>
      <c r="E84" s="130"/>
      <c r="F84" s="130"/>
      <c r="G84" s="130"/>
      <c r="H84" s="130"/>
      <c r="I84" s="130"/>
      <c r="J84" s="143"/>
      <c r="K84" s="224"/>
      <c r="L84" s="27"/>
      <c r="M84" s="178"/>
      <c r="N84" s="153"/>
    </row>
    <row r="85" customFormat="false" ht="11.25" hidden="false" customHeight="false" outlineLevel="0" collapsed="false">
      <c r="A85" s="149"/>
      <c r="B85" s="130"/>
      <c r="C85" s="130"/>
      <c r="D85" s="130"/>
      <c r="E85" s="130"/>
      <c r="F85" s="130"/>
      <c r="G85" s="130"/>
      <c r="H85" s="130"/>
      <c r="I85" s="130"/>
      <c r="J85" s="143"/>
      <c r="L85" s="27"/>
      <c r="M85" s="27"/>
      <c r="N85" s="130"/>
    </row>
    <row r="86" customFormat="false" ht="11.25" hidden="false" customHeight="false" outlineLevel="0" collapsed="false">
      <c r="A86" s="149"/>
      <c r="B86" s="130"/>
      <c r="C86" s="130"/>
      <c r="D86" s="130"/>
      <c r="E86" s="130"/>
      <c r="F86" s="130"/>
      <c r="G86" s="130"/>
      <c r="H86" s="130"/>
      <c r="I86" s="130"/>
      <c r="J86" s="143"/>
      <c r="K86" s="225"/>
      <c r="L86" s="180"/>
      <c r="M86" s="180"/>
      <c r="N86" s="183"/>
    </row>
    <row r="87" customFormat="false" ht="11.25" hidden="false" customHeight="false" outlineLevel="0" collapsed="false">
      <c r="A87" s="149"/>
      <c r="B87" s="130"/>
      <c r="C87" s="130"/>
      <c r="D87" s="130"/>
      <c r="E87" s="130"/>
      <c r="F87" s="130"/>
      <c r="G87" s="130"/>
      <c r="H87" s="130"/>
      <c r="I87" s="130"/>
      <c r="J87" s="143"/>
      <c r="K87" s="225"/>
      <c r="L87" s="180"/>
      <c r="M87" s="180"/>
      <c r="N87" s="183"/>
    </row>
    <row r="88" customFormat="false" ht="11.25" hidden="false" customHeight="false" outlineLevel="0" collapsed="false">
      <c r="A88" s="149"/>
      <c r="B88" s="130"/>
      <c r="C88" s="130"/>
      <c r="D88" s="130"/>
      <c r="E88" s="130"/>
      <c r="F88" s="130"/>
      <c r="G88" s="130"/>
      <c r="H88" s="130"/>
      <c r="J88" s="143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  <c r="G89" s="130"/>
      <c r="H89" s="130"/>
      <c r="J89" s="125"/>
      <c r="L89" s="19"/>
    </row>
    <row r="90" customFormat="false" ht="11.25" hidden="false" customHeight="false" outlineLevel="0" collapsed="false">
      <c r="A90" s="174"/>
      <c r="C90" s="32"/>
      <c r="D90" s="32"/>
      <c r="E90" s="32"/>
      <c r="F90" s="32"/>
      <c r="G90" s="32"/>
      <c r="H90" s="69"/>
      <c r="J90" s="169"/>
      <c r="K90" s="227"/>
      <c r="L90" s="169"/>
      <c r="M90" s="122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3"/>
      <c r="I91" s="170"/>
      <c r="J91" s="123"/>
      <c r="K91" s="228"/>
      <c r="L91" s="123"/>
      <c r="M91" s="123"/>
    </row>
    <row r="92" customFormat="false" ht="11.25" hidden="false" customHeight="false" outlineLevel="0" collapsed="false">
      <c r="I92" s="130"/>
      <c r="J92" s="130"/>
      <c r="K92" s="219"/>
      <c r="L92" s="130"/>
      <c r="M92" s="130"/>
      <c r="N92" s="130"/>
    </row>
    <row r="93" customFormat="false" ht="11.25" hidden="false" customHeight="false" outlineLevel="0" collapsed="false">
      <c r="G93" s="171"/>
      <c r="H93" s="130"/>
      <c r="I93" s="130"/>
      <c r="J93" s="130"/>
      <c r="K93" s="219"/>
      <c r="L93" s="130"/>
      <c r="M93" s="130"/>
      <c r="N93" s="130"/>
    </row>
    <row r="94" customFormat="false" ht="11.25" hidden="false" customHeight="false" outlineLevel="0" collapsed="false">
      <c r="G94" s="171"/>
      <c r="H94" s="130"/>
      <c r="I94" s="130"/>
      <c r="J94" s="130"/>
      <c r="K94" s="219"/>
      <c r="L94" s="130"/>
      <c r="M94" s="130"/>
      <c r="N94" s="130"/>
    </row>
    <row r="95" customFormat="false" ht="11.25" hidden="false" customHeight="false" outlineLevel="0" collapsed="false">
      <c r="G95" s="171"/>
      <c r="H95" s="130"/>
      <c r="I95" s="130"/>
      <c r="J95" s="130"/>
      <c r="K95" s="219"/>
      <c r="L95" s="130"/>
      <c r="M95" s="130"/>
      <c r="N95" s="130"/>
    </row>
    <row r="96" customFormat="false" ht="11.25" hidden="false" customHeight="false" outlineLevel="0" collapsed="false">
      <c r="G96" s="171"/>
      <c r="H96" s="130"/>
      <c r="I96" s="130"/>
      <c r="J96" s="130"/>
      <c r="K96" s="219"/>
      <c r="L96" s="130"/>
      <c r="M96" s="130"/>
      <c r="N96" s="130"/>
    </row>
    <row r="97" customFormat="false" ht="11.25" hidden="false" customHeight="false" outlineLevel="0" collapsed="false">
      <c r="G97" s="171"/>
      <c r="H97" s="130"/>
      <c r="I97" s="130"/>
      <c r="J97" s="130"/>
      <c r="K97" s="219"/>
      <c r="L97" s="130"/>
      <c r="M97" s="130"/>
      <c r="N97" s="130"/>
    </row>
    <row r="98" customFormat="false" ht="11.25" hidden="false" customHeight="false" outlineLevel="0" collapsed="false">
      <c r="G98" s="171"/>
      <c r="H98" s="130"/>
      <c r="I98" s="130"/>
      <c r="J98" s="130"/>
      <c r="K98" s="219"/>
      <c r="L98" s="130"/>
      <c r="M98" s="130"/>
      <c r="N98" s="130"/>
    </row>
    <row r="99" customFormat="false" ht="11.25" hidden="false" customHeight="false" outlineLevel="0" collapsed="false">
      <c r="G99" s="171"/>
      <c r="H99" s="130"/>
      <c r="I99" s="130"/>
      <c r="J99" s="130"/>
      <c r="K99" s="219"/>
      <c r="L99" s="130"/>
      <c r="M99" s="130"/>
      <c r="N99" s="130"/>
    </row>
    <row r="100" customFormat="false" ht="11.25" hidden="false" customHeight="false" outlineLevel="0" collapsed="false">
      <c r="G100" s="171"/>
      <c r="H100" s="130"/>
      <c r="I100" s="130"/>
      <c r="J100" s="130"/>
      <c r="K100" s="219"/>
      <c r="L100" s="130"/>
      <c r="M100" s="130"/>
      <c r="N100" s="130"/>
    </row>
    <row r="101" customFormat="false" ht="11.25" hidden="false" customHeight="false" outlineLevel="0" collapsed="false">
      <c r="G101" s="171"/>
      <c r="H101" s="130"/>
      <c r="I101" s="130"/>
      <c r="J101" s="130"/>
      <c r="K101" s="219"/>
      <c r="L101" s="130"/>
      <c r="M101" s="130"/>
      <c r="N101" s="130"/>
    </row>
    <row r="102" customFormat="false" ht="11.25" hidden="false" customHeight="false" outlineLevel="0" collapsed="false">
      <c r="G102" s="171"/>
      <c r="H102" s="130"/>
      <c r="I102" s="130"/>
      <c r="J102" s="130"/>
      <c r="K102" s="219"/>
      <c r="L102" s="130"/>
      <c r="M102" s="130"/>
      <c r="N102" s="130"/>
    </row>
    <row r="103" customFormat="false" ht="11.25" hidden="false" customHeight="false" outlineLevel="0" collapsed="false">
      <c r="G103" s="171"/>
      <c r="H103" s="130"/>
      <c r="I103" s="130"/>
      <c r="J103" s="130"/>
      <c r="K103" s="219"/>
      <c r="L103" s="130"/>
      <c r="M103" s="130"/>
      <c r="N103" s="130"/>
    </row>
    <row r="104" customFormat="false" ht="11.25" hidden="false" customHeight="false" outlineLevel="0" collapsed="false">
      <c r="G104" s="171"/>
      <c r="H104" s="130"/>
      <c r="I104" s="130"/>
      <c r="J104" s="130"/>
      <c r="K104" s="219"/>
      <c r="L104" s="130"/>
      <c r="M104" s="130"/>
      <c r="N104" s="130"/>
    </row>
    <row r="105" customFormat="false" ht="11.25" hidden="false" customHeight="false" outlineLevel="0" collapsed="false">
      <c r="G105" s="171"/>
      <c r="H105" s="130"/>
      <c r="I105" s="130"/>
      <c r="J105" s="130"/>
      <c r="K105" s="219"/>
      <c r="L105" s="130"/>
      <c r="M105" s="130"/>
      <c r="N105" s="130"/>
    </row>
    <row r="106" customFormat="false" ht="11.25" hidden="false" customHeight="false" outlineLevel="0" collapsed="false">
      <c r="G106" s="171"/>
      <c r="H106" s="130"/>
      <c r="I106" s="130"/>
      <c r="J106" s="130"/>
      <c r="K106" s="219"/>
      <c r="L106" s="130"/>
      <c r="M106" s="130"/>
      <c r="N106" s="130"/>
    </row>
    <row r="107" customFormat="false" ht="11.25" hidden="false" customHeight="false" outlineLevel="0" collapsed="false">
      <c r="G107" s="171"/>
      <c r="H107" s="130"/>
      <c r="I107" s="130"/>
      <c r="J107" s="130"/>
      <c r="K107" s="219"/>
      <c r="L107" s="130"/>
      <c r="M107" s="130"/>
      <c r="N107" s="130"/>
    </row>
    <row r="108" customFormat="false" ht="11.25" hidden="false" customHeight="false" outlineLevel="0" collapsed="false">
      <c r="G108" s="171"/>
      <c r="H108" s="130"/>
      <c r="I108" s="130"/>
      <c r="J108" s="130"/>
      <c r="K108" s="219"/>
      <c r="L108" s="130"/>
      <c r="M108" s="130"/>
      <c r="N108" s="130"/>
    </row>
    <row r="109" customFormat="false" ht="11.25" hidden="false" customHeight="false" outlineLevel="0" collapsed="false">
      <c r="G109" s="171"/>
      <c r="H109" s="130"/>
      <c r="I109" s="130"/>
      <c r="J109" s="130"/>
      <c r="K109" s="219"/>
      <c r="L109" s="130"/>
      <c r="M109" s="130"/>
      <c r="N109" s="130"/>
    </row>
    <row r="110" customFormat="false" ht="11.25" hidden="false" customHeight="false" outlineLevel="0" collapsed="false">
      <c r="G110" s="171"/>
      <c r="H110" s="130"/>
      <c r="I110" s="130"/>
      <c r="J110" s="130"/>
      <c r="K110" s="219"/>
      <c r="L110" s="130"/>
      <c r="M110" s="130"/>
      <c r="N110" s="130"/>
    </row>
    <row r="111" customFormat="false" ht="11.25" hidden="false" customHeight="false" outlineLevel="0" collapsed="false">
      <c r="G111" s="171"/>
      <c r="H111" s="130"/>
      <c r="I111" s="130"/>
      <c r="J111" s="130"/>
      <c r="K111" s="219"/>
      <c r="L111" s="130"/>
      <c r="M111" s="130"/>
      <c r="N111" s="130"/>
    </row>
    <row r="112" customFormat="false" ht="11.25" hidden="false" customHeight="false" outlineLevel="0" collapsed="false">
      <c r="G112" s="171"/>
      <c r="H112" s="130"/>
      <c r="I112" s="130"/>
      <c r="J112" s="130"/>
      <c r="K112" s="219"/>
      <c r="L112" s="130"/>
      <c r="M112" s="130"/>
      <c r="N112" s="130"/>
    </row>
    <row r="113" customFormat="false" ht="11.25" hidden="false" customHeight="false" outlineLevel="0" collapsed="false">
      <c r="G113" s="171"/>
      <c r="H113" s="130"/>
      <c r="I113" s="130"/>
      <c r="J113" s="130"/>
      <c r="K113" s="219"/>
      <c r="L113" s="130"/>
      <c r="M113" s="130"/>
      <c r="N113" s="130"/>
    </row>
    <row r="114" customFormat="false" ht="11.25" hidden="false" customHeight="false" outlineLevel="0" collapsed="false">
      <c r="G114" s="171"/>
      <c r="H114" s="130"/>
      <c r="I114" s="130"/>
      <c r="J114" s="130"/>
      <c r="K114" s="219"/>
      <c r="L114" s="130"/>
      <c r="M114" s="130"/>
      <c r="N114" s="130"/>
    </row>
    <row r="115" customFormat="false" ht="11.25" hidden="false" customHeight="false" outlineLevel="0" collapsed="false">
      <c r="G115" s="171"/>
      <c r="H115" s="130"/>
      <c r="I115" s="130"/>
      <c r="J115" s="130"/>
      <c r="K115" s="219"/>
      <c r="L115" s="130"/>
      <c r="M115" s="130"/>
      <c r="N115" s="130"/>
    </row>
    <row r="116" customFormat="false" ht="11.25" hidden="false" customHeight="false" outlineLevel="0" collapsed="false">
      <c r="G116" s="171"/>
      <c r="H116" s="130"/>
      <c r="I116" s="130"/>
      <c r="J116" s="130"/>
      <c r="K116" s="219"/>
      <c r="L116" s="130"/>
      <c r="M116" s="130"/>
      <c r="N116" s="130"/>
    </row>
    <row r="117" customFormat="false" ht="11.25" hidden="false" customHeight="false" outlineLevel="0" collapsed="false">
      <c r="G117" s="171"/>
      <c r="H117" s="130"/>
      <c r="I117" s="130"/>
      <c r="J117" s="130"/>
      <c r="K117" s="219"/>
      <c r="L117" s="130"/>
      <c r="M117" s="130"/>
      <c r="N117" s="130"/>
    </row>
    <row r="118" customFormat="false" ht="11.25" hidden="false" customHeight="false" outlineLevel="0" collapsed="false">
      <c r="G118" s="171"/>
      <c r="H118" s="130"/>
      <c r="I118" s="130"/>
      <c r="J118" s="130"/>
      <c r="K118" s="219"/>
      <c r="L118" s="130"/>
      <c r="M118" s="130"/>
      <c r="N118" s="130"/>
    </row>
    <row r="119" customFormat="false" ht="11.25" hidden="false" customHeight="false" outlineLevel="0" collapsed="false">
      <c r="G119" s="171"/>
      <c r="H119" s="130"/>
      <c r="I119" s="130"/>
      <c r="J119" s="130"/>
      <c r="K119" s="219"/>
      <c r="L119" s="130"/>
      <c r="M119" s="130"/>
      <c r="N119" s="130"/>
    </row>
    <row r="120" customFormat="false" ht="11.25" hidden="false" customHeight="false" outlineLevel="0" collapsed="false">
      <c r="G120" s="171"/>
      <c r="H120" s="130"/>
      <c r="I120" s="130"/>
      <c r="J120" s="130"/>
      <c r="K120" s="219"/>
      <c r="L120" s="130"/>
      <c r="M120" s="130"/>
      <c r="N120" s="130"/>
    </row>
    <row r="121" customFormat="false" ht="11.25" hidden="false" customHeight="false" outlineLevel="0" collapsed="false">
      <c r="G121" s="171"/>
      <c r="H121" s="130"/>
      <c r="I121" s="130"/>
      <c r="J121" s="130"/>
      <c r="K121" s="219"/>
      <c r="L121" s="130"/>
      <c r="M121" s="130"/>
      <c r="N121" s="130"/>
    </row>
    <row r="122" customFormat="false" ht="11.25" hidden="false" customHeight="false" outlineLevel="0" collapsed="false">
      <c r="G122" s="171"/>
      <c r="H122" s="130"/>
      <c r="I122" s="130"/>
      <c r="J122" s="130"/>
      <c r="K122" s="219"/>
      <c r="L122" s="130"/>
      <c r="M122" s="130"/>
      <c r="N122" s="130"/>
    </row>
    <row r="123" customFormat="false" ht="11.25" hidden="false" customHeight="false" outlineLevel="0" collapsed="false">
      <c r="G123" s="174"/>
      <c r="I123" s="130"/>
      <c r="J123" s="130"/>
      <c r="K123" s="219"/>
      <c r="L123" s="130"/>
      <c r="M123" s="130"/>
      <c r="N123" s="146"/>
    </row>
    <row r="124" customFormat="false" ht="11.25" hidden="false" customHeight="false" outlineLevel="0" collapsed="false">
      <c r="J124" s="91"/>
      <c r="L124" s="91"/>
      <c r="M124" s="91"/>
      <c r="N124" s="153"/>
    </row>
    <row r="125" customFormat="false" ht="11.25" hidden="false" customHeight="false" outlineLevel="0" collapsed="false">
      <c r="I125" s="130"/>
      <c r="J125" s="27"/>
      <c r="K125" s="224"/>
      <c r="L125" s="27"/>
      <c r="M125" s="178"/>
      <c r="N125" s="153"/>
    </row>
    <row r="126" customFormat="false" ht="11.25" hidden="false" customHeight="false" outlineLevel="0" collapsed="false">
      <c r="J126" s="27"/>
      <c r="L126" s="27"/>
      <c r="M126" s="27"/>
      <c r="N126" s="130"/>
    </row>
    <row r="127" customFormat="false" ht="11.25" hidden="false" customHeight="false" outlineLevel="0" collapsed="false">
      <c r="G127" s="181"/>
      <c r="J127" s="180"/>
      <c r="K127" s="225"/>
      <c r="L127" s="180"/>
      <c r="M127" s="180"/>
      <c r="N127" s="183"/>
    </row>
    <row r="128" customFormat="false" ht="11.25" hidden="false" customHeight="false" outlineLevel="0" collapsed="false">
      <c r="G128" s="181"/>
      <c r="J128" s="180"/>
      <c r="K128" s="225"/>
      <c r="L128" s="180"/>
      <c r="M128" s="180"/>
      <c r="N128" s="231"/>
    </row>
    <row r="132" customFormat="false" ht="11.25" hidden="false" customHeight="false" outlineLevel="0" collapsed="false">
      <c r="G132" s="168"/>
      <c r="L132" s="19"/>
    </row>
    <row r="133" customFormat="false" ht="11.25" hidden="false" customHeight="false" outlineLevel="0" collapsed="false">
      <c r="G133" s="19"/>
      <c r="H133" s="19"/>
      <c r="J133" s="169"/>
      <c r="K133" s="227"/>
      <c r="L133" s="169"/>
      <c r="M133" s="122"/>
    </row>
    <row r="134" customFormat="false" ht="11.25" hidden="false" customHeight="false" outlineLevel="0" collapsed="false">
      <c r="G134" s="24"/>
      <c r="H134" s="123"/>
      <c r="I134" s="170"/>
      <c r="J134" s="123"/>
      <c r="K134" s="228"/>
      <c r="L134" s="123"/>
      <c r="M134" s="123"/>
    </row>
    <row r="135" customFormat="false" ht="11.25" hidden="false" customHeight="false" outlineLevel="0" collapsed="false">
      <c r="G135" s="171"/>
      <c r="H135" s="130"/>
      <c r="I135" s="130"/>
      <c r="J135" s="130"/>
      <c r="K135" s="219"/>
      <c r="L135" s="130"/>
      <c r="M135" s="130"/>
      <c r="N135" s="130"/>
    </row>
    <row r="136" customFormat="false" ht="11.25" hidden="false" customHeight="false" outlineLevel="0" collapsed="false">
      <c r="G136" s="171"/>
      <c r="H136" s="130"/>
      <c r="I136" s="130"/>
      <c r="J136" s="130"/>
      <c r="K136" s="219"/>
      <c r="L136" s="130"/>
      <c r="M136" s="130"/>
      <c r="N136" s="130"/>
    </row>
    <row r="137" customFormat="false" ht="11.25" hidden="false" customHeight="false" outlineLevel="0" collapsed="false">
      <c r="G137" s="171"/>
      <c r="H137" s="130"/>
      <c r="I137" s="130"/>
      <c r="J137" s="130"/>
      <c r="K137" s="219"/>
      <c r="L137" s="130"/>
      <c r="M137" s="130"/>
      <c r="N137" s="130"/>
    </row>
    <row r="138" customFormat="false" ht="11.25" hidden="false" customHeight="false" outlineLevel="0" collapsed="false">
      <c r="G138" s="171"/>
      <c r="H138" s="130"/>
      <c r="I138" s="130"/>
      <c r="J138" s="130"/>
      <c r="K138" s="219"/>
      <c r="L138" s="130"/>
      <c r="M138" s="130"/>
      <c r="N138" s="130"/>
    </row>
    <row r="139" customFormat="false" ht="11.25" hidden="false" customHeight="false" outlineLevel="0" collapsed="false">
      <c r="G139" s="171"/>
      <c r="H139" s="130"/>
      <c r="I139" s="130"/>
      <c r="J139" s="130"/>
      <c r="K139" s="219"/>
      <c r="L139" s="130"/>
      <c r="M139" s="130"/>
      <c r="N139" s="130"/>
    </row>
    <row r="140" customFormat="false" ht="11.25" hidden="false" customHeight="false" outlineLevel="0" collapsed="false">
      <c r="G140" s="171"/>
      <c r="H140" s="130"/>
      <c r="I140" s="130"/>
      <c r="J140" s="130"/>
      <c r="K140" s="219"/>
      <c r="L140" s="130"/>
      <c r="M140" s="130"/>
      <c r="N140" s="130"/>
    </row>
    <row r="141" customFormat="false" ht="11.25" hidden="false" customHeight="false" outlineLevel="0" collapsed="false">
      <c r="G141" s="171"/>
      <c r="H141" s="130"/>
      <c r="I141" s="130"/>
      <c r="J141" s="130"/>
      <c r="K141" s="219"/>
      <c r="L141" s="130"/>
      <c r="M141" s="130"/>
      <c r="N141" s="130"/>
    </row>
    <row r="142" customFormat="false" ht="11.25" hidden="false" customHeight="false" outlineLevel="0" collapsed="false">
      <c r="G142" s="171"/>
      <c r="H142" s="130"/>
      <c r="I142" s="130"/>
      <c r="J142" s="130"/>
      <c r="K142" s="219"/>
      <c r="L142" s="130"/>
      <c r="M142" s="130"/>
      <c r="N142" s="130"/>
    </row>
    <row r="143" customFormat="false" ht="11.25" hidden="false" customHeight="false" outlineLevel="0" collapsed="false">
      <c r="G143" s="171"/>
      <c r="H143" s="130"/>
      <c r="I143" s="130"/>
      <c r="J143" s="130"/>
      <c r="K143" s="219"/>
      <c r="L143" s="130"/>
      <c r="M143" s="130"/>
      <c r="N143" s="130"/>
    </row>
    <row r="144" customFormat="false" ht="11.25" hidden="false" customHeight="false" outlineLevel="0" collapsed="false">
      <c r="G144" s="171"/>
      <c r="H144" s="130"/>
      <c r="I144" s="130"/>
      <c r="J144" s="130"/>
      <c r="K144" s="219"/>
      <c r="L144" s="130"/>
      <c r="M144" s="130"/>
      <c r="N144" s="130"/>
    </row>
    <row r="145" customFormat="false" ht="11.25" hidden="false" customHeight="false" outlineLevel="0" collapsed="false">
      <c r="G145" s="171"/>
      <c r="H145" s="130"/>
      <c r="I145" s="130"/>
      <c r="J145" s="130"/>
      <c r="K145" s="219"/>
      <c r="L145" s="130"/>
      <c r="M145" s="130"/>
      <c r="N145" s="130"/>
    </row>
    <row r="146" customFormat="false" ht="11.25" hidden="false" customHeight="false" outlineLevel="0" collapsed="false">
      <c r="G146" s="171"/>
      <c r="H146" s="130"/>
      <c r="I146" s="130"/>
      <c r="J146" s="130"/>
      <c r="K146" s="219"/>
      <c r="L146" s="130"/>
      <c r="M146" s="130"/>
      <c r="N146" s="130"/>
    </row>
    <row r="147" customFormat="false" ht="11.25" hidden="false" customHeight="false" outlineLevel="0" collapsed="false">
      <c r="G147" s="171"/>
      <c r="H147" s="130"/>
      <c r="I147" s="130"/>
      <c r="J147" s="130"/>
      <c r="K147" s="219"/>
      <c r="L147" s="130"/>
      <c r="M147" s="130"/>
      <c r="N147" s="130"/>
    </row>
    <row r="148" customFormat="false" ht="11.25" hidden="false" customHeight="false" outlineLevel="0" collapsed="false">
      <c r="G148" s="171"/>
      <c r="H148" s="130"/>
      <c r="I148" s="130"/>
      <c r="J148" s="130"/>
      <c r="K148" s="219"/>
      <c r="L148" s="130"/>
      <c r="M148" s="130"/>
      <c r="N148" s="130"/>
    </row>
    <row r="149" customFormat="false" ht="11.25" hidden="false" customHeight="false" outlineLevel="0" collapsed="false">
      <c r="G149" s="171"/>
      <c r="H149" s="130"/>
      <c r="I149" s="130"/>
      <c r="J149" s="130"/>
      <c r="K149" s="219"/>
      <c r="L149" s="130"/>
      <c r="M149" s="130"/>
      <c r="N149" s="130"/>
    </row>
    <row r="150" customFormat="false" ht="11.25" hidden="false" customHeight="false" outlineLevel="0" collapsed="false">
      <c r="G150" s="171"/>
      <c r="H150" s="130"/>
      <c r="I150" s="130"/>
      <c r="J150" s="130"/>
      <c r="K150" s="219"/>
      <c r="L150" s="130"/>
      <c r="M150" s="130"/>
      <c r="N150" s="130"/>
    </row>
    <row r="151" customFormat="false" ht="11.25" hidden="false" customHeight="false" outlineLevel="0" collapsed="false">
      <c r="G151" s="171"/>
      <c r="H151" s="130"/>
      <c r="I151" s="130"/>
      <c r="J151" s="130"/>
      <c r="K151" s="219"/>
      <c r="L151" s="130"/>
      <c r="M151" s="130"/>
      <c r="N151" s="130"/>
    </row>
    <row r="152" customFormat="false" ht="11.25" hidden="false" customHeight="false" outlineLevel="0" collapsed="false">
      <c r="G152" s="171"/>
      <c r="H152" s="130"/>
      <c r="I152" s="130"/>
      <c r="J152" s="130"/>
      <c r="K152" s="219"/>
      <c r="L152" s="130"/>
      <c r="M152" s="130"/>
      <c r="N152" s="130"/>
    </row>
    <row r="153" customFormat="false" ht="11.25" hidden="false" customHeight="false" outlineLevel="0" collapsed="false">
      <c r="G153" s="171"/>
      <c r="H153" s="130"/>
      <c r="I153" s="130"/>
      <c r="J153" s="130"/>
      <c r="K153" s="219"/>
      <c r="L153" s="130"/>
      <c r="M153" s="130"/>
      <c r="N153" s="130"/>
    </row>
    <row r="154" customFormat="false" ht="11.25" hidden="false" customHeight="false" outlineLevel="0" collapsed="false">
      <c r="G154" s="171"/>
      <c r="H154" s="130"/>
      <c r="I154" s="130"/>
      <c r="J154" s="130"/>
      <c r="K154" s="219"/>
      <c r="L154" s="130"/>
      <c r="M154" s="130"/>
      <c r="N154" s="130"/>
    </row>
    <row r="155" customFormat="false" ht="11.25" hidden="false" customHeight="false" outlineLevel="0" collapsed="false">
      <c r="G155" s="171"/>
      <c r="H155" s="130"/>
      <c r="I155" s="130"/>
      <c r="J155" s="130"/>
      <c r="K155" s="219"/>
      <c r="L155" s="130"/>
      <c r="M155" s="130"/>
      <c r="N155" s="130"/>
    </row>
    <row r="156" customFormat="false" ht="11.25" hidden="false" customHeight="false" outlineLevel="0" collapsed="false">
      <c r="G156" s="171"/>
      <c r="H156" s="130"/>
      <c r="I156" s="130"/>
      <c r="J156" s="130"/>
      <c r="K156" s="219"/>
      <c r="L156" s="130"/>
      <c r="M156" s="130"/>
      <c r="N156" s="130"/>
    </row>
    <row r="157" customFormat="false" ht="11.25" hidden="false" customHeight="false" outlineLevel="0" collapsed="false">
      <c r="G157" s="171"/>
      <c r="H157" s="130"/>
      <c r="I157" s="130"/>
      <c r="J157" s="130"/>
      <c r="K157" s="219"/>
      <c r="L157" s="130"/>
      <c r="M157" s="130"/>
      <c r="N157" s="130"/>
    </row>
    <row r="158" customFormat="false" ht="11.25" hidden="false" customHeight="false" outlineLevel="0" collapsed="false">
      <c r="G158" s="171"/>
      <c r="H158" s="130"/>
      <c r="I158" s="130"/>
      <c r="J158" s="130"/>
      <c r="K158" s="219"/>
      <c r="L158" s="130"/>
      <c r="M158" s="130"/>
      <c r="N158" s="130"/>
    </row>
    <row r="159" customFormat="false" ht="11.25" hidden="false" customHeight="false" outlineLevel="0" collapsed="false">
      <c r="G159" s="171"/>
      <c r="H159" s="130"/>
      <c r="I159" s="130"/>
      <c r="J159" s="130"/>
      <c r="K159" s="219"/>
      <c r="L159" s="130"/>
      <c r="M159" s="130"/>
      <c r="N159" s="130"/>
    </row>
    <row r="160" customFormat="false" ht="11.25" hidden="false" customHeight="false" outlineLevel="0" collapsed="false">
      <c r="G160" s="171"/>
      <c r="H160" s="130"/>
      <c r="I160" s="130"/>
      <c r="J160" s="130"/>
      <c r="K160" s="219"/>
      <c r="L160" s="130"/>
      <c r="M160" s="130"/>
      <c r="N160" s="130"/>
    </row>
    <row r="161" customFormat="false" ht="11.25" hidden="false" customHeight="false" outlineLevel="0" collapsed="false">
      <c r="G161" s="171"/>
      <c r="H161" s="130"/>
      <c r="I161" s="130"/>
      <c r="J161" s="130"/>
      <c r="K161" s="219"/>
      <c r="L161" s="130"/>
      <c r="M161" s="130"/>
      <c r="N161" s="130"/>
    </row>
    <row r="162" customFormat="false" ht="11.25" hidden="false" customHeight="false" outlineLevel="0" collapsed="false">
      <c r="G162" s="171"/>
      <c r="H162" s="130"/>
      <c r="I162" s="130"/>
      <c r="J162" s="130"/>
      <c r="K162" s="219"/>
      <c r="L162" s="130"/>
      <c r="M162" s="130"/>
      <c r="N162" s="130"/>
    </row>
    <row r="163" customFormat="false" ht="11.25" hidden="false" customHeight="false" outlineLevel="0" collapsed="false">
      <c r="G163" s="171"/>
      <c r="H163" s="130"/>
      <c r="I163" s="130"/>
      <c r="J163" s="130"/>
      <c r="K163" s="219"/>
      <c r="L163" s="130"/>
      <c r="M163" s="130"/>
      <c r="N163" s="130"/>
    </row>
    <row r="164" customFormat="false" ht="11.25" hidden="false" customHeight="false" outlineLevel="0" collapsed="false">
      <c r="G164" s="171"/>
      <c r="H164" s="130"/>
      <c r="I164" s="130"/>
      <c r="J164" s="130"/>
      <c r="K164" s="219"/>
      <c r="L164" s="130"/>
      <c r="M164" s="130"/>
      <c r="N164" s="130"/>
    </row>
    <row r="165" customFormat="false" ht="11.25" hidden="false" customHeight="false" outlineLevel="0" collapsed="false">
      <c r="G165" s="171"/>
      <c r="H165" s="172"/>
      <c r="I165" s="172"/>
      <c r="J165" s="172"/>
      <c r="K165" s="232"/>
      <c r="L165" s="172"/>
      <c r="M165" s="172"/>
      <c r="N165" s="172"/>
    </row>
    <row r="166" customFormat="false" ht="11.25" hidden="false" customHeight="false" outlineLevel="0" collapsed="false">
      <c r="G166" s="171"/>
      <c r="H166" s="130"/>
      <c r="I166" s="173"/>
      <c r="J166" s="130"/>
      <c r="K166" s="233"/>
      <c r="L166" s="130"/>
      <c r="M166" s="130"/>
      <c r="N166" s="130"/>
    </row>
    <row r="167" customFormat="false" ht="11.25" hidden="false" customHeight="false" outlineLevel="0" collapsed="false">
      <c r="G167" s="174"/>
      <c r="I167" s="130"/>
      <c r="J167" s="130"/>
      <c r="K167" s="219"/>
      <c r="L167" s="130"/>
      <c r="M167" s="130"/>
      <c r="N167" s="146"/>
    </row>
    <row r="168" customFormat="false" ht="11.25" hidden="false" customHeight="false" outlineLevel="0" collapsed="false">
      <c r="J168" s="91"/>
      <c r="L168" s="91"/>
      <c r="M168" s="91"/>
      <c r="N168" s="153"/>
    </row>
    <row r="169" customFormat="false" ht="11.25" hidden="false" customHeight="false" outlineLevel="0" collapsed="false">
      <c r="I169" s="130"/>
      <c r="J169" s="27"/>
      <c r="K169" s="224"/>
      <c r="L169" s="27"/>
      <c r="M169" s="178"/>
      <c r="N169" s="143"/>
    </row>
    <row r="170" customFormat="false" ht="11.25" hidden="false" customHeight="false" outlineLevel="0" collapsed="false">
      <c r="J170" s="27"/>
      <c r="L170" s="27"/>
      <c r="M170" s="27"/>
      <c r="N170" s="130"/>
    </row>
    <row r="171" customFormat="false" ht="11.25" hidden="false" customHeight="false" outlineLevel="0" collapsed="false">
      <c r="J171" s="180"/>
      <c r="K171" s="225"/>
      <c r="L171" s="181"/>
      <c r="M171" s="180"/>
      <c r="N171" s="183"/>
    </row>
    <row r="172" customFormat="false" ht="11.25" hidden="false" customHeight="false" outlineLevel="0" collapsed="false">
      <c r="J172" s="180"/>
      <c r="K172" s="225"/>
      <c r="L172" s="181"/>
      <c r="M172" s="180"/>
      <c r="N172" s="231"/>
    </row>
    <row r="176" customFormat="false" ht="11.25" hidden="false" customHeight="false" outlineLevel="0" collapsed="false">
      <c r="G176" s="168"/>
      <c r="L176" s="19"/>
    </row>
    <row r="177" customFormat="false" ht="11.25" hidden="false" customHeight="false" outlineLevel="0" collapsed="false">
      <c r="G177" s="19"/>
      <c r="H177" s="19"/>
      <c r="J177" s="169"/>
      <c r="K177" s="227"/>
      <c r="L177" s="169"/>
      <c r="M177" s="122"/>
    </row>
    <row r="178" customFormat="false" ht="11.25" hidden="false" customHeight="false" outlineLevel="0" collapsed="false">
      <c r="G178" s="24"/>
      <c r="H178" s="123"/>
      <c r="I178" s="170"/>
      <c r="J178" s="123"/>
      <c r="K178" s="228"/>
      <c r="L178" s="123"/>
      <c r="M178" s="123"/>
    </row>
    <row r="179" customFormat="false" ht="11.25" hidden="false" customHeight="false" outlineLevel="0" collapsed="false">
      <c r="G179" s="171"/>
      <c r="H179" s="130"/>
      <c r="I179" s="130"/>
      <c r="J179" s="130"/>
      <c r="K179" s="219"/>
      <c r="L179" s="130"/>
      <c r="M179" s="130"/>
      <c r="N179" s="130"/>
    </row>
    <row r="180" customFormat="false" ht="11.25" hidden="false" customHeight="false" outlineLevel="0" collapsed="false">
      <c r="G180" s="171"/>
      <c r="H180" s="130"/>
      <c r="I180" s="130"/>
      <c r="J180" s="130"/>
      <c r="K180" s="219"/>
      <c r="L180" s="130"/>
      <c r="M180" s="130"/>
      <c r="N180" s="130"/>
    </row>
    <row r="181" customFormat="false" ht="11.25" hidden="false" customHeight="false" outlineLevel="0" collapsed="false">
      <c r="G181" s="171"/>
      <c r="H181" s="130"/>
      <c r="I181" s="130"/>
      <c r="J181" s="130"/>
      <c r="K181" s="219"/>
      <c r="L181" s="130"/>
      <c r="M181" s="130"/>
      <c r="N181" s="130"/>
    </row>
    <row r="182" customFormat="false" ht="11.25" hidden="false" customHeight="false" outlineLevel="0" collapsed="false">
      <c r="G182" s="171"/>
      <c r="H182" s="130"/>
      <c r="I182" s="130"/>
      <c r="J182" s="130"/>
      <c r="K182" s="219"/>
      <c r="L182" s="130"/>
      <c r="M182" s="130"/>
      <c r="N182" s="130"/>
    </row>
    <row r="183" customFormat="false" ht="11.25" hidden="false" customHeight="false" outlineLevel="0" collapsed="false">
      <c r="G183" s="171"/>
      <c r="H183" s="130"/>
      <c r="I183" s="130"/>
      <c r="J183" s="130"/>
      <c r="K183" s="219"/>
      <c r="L183" s="130"/>
      <c r="M183" s="130"/>
      <c r="N183" s="130"/>
    </row>
    <row r="184" customFormat="false" ht="11.25" hidden="false" customHeight="false" outlineLevel="0" collapsed="false">
      <c r="G184" s="171"/>
      <c r="H184" s="130"/>
      <c r="I184" s="130"/>
      <c r="J184" s="130"/>
      <c r="K184" s="219"/>
      <c r="L184" s="130"/>
      <c r="M184" s="130"/>
      <c r="N184" s="130"/>
    </row>
    <row r="185" customFormat="false" ht="11.25" hidden="false" customHeight="false" outlineLevel="0" collapsed="false">
      <c r="G185" s="171"/>
      <c r="H185" s="130"/>
      <c r="I185" s="130"/>
      <c r="J185" s="130"/>
      <c r="K185" s="219"/>
      <c r="L185" s="130"/>
      <c r="M185" s="130"/>
      <c r="N185" s="130"/>
    </row>
    <row r="186" customFormat="false" ht="11.25" hidden="false" customHeight="false" outlineLevel="0" collapsed="false">
      <c r="G186" s="171"/>
      <c r="H186" s="130"/>
      <c r="I186" s="130"/>
      <c r="J186" s="130"/>
      <c r="K186" s="219"/>
      <c r="L186" s="130"/>
      <c r="M186" s="130"/>
      <c r="N186" s="130"/>
    </row>
    <row r="187" customFormat="false" ht="11.25" hidden="false" customHeight="false" outlineLevel="0" collapsed="false">
      <c r="G187" s="171"/>
      <c r="H187" s="130"/>
      <c r="I187" s="130"/>
      <c r="J187" s="130"/>
      <c r="K187" s="219"/>
      <c r="L187" s="130"/>
      <c r="M187" s="130"/>
      <c r="N187" s="130"/>
    </row>
    <row r="188" customFormat="false" ht="11.25" hidden="false" customHeight="false" outlineLevel="0" collapsed="false">
      <c r="G188" s="171"/>
      <c r="H188" s="130"/>
      <c r="I188" s="130"/>
      <c r="J188" s="130"/>
      <c r="K188" s="219"/>
      <c r="L188" s="130"/>
      <c r="M188" s="130"/>
      <c r="N188" s="130"/>
    </row>
    <row r="189" customFormat="false" ht="11.25" hidden="false" customHeight="false" outlineLevel="0" collapsed="false">
      <c r="G189" s="171"/>
      <c r="H189" s="130"/>
      <c r="I189" s="130"/>
      <c r="J189" s="130"/>
      <c r="K189" s="219"/>
      <c r="L189" s="130"/>
      <c r="M189" s="130"/>
      <c r="N189" s="130"/>
    </row>
    <row r="190" customFormat="false" ht="11.25" hidden="false" customHeight="false" outlineLevel="0" collapsed="false">
      <c r="G190" s="171"/>
      <c r="H190" s="130"/>
      <c r="I190" s="130"/>
      <c r="J190" s="130"/>
      <c r="K190" s="219"/>
      <c r="L190" s="130"/>
      <c r="M190" s="130"/>
      <c r="N190" s="130"/>
    </row>
    <row r="191" customFormat="false" ht="11.25" hidden="false" customHeight="false" outlineLevel="0" collapsed="false">
      <c r="G191" s="171"/>
      <c r="H191" s="130"/>
      <c r="I191" s="130"/>
      <c r="J191" s="130"/>
      <c r="K191" s="219"/>
      <c r="L191" s="130"/>
      <c r="M191" s="130"/>
      <c r="N191" s="130"/>
    </row>
    <row r="192" customFormat="false" ht="11.25" hidden="false" customHeight="false" outlineLevel="0" collapsed="false">
      <c r="G192" s="171"/>
      <c r="H192" s="130"/>
      <c r="I192" s="130"/>
      <c r="J192" s="130"/>
      <c r="K192" s="219"/>
      <c r="L192" s="130"/>
      <c r="M192" s="130"/>
      <c r="N192" s="130"/>
    </row>
    <row r="193" customFormat="false" ht="11.25" hidden="false" customHeight="false" outlineLevel="0" collapsed="false">
      <c r="G193" s="171"/>
      <c r="H193" s="130"/>
      <c r="I193" s="130"/>
      <c r="J193" s="130"/>
      <c r="K193" s="219"/>
      <c r="L193" s="130"/>
      <c r="M193" s="130"/>
      <c r="N193" s="130"/>
    </row>
    <row r="194" customFormat="false" ht="11.25" hidden="false" customHeight="false" outlineLevel="0" collapsed="false">
      <c r="G194" s="171"/>
      <c r="H194" s="130"/>
      <c r="I194" s="130"/>
      <c r="J194" s="130"/>
      <c r="K194" s="219"/>
      <c r="L194" s="130"/>
      <c r="M194" s="130"/>
      <c r="N194" s="130"/>
    </row>
    <row r="195" customFormat="false" ht="11.25" hidden="false" customHeight="false" outlineLevel="0" collapsed="false">
      <c r="G195" s="171"/>
      <c r="H195" s="130"/>
      <c r="I195" s="130"/>
      <c r="J195" s="130"/>
      <c r="K195" s="219"/>
      <c r="L195" s="130"/>
      <c r="M195" s="130"/>
      <c r="N195" s="130"/>
    </row>
    <row r="196" customFormat="false" ht="11.25" hidden="false" customHeight="false" outlineLevel="0" collapsed="false">
      <c r="G196" s="171"/>
      <c r="H196" s="130"/>
      <c r="I196" s="130"/>
      <c r="J196" s="130"/>
      <c r="K196" s="219"/>
      <c r="L196" s="130"/>
      <c r="M196" s="130"/>
      <c r="N196" s="130"/>
    </row>
    <row r="197" customFormat="false" ht="11.25" hidden="false" customHeight="false" outlineLevel="0" collapsed="false">
      <c r="G197" s="171"/>
      <c r="H197" s="130"/>
      <c r="I197" s="130"/>
      <c r="J197" s="130"/>
      <c r="K197" s="219"/>
      <c r="L197" s="130"/>
      <c r="M197" s="130"/>
      <c r="N197" s="130"/>
    </row>
    <row r="198" customFormat="false" ht="11.25" hidden="false" customHeight="false" outlineLevel="0" collapsed="false">
      <c r="G198" s="171"/>
      <c r="H198" s="130"/>
      <c r="I198" s="130"/>
      <c r="J198" s="130"/>
      <c r="K198" s="219"/>
      <c r="L198" s="130"/>
      <c r="M198" s="130"/>
      <c r="N198" s="130"/>
    </row>
    <row r="199" customFormat="false" ht="11.25" hidden="false" customHeight="false" outlineLevel="0" collapsed="false">
      <c r="G199" s="171"/>
      <c r="H199" s="130"/>
      <c r="I199" s="130"/>
      <c r="J199" s="130"/>
      <c r="K199" s="219"/>
      <c r="L199" s="130"/>
      <c r="M199" s="130"/>
      <c r="N199" s="130"/>
    </row>
    <row r="200" customFormat="false" ht="11.25" hidden="false" customHeight="false" outlineLevel="0" collapsed="false">
      <c r="G200" s="171"/>
      <c r="H200" s="130"/>
      <c r="I200" s="130"/>
      <c r="J200" s="130"/>
      <c r="K200" s="219"/>
      <c r="L200" s="130"/>
      <c r="M200" s="130"/>
      <c r="N200" s="130"/>
    </row>
    <row r="201" customFormat="false" ht="11.25" hidden="false" customHeight="false" outlineLevel="0" collapsed="false">
      <c r="G201" s="171"/>
      <c r="H201" s="130"/>
      <c r="I201" s="130"/>
      <c r="J201" s="130"/>
      <c r="K201" s="219"/>
      <c r="L201" s="130"/>
      <c r="M201" s="130"/>
      <c r="N201" s="130"/>
    </row>
    <row r="202" customFormat="false" ht="11.25" hidden="false" customHeight="false" outlineLevel="0" collapsed="false">
      <c r="G202" s="171"/>
      <c r="H202" s="130"/>
      <c r="I202" s="130"/>
      <c r="J202" s="130"/>
      <c r="K202" s="219"/>
      <c r="L202" s="130"/>
      <c r="M202" s="130"/>
      <c r="N202" s="130"/>
    </row>
    <row r="203" customFormat="false" ht="11.25" hidden="false" customHeight="false" outlineLevel="0" collapsed="false">
      <c r="G203" s="171"/>
      <c r="H203" s="130"/>
      <c r="I203" s="130"/>
      <c r="J203" s="130"/>
      <c r="K203" s="219"/>
      <c r="L203" s="130"/>
      <c r="M203" s="130"/>
      <c r="N203" s="130"/>
    </row>
    <row r="204" customFormat="false" ht="11.25" hidden="false" customHeight="false" outlineLevel="0" collapsed="false">
      <c r="G204" s="171"/>
      <c r="H204" s="130"/>
      <c r="I204" s="130"/>
      <c r="J204" s="130"/>
      <c r="K204" s="219"/>
      <c r="L204" s="130"/>
      <c r="M204" s="130"/>
      <c r="N204" s="130"/>
    </row>
    <row r="205" customFormat="false" ht="11.25" hidden="false" customHeight="false" outlineLevel="0" collapsed="false">
      <c r="G205" s="171"/>
      <c r="H205" s="130"/>
      <c r="I205" s="130"/>
      <c r="J205" s="130"/>
      <c r="K205" s="219"/>
      <c r="L205" s="130"/>
      <c r="M205" s="130"/>
      <c r="N205" s="130"/>
    </row>
    <row r="206" customFormat="false" ht="11.25" hidden="false" customHeight="false" outlineLevel="0" collapsed="false">
      <c r="G206" s="171"/>
      <c r="H206" s="130"/>
      <c r="I206" s="130"/>
      <c r="J206" s="130"/>
      <c r="K206" s="219"/>
      <c r="L206" s="130"/>
      <c r="M206" s="130"/>
      <c r="N206" s="130"/>
    </row>
    <row r="207" customFormat="false" ht="11.25" hidden="false" customHeight="false" outlineLevel="0" collapsed="false">
      <c r="G207" s="171"/>
      <c r="H207" s="130"/>
      <c r="I207" s="130"/>
      <c r="J207" s="130"/>
      <c r="K207" s="219"/>
      <c r="L207" s="130"/>
      <c r="M207" s="130"/>
      <c r="N207" s="130"/>
    </row>
    <row r="208" customFormat="false" ht="11.25" hidden="false" customHeight="false" outlineLevel="0" collapsed="false">
      <c r="G208" s="171"/>
      <c r="H208" s="130"/>
      <c r="I208" s="130"/>
      <c r="J208" s="130"/>
      <c r="K208" s="219"/>
      <c r="L208" s="130"/>
      <c r="M208" s="130"/>
      <c r="N208" s="130"/>
    </row>
    <row r="209" customFormat="false" ht="11.25" hidden="false" customHeight="false" outlineLevel="0" collapsed="false">
      <c r="G209" s="171"/>
      <c r="H209" s="172"/>
      <c r="I209" s="172"/>
      <c r="J209" s="172"/>
      <c r="K209" s="232"/>
      <c r="L209" s="172"/>
      <c r="M209" s="172"/>
      <c r="N209" s="172"/>
    </row>
    <row r="210" customFormat="false" ht="11.25" hidden="false" customHeight="false" outlineLevel="0" collapsed="false">
      <c r="G210" s="171"/>
      <c r="H210" s="130"/>
      <c r="I210" s="173"/>
      <c r="J210" s="130"/>
      <c r="K210" s="233"/>
      <c r="L210" s="130"/>
      <c r="M210" s="130"/>
      <c r="N210" s="130"/>
    </row>
    <row r="211" customFormat="false" ht="11.25" hidden="false" customHeight="false" outlineLevel="0" collapsed="false">
      <c r="G211" s="174"/>
      <c r="I211" s="130"/>
      <c r="J211" s="130"/>
      <c r="K211" s="219"/>
      <c r="L211" s="130"/>
      <c r="M211" s="130"/>
      <c r="N211" s="146"/>
    </row>
    <row r="212" customFormat="false" ht="11.25" hidden="false" customHeight="false" outlineLevel="0" collapsed="false">
      <c r="J212" s="91"/>
      <c r="L212" s="91"/>
      <c r="M212" s="91"/>
      <c r="N212" s="153"/>
    </row>
    <row r="213" customFormat="false" ht="11.25" hidden="false" customHeight="false" outlineLevel="0" collapsed="false">
      <c r="I213" s="130"/>
      <c r="J213" s="27"/>
      <c r="K213" s="224"/>
      <c r="L213" s="27"/>
      <c r="M213" s="178"/>
      <c r="N213" s="143"/>
    </row>
    <row r="214" customFormat="false" ht="11.25" hidden="false" customHeight="false" outlineLevel="0" collapsed="false">
      <c r="J214" s="27"/>
      <c r="L214" s="27"/>
      <c r="M214" s="27"/>
      <c r="N214" s="130"/>
    </row>
    <row r="215" customFormat="false" ht="11.25" hidden="false" customHeight="false" outlineLevel="0" collapsed="false">
      <c r="J215" s="180"/>
      <c r="K215" s="225"/>
      <c r="L215" s="181"/>
      <c r="M215" s="180"/>
      <c r="N215" s="183"/>
    </row>
    <row r="216" customFormat="false" ht="11.25" hidden="false" customHeight="false" outlineLevel="0" collapsed="false">
      <c r="J216" s="180"/>
      <c r="K216" s="225"/>
      <c r="L216" s="181"/>
      <c r="M216" s="180"/>
      <c r="N216" s="183"/>
    </row>
    <row r="219" customFormat="false" ht="11.25" hidden="false" customHeight="false" outlineLevel="0" collapsed="false">
      <c r="G219" s="168"/>
      <c r="L219" s="19"/>
    </row>
    <row r="220" customFormat="false" ht="11.25" hidden="false" customHeight="false" outlineLevel="0" collapsed="false">
      <c r="G220" s="19"/>
      <c r="H220" s="19"/>
      <c r="J220" s="169"/>
      <c r="K220" s="227"/>
      <c r="L220" s="169"/>
      <c r="M220" s="122"/>
    </row>
    <row r="221" customFormat="false" ht="11.25" hidden="false" customHeight="false" outlineLevel="0" collapsed="false">
      <c r="G221" s="24"/>
      <c r="H221" s="123"/>
      <c r="I221" s="170"/>
      <c r="J221" s="123"/>
      <c r="K221" s="228"/>
      <c r="L221" s="123"/>
      <c r="M221" s="123"/>
    </row>
    <row r="222" customFormat="false" ht="11.25" hidden="false" customHeight="false" outlineLevel="0" collapsed="false">
      <c r="G222" s="171"/>
      <c r="H222" s="130"/>
      <c r="I222" s="130"/>
      <c r="J222" s="130"/>
      <c r="K222" s="219"/>
      <c r="L222" s="130"/>
      <c r="M222" s="130"/>
      <c r="N222" s="130"/>
    </row>
    <row r="223" customFormat="false" ht="11.25" hidden="false" customHeight="false" outlineLevel="0" collapsed="false">
      <c r="G223" s="171"/>
      <c r="H223" s="130"/>
      <c r="I223" s="130"/>
      <c r="J223" s="130"/>
      <c r="K223" s="219"/>
      <c r="L223" s="130"/>
      <c r="M223" s="130"/>
      <c r="N223" s="130"/>
    </row>
    <row r="224" customFormat="false" ht="11.25" hidden="false" customHeight="false" outlineLevel="0" collapsed="false">
      <c r="G224" s="171"/>
      <c r="H224" s="130"/>
      <c r="I224" s="130"/>
      <c r="J224" s="130"/>
      <c r="K224" s="219"/>
      <c r="L224" s="130"/>
      <c r="M224" s="130"/>
      <c r="N224" s="130"/>
    </row>
    <row r="225" customFormat="false" ht="11.25" hidden="false" customHeight="false" outlineLevel="0" collapsed="false">
      <c r="G225" s="171"/>
      <c r="H225" s="130"/>
      <c r="I225" s="130"/>
      <c r="J225" s="130"/>
      <c r="K225" s="219"/>
      <c r="L225" s="130"/>
      <c r="M225" s="130"/>
      <c r="N225" s="130"/>
    </row>
    <row r="226" customFormat="false" ht="11.25" hidden="false" customHeight="false" outlineLevel="0" collapsed="false">
      <c r="G226" s="171"/>
      <c r="H226" s="130"/>
      <c r="I226" s="130"/>
      <c r="J226" s="130"/>
      <c r="K226" s="219"/>
      <c r="L226" s="130"/>
      <c r="M226" s="130"/>
      <c r="N226" s="130"/>
    </row>
    <row r="227" customFormat="false" ht="11.25" hidden="false" customHeight="false" outlineLevel="0" collapsed="false">
      <c r="G227" s="171"/>
      <c r="H227" s="130"/>
      <c r="I227" s="130"/>
      <c r="J227" s="130"/>
      <c r="K227" s="219"/>
      <c r="L227" s="130"/>
      <c r="M227" s="130"/>
      <c r="N227" s="130"/>
    </row>
    <row r="228" customFormat="false" ht="11.25" hidden="false" customHeight="false" outlineLevel="0" collapsed="false">
      <c r="G228" s="171"/>
      <c r="H228" s="130"/>
      <c r="I228" s="130"/>
      <c r="J228" s="130"/>
      <c r="K228" s="219"/>
      <c r="L228" s="130"/>
      <c r="M228" s="130"/>
      <c r="N228" s="130"/>
    </row>
    <row r="229" customFormat="false" ht="11.25" hidden="false" customHeight="false" outlineLevel="0" collapsed="false">
      <c r="G229" s="171"/>
      <c r="H229" s="130"/>
      <c r="I229" s="130"/>
      <c r="J229" s="130"/>
      <c r="K229" s="219"/>
      <c r="L229" s="130"/>
      <c r="M229" s="130"/>
      <c r="N229" s="130"/>
    </row>
    <row r="230" customFormat="false" ht="11.25" hidden="false" customHeight="false" outlineLevel="0" collapsed="false">
      <c r="G230" s="171"/>
      <c r="H230" s="130"/>
      <c r="I230" s="130"/>
      <c r="J230" s="130"/>
      <c r="K230" s="219"/>
      <c r="L230" s="130"/>
      <c r="M230" s="130"/>
      <c r="N230" s="130"/>
    </row>
    <row r="231" customFormat="false" ht="11.25" hidden="false" customHeight="false" outlineLevel="0" collapsed="false">
      <c r="G231" s="171"/>
      <c r="H231" s="130"/>
      <c r="I231" s="130"/>
      <c r="J231" s="130"/>
      <c r="K231" s="219"/>
      <c r="L231" s="130"/>
      <c r="M231" s="130"/>
      <c r="N231" s="130"/>
    </row>
    <row r="232" customFormat="false" ht="11.25" hidden="false" customHeight="false" outlineLevel="0" collapsed="false">
      <c r="G232" s="171"/>
      <c r="H232" s="130"/>
      <c r="I232" s="130"/>
      <c r="J232" s="130"/>
      <c r="K232" s="219"/>
      <c r="L232" s="130"/>
      <c r="M232" s="130"/>
      <c r="N232" s="130"/>
    </row>
    <row r="233" customFormat="false" ht="11.25" hidden="false" customHeight="false" outlineLevel="0" collapsed="false">
      <c r="G233" s="171"/>
      <c r="H233" s="130"/>
      <c r="I233" s="130"/>
      <c r="J233" s="130"/>
      <c r="K233" s="219"/>
      <c r="L233" s="130"/>
      <c r="M233" s="130"/>
      <c r="N233" s="130"/>
    </row>
    <row r="234" customFormat="false" ht="11.25" hidden="false" customHeight="false" outlineLevel="0" collapsed="false">
      <c r="G234" s="171"/>
      <c r="H234" s="130"/>
      <c r="I234" s="130"/>
      <c r="J234" s="130"/>
      <c r="K234" s="219"/>
      <c r="L234" s="130"/>
      <c r="M234" s="130"/>
      <c r="N234" s="130"/>
    </row>
    <row r="235" customFormat="false" ht="11.25" hidden="false" customHeight="false" outlineLevel="0" collapsed="false">
      <c r="G235" s="171"/>
      <c r="H235" s="130"/>
      <c r="I235" s="130"/>
      <c r="J235" s="130"/>
      <c r="K235" s="219"/>
      <c r="L235" s="130"/>
      <c r="M235" s="130"/>
      <c r="N235" s="130"/>
    </row>
    <row r="236" customFormat="false" ht="11.25" hidden="false" customHeight="false" outlineLevel="0" collapsed="false">
      <c r="G236" s="171"/>
      <c r="H236" s="130"/>
      <c r="I236" s="130"/>
      <c r="J236" s="130"/>
      <c r="K236" s="219"/>
      <c r="L236" s="130"/>
      <c r="M236" s="130"/>
      <c r="N236" s="130"/>
    </row>
    <row r="237" customFormat="false" ht="11.25" hidden="false" customHeight="false" outlineLevel="0" collapsed="false">
      <c r="G237" s="171"/>
      <c r="H237" s="130"/>
      <c r="I237" s="130"/>
      <c r="J237" s="130"/>
      <c r="K237" s="219"/>
      <c r="L237" s="130"/>
      <c r="M237" s="130"/>
      <c r="N237" s="130"/>
    </row>
    <row r="238" customFormat="false" ht="11.25" hidden="false" customHeight="false" outlineLevel="0" collapsed="false">
      <c r="G238" s="171"/>
      <c r="H238" s="130"/>
      <c r="I238" s="130"/>
      <c r="J238" s="130"/>
      <c r="K238" s="219"/>
      <c r="L238" s="130"/>
      <c r="M238" s="130"/>
      <c r="N238" s="130"/>
    </row>
    <row r="239" customFormat="false" ht="11.25" hidden="false" customHeight="false" outlineLevel="0" collapsed="false">
      <c r="G239" s="171"/>
      <c r="H239" s="130"/>
      <c r="I239" s="130"/>
      <c r="J239" s="130"/>
      <c r="K239" s="219"/>
      <c r="L239" s="130"/>
      <c r="M239" s="130"/>
      <c r="N239" s="130"/>
    </row>
    <row r="240" customFormat="false" ht="11.25" hidden="false" customHeight="false" outlineLevel="0" collapsed="false">
      <c r="G240" s="171"/>
      <c r="H240" s="130"/>
      <c r="I240" s="130"/>
      <c r="J240" s="130"/>
      <c r="K240" s="219"/>
      <c r="L240" s="130"/>
      <c r="M240" s="130"/>
      <c r="N240" s="130"/>
    </row>
    <row r="241" customFormat="false" ht="11.25" hidden="false" customHeight="false" outlineLevel="0" collapsed="false">
      <c r="G241" s="171"/>
      <c r="H241" s="130"/>
      <c r="I241" s="130"/>
      <c r="J241" s="130"/>
      <c r="K241" s="219"/>
      <c r="L241" s="130"/>
      <c r="M241" s="130"/>
      <c r="N241" s="130"/>
    </row>
    <row r="242" customFormat="false" ht="11.25" hidden="false" customHeight="false" outlineLevel="0" collapsed="false">
      <c r="G242" s="171"/>
      <c r="H242" s="130"/>
      <c r="I242" s="130"/>
      <c r="J242" s="130"/>
      <c r="K242" s="219"/>
      <c r="L242" s="130"/>
      <c r="M242" s="130"/>
      <c r="N242" s="130"/>
    </row>
    <row r="243" customFormat="false" ht="11.25" hidden="false" customHeight="false" outlineLevel="0" collapsed="false">
      <c r="G243" s="171"/>
      <c r="H243" s="130"/>
      <c r="I243" s="130"/>
      <c r="J243" s="130"/>
      <c r="K243" s="219"/>
      <c r="L243" s="130"/>
      <c r="M243" s="130"/>
      <c r="N243" s="130"/>
    </row>
    <row r="244" customFormat="false" ht="11.25" hidden="false" customHeight="false" outlineLevel="0" collapsed="false">
      <c r="G244" s="171"/>
      <c r="H244" s="130"/>
      <c r="I244" s="130"/>
      <c r="J244" s="130"/>
      <c r="K244" s="219"/>
      <c r="L244" s="130"/>
      <c r="M244" s="130"/>
      <c r="N244" s="130"/>
    </row>
    <row r="245" customFormat="false" ht="11.25" hidden="false" customHeight="false" outlineLevel="0" collapsed="false">
      <c r="G245" s="171"/>
      <c r="H245" s="130"/>
      <c r="I245" s="130"/>
      <c r="J245" s="130"/>
      <c r="K245" s="219"/>
      <c r="L245" s="130"/>
      <c r="M245" s="130"/>
      <c r="N245" s="130"/>
    </row>
    <row r="246" customFormat="false" ht="11.25" hidden="false" customHeight="false" outlineLevel="0" collapsed="false">
      <c r="G246" s="171"/>
      <c r="H246" s="130"/>
      <c r="I246" s="130"/>
      <c r="J246" s="130"/>
      <c r="K246" s="219"/>
      <c r="L246" s="130"/>
      <c r="M246" s="130"/>
      <c r="N246" s="130"/>
    </row>
    <row r="247" customFormat="false" ht="11.25" hidden="false" customHeight="false" outlineLevel="0" collapsed="false">
      <c r="G247" s="171"/>
      <c r="H247" s="130"/>
      <c r="I247" s="130"/>
      <c r="J247" s="130"/>
      <c r="K247" s="219"/>
      <c r="L247" s="130"/>
      <c r="M247" s="130"/>
      <c r="N247" s="130"/>
    </row>
    <row r="248" customFormat="false" ht="11.25" hidden="false" customHeight="false" outlineLevel="0" collapsed="false">
      <c r="G248" s="171"/>
      <c r="H248" s="130"/>
      <c r="I248" s="130"/>
      <c r="J248" s="130"/>
      <c r="K248" s="219"/>
      <c r="L248" s="130"/>
      <c r="M248" s="130"/>
      <c r="N248" s="130"/>
    </row>
    <row r="249" customFormat="false" ht="11.25" hidden="false" customHeight="false" outlineLevel="0" collapsed="false">
      <c r="G249" s="171"/>
      <c r="H249" s="130"/>
      <c r="I249" s="130"/>
      <c r="J249" s="130"/>
      <c r="K249" s="219"/>
      <c r="L249" s="130"/>
      <c r="M249" s="130"/>
      <c r="N249" s="130"/>
    </row>
    <row r="250" customFormat="false" ht="11.25" hidden="false" customHeight="false" outlineLevel="0" collapsed="false">
      <c r="G250" s="171"/>
      <c r="H250" s="130"/>
      <c r="I250" s="130"/>
      <c r="J250" s="130"/>
      <c r="K250" s="219"/>
      <c r="L250" s="130"/>
      <c r="M250" s="130"/>
      <c r="N250" s="130"/>
    </row>
    <row r="251" customFormat="false" ht="11.25" hidden="false" customHeight="false" outlineLevel="0" collapsed="false">
      <c r="G251" s="171"/>
      <c r="H251" s="130"/>
      <c r="I251" s="130"/>
      <c r="J251" s="130"/>
      <c r="K251" s="219"/>
      <c r="L251" s="130"/>
      <c r="M251" s="130"/>
      <c r="N251" s="130"/>
    </row>
    <row r="252" customFormat="false" ht="11.25" hidden="false" customHeight="false" outlineLevel="0" collapsed="false">
      <c r="G252" s="171"/>
      <c r="H252" s="172"/>
      <c r="I252" s="172"/>
      <c r="J252" s="172"/>
      <c r="K252" s="232"/>
      <c r="L252" s="172"/>
      <c r="M252" s="172"/>
      <c r="N252" s="172"/>
    </row>
    <row r="253" customFormat="false" ht="11.25" hidden="false" customHeight="false" outlineLevel="0" collapsed="false">
      <c r="G253" s="171"/>
      <c r="H253" s="130"/>
      <c r="I253" s="173"/>
      <c r="J253" s="130"/>
      <c r="K253" s="233"/>
      <c r="L253" s="130"/>
      <c r="M253" s="130"/>
      <c r="N253" s="130"/>
    </row>
    <row r="254" customFormat="false" ht="11.25" hidden="false" customHeight="false" outlineLevel="0" collapsed="false">
      <c r="G254" s="174"/>
      <c r="I254" s="130"/>
      <c r="J254" s="130"/>
      <c r="K254" s="219"/>
      <c r="L254" s="130"/>
      <c r="M254" s="130"/>
      <c r="N254" s="146"/>
    </row>
    <row r="255" customFormat="false" ht="11.25" hidden="false" customHeight="false" outlineLevel="0" collapsed="false">
      <c r="J255" s="91"/>
      <c r="L255" s="91"/>
      <c r="M255" s="91"/>
      <c r="N255" s="153"/>
    </row>
    <row r="256" customFormat="false" ht="11.25" hidden="false" customHeight="false" outlineLevel="0" collapsed="false">
      <c r="I256" s="130"/>
      <c r="J256" s="27"/>
      <c r="K256" s="224"/>
      <c r="L256" s="27"/>
      <c r="M256" s="178"/>
      <c r="N256" s="143"/>
    </row>
    <row r="257" customFormat="false" ht="11.25" hidden="false" customHeight="false" outlineLevel="0" collapsed="false">
      <c r="J257" s="27"/>
      <c r="L257" s="27"/>
      <c r="M257" s="27"/>
      <c r="N257" s="130"/>
    </row>
    <row r="258" customFormat="false" ht="11.25" hidden="false" customHeight="false" outlineLevel="0" collapsed="false">
      <c r="J258" s="180"/>
      <c r="K258" s="225"/>
      <c r="L258" s="181"/>
      <c r="M258" s="180"/>
      <c r="N258" s="183"/>
    </row>
    <row r="259" customFormat="false" ht="11.25" hidden="false" customHeight="false" outlineLevel="0" collapsed="false">
      <c r="J259" s="180"/>
      <c r="K259" s="225"/>
      <c r="L259" s="181"/>
      <c r="M259" s="180"/>
      <c r="N259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E34" activeCellId="0" sqref="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4" width="9.85"/>
    <col collapsed="false" customWidth="true" hidden="false" outlineLevel="0" max="28" min="27" style="155" width="9.85"/>
    <col collapsed="false" customWidth="true" hidden="false" outlineLevel="0" max="29" min="29" style="155" width="8.28"/>
    <col collapsed="false" customWidth="true" hidden="false" outlineLevel="0" max="31" min="30" style="155" width="11.13"/>
    <col collapsed="false" customWidth="true" hidden="false" outlineLevel="0" max="33" min="33" style="19" width="9.14"/>
    <col collapsed="false" customWidth="true" hidden="false" outlineLevel="0" max="34" min="34" style="13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2"/>
      <c r="D1" s="0" t="n">
        <v>24949</v>
      </c>
    </row>
    <row r="2" customFormat="false" ht="12.75" hidden="false" customHeight="false" outlineLevel="0" collapsed="false">
      <c r="A2" s="197"/>
      <c r="B2" s="190"/>
      <c r="C2" s="130"/>
      <c r="D2" s="130" t="s">
        <v>193</v>
      </c>
      <c r="F2" s="0"/>
      <c r="H2" s="234"/>
      <c r="Z2" s="149"/>
      <c r="AA2" s="130"/>
      <c r="AB2" s="130"/>
      <c r="AC2" s="130"/>
      <c r="AD2" s="130"/>
      <c r="AE2" s="130"/>
      <c r="AF2" s="9"/>
    </row>
    <row r="3" customFormat="false" ht="12.75" hidden="false" customHeight="false" outlineLevel="0" collapsed="false">
      <c r="B3" s="120" t="s">
        <v>194</v>
      </c>
      <c r="D3" s="235" t="s">
        <v>195</v>
      </c>
      <c r="E3" s="122"/>
      <c r="F3" s="235" t="s">
        <v>196</v>
      </c>
      <c r="G3" s="122"/>
      <c r="I3" s="127"/>
      <c r="J3" s="127"/>
      <c r="K3" s="127"/>
      <c r="L3" s="127"/>
      <c r="M3" s="127"/>
      <c r="O3" s="128"/>
      <c r="T3" s="6"/>
      <c r="U3" s="127"/>
      <c r="V3" s="127"/>
      <c r="W3" s="127"/>
      <c r="X3" s="127"/>
      <c r="Y3" s="127"/>
      <c r="Z3" s="149"/>
      <c r="AA3" s="155" t="s">
        <v>197</v>
      </c>
      <c r="AB3" s="236"/>
      <c r="AC3" s="130"/>
      <c r="AD3" s="130"/>
      <c r="AE3" s="130"/>
      <c r="AF3" s="9"/>
      <c r="AG3" s="19" t="s">
        <v>198</v>
      </c>
      <c r="AH3" s="236"/>
      <c r="AM3" s="19" t="s">
        <v>199</v>
      </c>
      <c r="AN3" s="0"/>
    </row>
    <row r="4" customFormat="false" ht="12.75" hidden="false" customHeight="false" outlineLevel="0" collapsed="false">
      <c r="A4" s="88" t="s">
        <v>179</v>
      </c>
      <c r="B4" s="123" t="s">
        <v>180</v>
      </c>
      <c r="C4" s="123" t="s">
        <v>181</v>
      </c>
      <c r="D4" s="123" t="s">
        <v>180</v>
      </c>
      <c r="E4" s="123" t="s">
        <v>181</v>
      </c>
      <c r="F4" s="123" t="s">
        <v>180</v>
      </c>
      <c r="G4" s="123" t="s">
        <v>181</v>
      </c>
      <c r="H4" s="237" t="s">
        <v>200</v>
      </c>
      <c r="I4" s="127"/>
      <c r="J4" s="127"/>
      <c r="K4" s="127"/>
      <c r="L4" s="127"/>
      <c r="M4" s="127"/>
      <c r="N4" s="18"/>
      <c r="O4" s="128"/>
      <c r="R4" s="133"/>
      <c r="T4" s="6"/>
      <c r="U4" s="127"/>
      <c r="V4" s="127"/>
      <c r="W4" s="127"/>
      <c r="X4" s="127"/>
      <c r="Y4" s="127"/>
      <c r="Z4" s="149"/>
      <c r="AA4" s="236"/>
      <c r="AB4" s="236"/>
      <c r="AC4" s="130"/>
      <c r="AD4" s="130"/>
      <c r="AE4" s="130"/>
      <c r="AF4" s="9"/>
      <c r="AG4" s="18"/>
      <c r="AH4" s="236"/>
      <c r="AK4" s="238"/>
      <c r="AN4" s="0"/>
    </row>
    <row r="5" customFormat="false" ht="12.75" hidden="false" customHeight="false" outlineLevel="0" collapsed="false">
      <c r="A5" s="129" t="n">
        <v>1</v>
      </c>
      <c r="B5" s="130"/>
      <c r="C5" s="130"/>
      <c r="D5" s="130" t="n">
        <v>-280134</v>
      </c>
      <c r="E5" s="130" t="n">
        <v>-280135</v>
      </c>
      <c r="F5" s="130"/>
      <c r="G5" s="130"/>
      <c r="H5" s="130" t="n">
        <f aca="false">+E5-D5+C5-B5</f>
        <v>-1</v>
      </c>
      <c r="M5" s="32"/>
      <c r="O5" s="91"/>
      <c r="P5" s="69"/>
      <c r="T5" s="135"/>
      <c r="U5" s="136"/>
      <c r="V5" s="136"/>
      <c r="W5" s="136"/>
      <c r="X5" s="136"/>
      <c r="Y5" s="136"/>
      <c r="Z5" s="149"/>
      <c r="AA5" s="130" t="s">
        <v>194</v>
      </c>
      <c r="AB5" s="130"/>
      <c r="AC5" s="130"/>
      <c r="AD5" s="239" t="s">
        <v>201</v>
      </c>
      <c r="AE5" s="239"/>
      <c r="AF5" s="122"/>
      <c r="AG5" s="19" t="s">
        <v>194</v>
      </c>
      <c r="AJ5" s="122" t="s">
        <v>201</v>
      </c>
      <c r="AK5" s="122"/>
      <c r="AL5" s="122"/>
      <c r="AM5" s="19" t="s">
        <v>194</v>
      </c>
      <c r="AO5" s="122" t="s">
        <v>201</v>
      </c>
      <c r="AP5" s="122"/>
    </row>
    <row r="6" customFormat="false" ht="12.75" hidden="false" customHeight="false" outlineLevel="0" collapsed="false">
      <c r="A6" s="129" t="n">
        <v>2</v>
      </c>
      <c r="B6" s="130"/>
      <c r="C6" s="130"/>
      <c r="D6" s="130" t="n">
        <v>-279806</v>
      </c>
      <c r="E6" s="130" t="n">
        <v>-280313</v>
      </c>
      <c r="F6" s="130"/>
      <c r="G6" s="130"/>
      <c r="H6" s="130" t="n">
        <f aca="false">+E6-D6+C6-B6</f>
        <v>-507</v>
      </c>
      <c r="I6" s="136"/>
      <c r="J6" s="136"/>
      <c r="K6" s="136"/>
      <c r="L6" s="136"/>
      <c r="M6" s="136"/>
      <c r="N6" s="137"/>
      <c r="O6" s="138"/>
      <c r="P6" s="69"/>
      <c r="Q6" s="91"/>
      <c r="R6" s="133"/>
      <c r="T6" s="135"/>
      <c r="U6" s="136"/>
      <c r="V6" s="136"/>
      <c r="W6" s="136"/>
      <c r="X6" s="136"/>
      <c r="Y6" s="136"/>
      <c r="Z6" s="215" t="s">
        <v>182</v>
      </c>
      <c r="AA6" s="170" t="s">
        <v>202</v>
      </c>
      <c r="AB6" s="170" t="s">
        <v>203</v>
      </c>
      <c r="AC6" s="170" t="s">
        <v>204</v>
      </c>
      <c r="AD6" s="170" t="s">
        <v>202</v>
      </c>
      <c r="AE6" s="170" t="s">
        <v>203</v>
      </c>
      <c r="AF6" s="123" t="s">
        <v>204</v>
      </c>
      <c r="AG6" s="123" t="s">
        <v>202</v>
      </c>
      <c r="AH6" s="170" t="s">
        <v>203</v>
      </c>
      <c r="AI6" s="123" t="s">
        <v>204</v>
      </c>
      <c r="AJ6" s="123" t="s">
        <v>202</v>
      </c>
      <c r="AK6" s="123" t="s">
        <v>203</v>
      </c>
      <c r="AL6" s="123" t="s">
        <v>204</v>
      </c>
      <c r="AM6" s="123" t="s">
        <v>202</v>
      </c>
      <c r="AN6" s="123" t="s">
        <v>203</v>
      </c>
      <c r="AO6" s="123" t="s">
        <v>202</v>
      </c>
      <c r="AP6" s="123" t="s">
        <v>203</v>
      </c>
    </row>
    <row r="7" customFormat="false" ht="12.75" hidden="false" customHeight="false" outlineLevel="0" collapsed="false">
      <c r="A7" s="129" t="n">
        <v>3</v>
      </c>
      <c r="B7" s="130"/>
      <c r="C7" s="130"/>
      <c r="D7" s="130" t="n">
        <v>-301597</v>
      </c>
      <c r="E7" s="130" t="n">
        <v>-302566</v>
      </c>
      <c r="F7" s="130"/>
      <c r="G7" s="130"/>
      <c r="H7" s="130" t="n">
        <f aca="false">+E7-D7+C7-B7</f>
        <v>-969</v>
      </c>
      <c r="I7" s="136"/>
      <c r="L7" s="240"/>
      <c r="M7" s="136"/>
      <c r="N7" s="139"/>
      <c r="O7" s="138"/>
      <c r="P7" s="69"/>
      <c r="Q7" s="91"/>
      <c r="R7" s="133"/>
      <c r="T7" s="135"/>
      <c r="U7" s="136"/>
      <c r="V7" s="136"/>
      <c r="W7" s="136"/>
      <c r="X7" s="136"/>
      <c r="Y7" s="136"/>
      <c r="Z7" s="149"/>
      <c r="AA7" s="130"/>
      <c r="AB7" s="130"/>
      <c r="AC7" s="130"/>
      <c r="AD7" s="130"/>
      <c r="AE7" s="130"/>
      <c r="AF7" s="130"/>
      <c r="AI7" s="130"/>
      <c r="AJ7" s="130"/>
      <c r="AK7" s="130"/>
      <c r="AL7" s="130"/>
      <c r="AO7" s="130"/>
      <c r="AP7" s="130"/>
    </row>
    <row r="8" customFormat="false" ht="12.75" hidden="false" customHeight="false" outlineLevel="0" collapsed="false">
      <c r="A8" s="129" t="n">
        <v>4</v>
      </c>
      <c r="B8" s="130"/>
      <c r="C8" s="130"/>
      <c r="D8" s="130" t="n">
        <v>-314743</v>
      </c>
      <c r="E8" s="130" t="n">
        <v>-319472</v>
      </c>
      <c r="F8" s="130"/>
      <c r="G8" s="130"/>
      <c r="H8" s="130" t="n">
        <f aca="false">+E8-D8+C8-B8</f>
        <v>-4729</v>
      </c>
      <c r="I8" s="136"/>
      <c r="L8" s="240"/>
      <c r="M8" s="136"/>
      <c r="N8" s="139"/>
      <c r="O8" s="138"/>
      <c r="P8" s="69"/>
      <c r="Q8" s="91"/>
      <c r="R8" s="133"/>
      <c r="T8" s="135"/>
      <c r="U8" s="136"/>
      <c r="V8" s="136"/>
      <c r="W8" s="136"/>
      <c r="X8" s="136"/>
      <c r="Y8" s="136"/>
      <c r="Z8" s="149" t="n">
        <v>35004</v>
      </c>
      <c r="AA8" s="130" t="n">
        <v>154897</v>
      </c>
      <c r="AB8" s="130" t="n">
        <f aca="false">158568+147</f>
        <v>158715</v>
      </c>
      <c r="AC8" s="130" t="n">
        <f aca="false">+AB8-AA8</f>
        <v>3818</v>
      </c>
      <c r="AD8" s="130"/>
      <c r="AE8" s="130"/>
      <c r="AF8" s="130" t="n">
        <f aca="false">+AE8-AD8</f>
        <v>0</v>
      </c>
      <c r="AI8" s="130" t="n">
        <f aca="false">+AH8-AG8</f>
        <v>0</v>
      </c>
      <c r="AJ8" s="130"/>
      <c r="AK8" s="130"/>
      <c r="AL8" s="130" t="n">
        <f aca="false">+AK8-AJ8</f>
        <v>0</v>
      </c>
      <c r="AM8" s="146" t="n">
        <f aca="false">+AA8-AG8</f>
        <v>154897</v>
      </c>
      <c r="AN8" s="146" t="n">
        <f aca="false">+AB8-AH8</f>
        <v>158715</v>
      </c>
      <c r="AO8" s="130" t="n">
        <f aca="false">+AD8-AJ8</f>
        <v>0</v>
      </c>
      <c r="AP8" s="130" t="n">
        <f aca="false">+AE8-AK8</f>
        <v>0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 t="n">
        <v>-312244</v>
      </c>
      <c r="E9" s="130" t="n">
        <v>-312596</v>
      </c>
      <c r="F9" s="130"/>
      <c r="G9" s="130"/>
      <c r="H9" s="130" t="n">
        <f aca="false">+E9-D9+C9-B9</f>
        <v>-352</v>
      </c>
      <c r="I9" s="136"/>
      <c r="L9" s="240"/>
      <c r="M9" s="136"/>
      <c r="N9" s="139"/>
      <c r="O9" s="138"/>
      <c r="P9" s="69"/>
      <c r="Q9" s="91"/>
      <c r="R9" s="133"/>
      <c r="T9" s="135"/>
      <c r="U9" s="136"/>
      <c r="V9" s="136"/>
      <c r="W9" s="136"/>
      <c r="X9" s="136"/>
      <c r="Y9" s="136"/>
      <c r="Z9" s="149" t="n">
        <v>35034</v>
      </c>
      <c r="AA9" s="130" t="n">
        <v>517823</v>
      </c>
      <c r="AB9" s="130" t="n">
        <v>504438</v>
      </c>
      <c r="AC9" s="130" t="n">
        <f aca="false">+AB9-AA9</f>
        <v>-13385</v>
      </c>
      <c r="AD9" s="130"/>
      <c r="AE9" s="130"/>
      <c r="AF9" s="130" t="n">
        <f aca="false">+AE9-AD9</f>
        <v>0</v>
      </c>
      <c r="AI9" s="130" t="n">
        <f aca="false">+AH9-AG9</f>
        <v>0</v>
      </c>
      <c r="AJ9" s="130"/>
      <c r="AK9" s="130"/>
      <c r="AL9" s="130" t="n">
        <f aca="false">+AK9-AJ9</f>
        <v>0</v>
      </c>
      <c r="AM9" s="146" t="n">
        <f aca="false">+AA9-AG9</f>
        <v>517823</v>
      </c>
      <c r="AN9" s="146" t="n">
        <f aca="false">+AB9-AH9</f>
        <v>504438</v>
      </c>
      <c r="AO9" s="130" t="n">
        <f aca="false">+AD9-AJ9</f>
        <v>0</v>
      </c>
      <c r="AP9" s="13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9" t="n">
        <v>6</v>
      </c>
      <c r="B10" s="130"/>
      <c r="C10" s="130"/>
      <c r="D10" s="130" t="n">
        <v>-311950</v>
      </c>
      <c r="E10" s="130" t="n">
        <v>-310929</v>
      </c>
      <c r="F10" s="130"/>
      <c r="G10" s="130"/>
      <c r="H10" s="130" t="n">
        <f aca="false">+E10-D10+C10-B10</f>
        <v>1021</v>
      </c>
      <c r="I10" s="136"/>
      <c r="L10" s="240"/>
      <c r="M10" s="136"/>
      <c r="N10" s="139"/>
      <c r="O10" s="138"/>
      <c r="P10" s="69"/>
      <c r="Q10" s="91"/>
      <c r="R10" s="133"/>
      <c r="T10" s="135"/>
      <c r="U10" s="136"/>
      <c r="V10" s="136"/>
      <c r="W10" s="136"/>
      <c r="X10" s="136"/>
      <c r="Y10" s="136"/>
      <c r="Z10" s="149" t="n">
        <v>35065</v>
      </c>
      <c r="AA10" s="130" t="n">
        <v>7601093</v>
      </c>
      <c r="AB10" s="130" t="n">
        <v>7546494</v>
      </c>
      <c r="AC10" s="130" t="n">
        <f aca="false">+AB10-AA10</f>
        <v>-54599</v>
      </c>
      <c r="AD10" s="130"/>
      <c r="AE10" s="130"/>
      <c r="AF10" s="130" t="n">
        <f aca="false">+AE10-AD10</f>
        <v>0</v>
      </c>
      <c r="AI10" s="130" t="n">
        <f aca="false">+AH10-AG10</f>
        <v>0</v>
      </c>
      <c r="AJ10" s="130"/>
      <c r="AK10" s="130"/>
      <c r="AL10" s="130" t="n">
        <f aca="false">+AK10-AJ10</f>
        <v>0</v>
      </c>
      <c r="AM10" s="146" t="n">
        <f aca="false">+AA10-AG10</f>
        <v>7601093</v>
      </c>
      <c r="AN10" s="146" t="n">
        <f aca="false">+AB10-AH10</f>
        <v>7546494</v>
      </c>
      <c r="AO10" s="130" t="n">
        <f aca="false">+AD10-AJ10</f>
        <v>0</v>
      </c>
      <c r="AP10" s="13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9" t="n">
        <v>7</v>
      </c>
      <c r="B11" s="130"/>
      <c r="C11" s="130"/>
      <c r="D11" s="130" t="n">
        <v>-323050</v>
      </c>
      <c r="E11" s="130" t="n">
        <v>-318020</v>
      </c>
      <c r="F11" s="130"/>
      <c r="G11" s="130"/>
      <c r="H11" s="130" t="n">
        <f aca="false">+E11-D11+C11-B11</f>
        <v>5030</v>
      </c>
      <c r="I11" s="136"/>
      <c r="L11" s="241"/>
      <c r="M11" s="136"/>
      <c r="N11" s="139"/>
      <c r="O11" s="138"/>
      <c r="P11" s="69"/>
      <c r="Q11" s="91"/>
      <c r="R11" s="133"/>
      <c r="T11" s="135"/>
      <c r="U11" s="136"/>
      <c r="V11" s="136"/>
      <c r="W11" s="136"/>
      <c r="X11" s="136"/>
      <c r="Y11" s="136"/>
      <c r="Z11" s="149" t="n">
        <v>35096</v>
      </c>
      <c r="AA11" s="130" t="n">
        <v>8861952</v>
      </c>
      <c r="AB11" s="130" t="n">
        <v>8793151</v>
      </c>
      <c r="AC11" s="130" t="n">
        <f aca="false">+AB11-AA11</f>
        <v>-68801</v>
      </c>
      <c r="AD11" s="130"/>
      <c r="AE11" s="130"/>
      <c r="AF11" s="130" t="n">
        <f aca="false">+AE11-AD11</f>
        <v>0</v>
      </c>
      <c r="AI11" s="130" t="n">
        <f aca="false">+AH11-AG11</f>
        <v>0</v>
      </c>
      <c r="AJ11" s="130"/>
      <c r="AK11" s="130"/>
      <c r="AL11" s="130" t="n">
        <f aca="false">+AK11-AJ11</f>
        <v>0</v>
      </c>
      <c r="AM11" s="146" t="n">
        <f aca="false">+AA11-AG11</f>
        <v>8861952</v>
      </c>
      <c r="AN11" s="146" t="n">
        <f aca="false">+AB11-AH11</f>
        <v>8793151</v>
      </c>
      <c r="AO11" s="130" t="n">
        <f aca="false">+AD11-AJ11</f>
        <v>0</v>
      </c>
      <c r="AP11" s="13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9" t="n">
        <v>8</v>
      </c>
      <c r="B12" s="130"/>
      <c r="C12" s="130"/>
      <c r="D12" s="130" t="n">
        <v>-300249</v>
      </c>
      <c r="E12" s="130" t="n">
        <v>-298103</v>
      </c>
      <c r="F12" s="130"/>
      <c r="G12" s="130"/>
      <c r="H12" s="130" t="n">
        <f aca="false">+E12-D12+C12-B12</f>
        <v>2146</v>
      </c>
      <c r="I12" s="136"/>
      <c r="L12" s="241"/>
      <c r="M12" s="136"/>
      <c r="N12" s="139"/>
      <c r="O12" s="138"/>
      <c r="P12" s="69"/>
      <c r="Q12" s="91"/>
      <c r="R12" s="133"/>
      <c r="T12" s="135"/>
      <c r="U12" s="136"/>
      <c r="V12" s="136"/>
      <c r="W12" s="136"/>
      <c r="X12" s="136"/>
      <c r="Y12" s="136"/>
      <c r="Z12" s="149" t="n">
        <v>35125</v>
      </c>
      <c r="AA12" s="130" t="n">
        <v>9536036</v>
      </c>
      <c r="AB12" s="130" t="n">
        <v>9424354</v>
      </c>
      <c r="AC12" s="130" t="n">
        <f aca="false">+AB12-AA12</f>
        <v>-111682</v>
      </c>
      <c r="AD12" s="130"/>
      <c r="AE12" s="130"/>
      <c r="AF12" s="130" t="n">
        <f aca="false">+AE12-AD12</f>
        <v>0</v>
      </c>
      <c r="AI12" s="130" t="n">
        <f aca="false">+AH12-AG12</f>
        <v>0</v>
      </c>
      <c r="AJ12" s="130"/>
      <c r="AK12" s="130"/>
      <c r="AL12" s="130" t="n">
        <f aca="false">+AK12-AJ12</f>
        <v>0</v>
      </c>
      <c r="AM12" s="146" t="n">
        <f aca="false">+AA12-AG12</f>
        <v>9536036</v>
      </c>
      <c r="AN12" s="146" t="n">
        <f aca="false">+AB12-AH12</f>
        <v>9424354</v>
      </c>
      <c r="AO12" s="130" t="n">
        <f aca="false">+AD12-AJ12</f>
        <v>0</v>
      </c>
      <c r="AP12" s="13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9" t="n">
        <v>9</v>
      </c>
      <c r="B13" s="130"/>
      <c r="C13" s="130"/>
      <c r="D13" s="130" t="n">
        <v>-266264</v>
      </c>
      <c r="E13" s="130" t="n">
        <v>-263779</v>
      </c>
      <c r="F13" s="130"/>
      <c r="G13" s="130"/>
      <c r="H13" s="130" t="n">
        <f aca="false">+E13-D13+C13-B13</f>
        <v>2485</v>
      </c>
      <c r="I13" s="136"/>
      <c r="L13" s="241"/>
      <c r="M13" s="136"/>
      <c r="N13" s="139"/>
      <c r="O13" s="138"/>
      <c r="P13" s="69"/>
      <c r="Q13" s="91"/>
      <c r="R13" s="133"/>
      <c r="T13" s="135"/>
      <c r="U13" s="136"/>
      <c r="V13" s="136"/>
      <c r="W13" s="136"/>
      <c r="X13" s="136"/>
      <c r="Y13" s="136"/>
      <c r="Z13" s="149" t="n">
        <v>35156</v>
      </c>
      <c r="AA13" s="130" t="n">
        <v>8208752</v>
      </c>
      <c r="AB13" s="130" t="n">
        <v>8202500</v>
      </c>
      <c r="AC13" s="130" t="n">
        <f aca="false">+AB13-AA13</f>
        <v>-6252</v>
      </c>
      <c r="AD13" s="130"/>
      <c r="AE13" s="130"/>
      <c r="AF13" s="130" t="n">
        <f aca="false">+AE13-AD13</f>
        <v>0</v>
      </c>
      <c r="AI13" s="130" t="n">
        <f aca="false">+AH13-AG13</f>
        <v>0</v>
      </c>
      <c r="AJ13" s="130"/>
      <c r="AK13" s="130"/>
      <c r="AL13" s="130" t="n">
        <f aca="false">+AK13-AJ13</f>
        <v>0</v>
      </c>
      <c r="AM13" s="146" t="n">
        <f aca="false">+AA13-AG13</f>
        <v>8208752</v>
      </c>
      <c r="AN13" s="146" t="n">
        <f aca="false">+AB13-AH13</f>
        <v>8202500</v>
      </c>
      <c r="AO13" s="130" t="n">
        <f aca="false">+AD13-AJ13</f>
        <v>0</v>
      </c>
      <c r="AP13" s="13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9" t="n">
        <v>10</v>
      </c>
      <c r="B14" s="130"/>
      <c r="C14" s="130"/>
      <c r="D14" s="130" t="n">
        <v>-299882</v>
      </c>
      <c r="E14" s="130" t="n">
        <v>-301891</v>
      </c>
      <c r="F14" s="130"/>
      <c r="G14" s="130"/>
      <c r="H14" s="130" t="n">
        <f aca="false">+E14-D14+C14-B14</f>
        <v>-2009</v>
      </c>
      <c r="I14" s="136"/>
      <c r="L14" s="241"/>
      <c r="M14" s="136"/>
      <c r="N14" s="139"/>
      <c r="O14" s="138"/>
      <c r="P14" s="69"/>
      <c r="Q14" s="91"/>
      <c r="R14" s="133"/>
      <c r="T14" s="135"/>
      <c r="U14" s="136"/>
      <c r="V14" s="136"/>
      <c r="W14" s="136"/>
      <c r="X14" s="136"/>
      <c r="Y14" s="136"/>
      <c r="Z14" s="149" t="n">
        <v>35186</v>
      </c>
      <c r="AA14" s="130" t="n">
        <v>8423604</v>
      </c>
      <c r="AB14" s="130" t="n">
        <v>8500472</v>
      </c>
      <c r="AC14" s="130" t="n">
        <f aca="false">+AB14-AA14</f>
        <v>76868</v>
      </c>
      <c r="AD14" s="130"/>
      <c r="AE14" s="130"/>
      <c r="AF14" s="130" t="n">
        <f aca="false">+AE14-AD14</f>
        <v>0</v>
      </c>
      <c r="AI14" s="130" t="n">
        <f aca="false">+AH14-AG14</f>
        <v>0</v>
      </c>
      <c r="AJ14" s="130"/>
      <c r="AK14" s="130"/>
      <c r="AL14" s="130" t="n">
        <f aca="false">+AK14-AJ14</f>
        <v>0</v>
      </c>
      <c r="AM14" s="146" t="n">
        <f aca="false">+AA14-AG14</f>
        <v>8423604</v>
      </c>
      <c r="AN14" s="146" t="n">
        <f aca="false">+AB14-AH14</f>
        <v>8500472</v>
      </c>
      <c r="AO14" s="130" t="n">
        <f aca="false">+AD14-AJ14</f>
        <v>0</v>
      </c>
      <c r="AP14" s="13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9" t="n">
        <v>11</v>
      </c>
      <c r="B15" s="130"/>
      <c r="C15" s="130"/>
      <c r="D15" s="130" t="n">
        <v>-257687</v>
      </c>
      <c r="E15" s="130" t="n">
        <v>-291787</v>
      </c>
      <c r="F15" s="130"/>
      <c r="G15" s="130"/>
      <c r="H15" s="130" t="n">
        <f aca="false">+E15-D15+C15-B15</f>
        <v>-34100</v>
      </c>
      <c r="I15" s="136"/>
      <c r="L15" s="241"/>
      <c r="M15" s="136"/>
      <c r="N15" s="139"/>
      <c r="O15" s="138"/>
      <c r="P15" s="69"/>
      <c r="Q15" s="91"/>
      <c r="R15" s="133"/>
      <c r="T15" s="135"/>
      <c r="U15" s="136"/>
      <c r="V15" s="136"/>
      <c r="W15" s="136"/>
      <c r="X15" s="136"/>
      <c r="Y15" s="136"/>
      <c r="Z15" s="149" t="n">
        <v>35217</v>
      </c>
      <c r="AA15" s="130" t="n">
        <v>7598497</v>
      </c>
      <c r="AB15" s="130" t="n">
        <v>7806724</v>
      </c>
      <c r="AC15" s="130" t="n">
        <f aca="false">+AB15-AA15</f>
        <v>208227</v>
      </c>
      <c r="AD15" s="130"/>
      <c r="AE15" s="130"/>
      <c r="AF15" s="130" t="n">
        <f aca="false">+AE15-AD15</f>
        <v>0</v>
      </c>
      <c r="AI15" s="130" t="n">
        <f aca="false">+AH15-AG15</f>
        <v>0</v>
      </c>
      <c r="AJ15" s="130"/>
      <c r="AK15" s="130"/>
      <c r="AL15" s="130" t="n">
        <f aca="false">+AK15-AJ15</f>
        <v>0</v>
      </c>
      <c r="AM15" s="146" t="n">
        <f aca="false">+AA15-AG15</f>
        <v>7598497</v>
      </c>
      <c r="AN15" s="146" t="n">
        <f aca="false">+AB15-AH15</f>
        <v>7806724</v>
      </c>
      <c r="AO15" s="130" t="n">
        <f aca="false">+AD15-AJ15</f>
        <v>0</v>
      </c>
      <c r="AP15" s="13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9" t="n">
        <v>12</v>
      </c>
      <c r="B16" s="130"/>
      <c r="C16" s="130"/>
      <c r="D16" s="130" t="n">
        <v>-255903</v>
      </c>
      <c r="E16" s="130" t="n">
        <v>-270240</v>
      </c>
      <c r="F16" s="130"/>
      <c r="G16" s="130"/>
      <c r="H16" s="130" t="n">
        <f aca="false">+E16-D16+C16-B16</f>
        <v>-14337</v>
      </c>
      <c r="I16" s="136"/>
      <c r="L16" s="241"/>
      <c r="M16" s="136"/>
      <c r="N16" s="139"/>
      <c r="O16" s="138"/>
      <c r="P16" s="69"/>
      <c r="Q16" s="91"/>
      <c r="R16" s="133"/>
      <c r="T16" s="135"/>
      <c r="U16" s="136"/>
      <c r="Y16" s="136"/>
      <c r="Z16" s="149" t="n">
        <v>35247</v>
      </c>
      <c r="AA16" s="130" t="n">
        <f aca="false">10183197-10183197+10173543</f>
        <v>10173543</v>
      </c>
      <c r="AB16" s="130" t="n">
        <v>10254986</v>
      </c>
      <c r="AC16" s="130" t="n">
        <f aca="false">+AB16-AA16</f>
        <v>81443</v>
      </c>
      <c r="AD16" s="130"/>
      <c r="AE16" s="130"/>
      <c r="AF16" s="130" t="n">
        <f aca="false">+AE16-AD16</f>
        <v>0</v>
      </c>
      <c r="AI16" s="130" t="n">
        <f aca="false">+AH16-AG16</f>
        <v>0</v>
      </c>
      <c r="AJ16" s="130"/>
      <c r="AK16" s="130"/>
      <c r="AL16" s="130" t="n">
        <f aca="false">+AK16-AJ16</f>
        <v>0</v>
      </c>
      <c r="AM16" s="146" t="n">
        <f aca="false">+AA16-AG16</f>
        <v>10173543</v>
      </c>
      <c r="AN16" s="146" t="n">
        <f aca="false">+AB16-AH16</f>
        <v>10254986</v>
      </c>
      <c r="AO16" s="130" t="n">
        <f aca="false">+AD16-AJ16</f>
        <v>0</v>
      </c>
      <c r="AP16" s="13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9" t="n">
        <v>13</v>
      </c>
      <c r="B17" s="130"/>
      <c r="C17" s="130"/>
      <c r="D17" s="130" t="n">
        <v>-292149</v>
      </c>
      <c r="E17" s="130" t="n">
        <v>-294862</v>
      </c>
      <c r="F17" s="130"/>
      <c r="G17" s="130"/>
      <c r="H17" s="130" t="n">
        <f aca="false">+E17-D17+C17-B17</f>
        <v>-2713</v>
      </c>
      <c r="I17" s="136"/>
      <c r="M17" s="136"/>
      <c r="N17" s="137"/>
      <c r="O17" s="138"/>
      <c r="P17" s="69"/>
      <c r="Q17" s="91"/>
      <c r="R17" s="133"/>
      <c r="T17" s="135"/>
      <c r="U17" s="136"/>
      <c r="Y17" s="136"/>
      <c r="Z17" s="149" t="n">
        <v>35278</v>
      </c>
      <c r="AA17" s="130" t="n">
        <v>7746025</v>
      </c>
      <c r="AB17" s="130" t="n">
        <v>7834754</v>
      </c>
      <c r="AC17" s="130" t="n">
        <f aca="false">+AB17-AA17</f>
        <v>88729</v>
      </c>
      <c r="AD17" s="130"/>
      <c r="AE17" s="130"/>
      <c r="AF17" s="130" t="n">
        <f aca="false">+AE17-AD17</f>
        <v>0</v>
      </c>
      <c r="AI17" s="130" t="n">
        <f aca="false">+AH17-AG17</f>
        <v>0</v>
      </c>
      <c r="AJ17" s="130"/>
      <c r="AK17" s="130"/>
      <c r="AL17" s="130" t="n">
        <f aca="false">+AK17-AJ17</f>
        <v>0</v>
      </c>
      <c r="AM17" s="146" t="n">
        <f aca="false">+AA17-AG17</f>
        <v>7746025</v>
      </c>
      <c r="AN17" s="146" t="n">
        <f aca="false">+AB17-AH17</f>
        <v>7834754</v>
      </c>
      <c r="AO17" s="130" t="n">
        <f aca="false">+AD17-AJ17</f>
        <v>0</v>
      </c>
      <c r="AP17" s="130" t="n">
        <f aca="false">+AE17-AK17</f>
        <v>0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 t="n">
        <v>-299428</v>
      </c>
      <c r="E18" s="130" t="n">
        <v>-300407</v>
      </c>
      <c r="F18" s="130"/>
      <c r="G18" s="130"/>
      <c r="H18" s="130" t="n">
        <f aca="false">+E18-D18+C18-B18</f>
        <v>-979</v>
      </c>
      <c r="I18" s="136"/>
      <c r="M18" s="136"/>
      <c r="N18" s="137"/>
      <c r="O18" s="138"/>
      <c r="P18" s="69"/>
      <c r="Q18" s="91"/>
      <c r="R18" s="133"/>
      <c r="T18" s="135"/>
      <c r="U18" s="136"/>
      <c r="Y18" s="136"/>
      <c r="Z18" s="149" t="n">
        <v>35309</v>
      </c>
      <c r="AA18" s="130" t="n">
        <v>9105752</v>
      </c>
      <c r="AB18" s="130" t="n">
        <v>9112349</v>
      </c>
      <c r="AC18" s="130" t="n">
        <f aca="false">+AB18-AA18</f>
        <v>6597</v>
      </c>
      <c r="AD18" s="130" t="n">
        <v>10832884</v>
      </c>
      <c r="AE18" s="130" t="n">
        <v>10607196</v>
      </c>
      <c r="AF18" s="130" t="n">
        <f aca="false">+AE18-AD18</f>
        <v>-225688</v>
      </c>
      <c r="AI18" s="130" t="n">
        <f aca="false">+AH18-AG18</f>
        <v>0</v>
      </c>
      <c r="AJ18" s="130"/>
      <c r="AK18" s="130"/>
      <c r="AL18" s="130" t="n">
        <f aca="false">+AK18-AJ18</f>
        <v>0</v>
      </c>
      <c r="AM18" s="146" t="n">
        <f aca="false">+AA18-AG18</f>
        <v>9105752</v>
      </c>
      <c r="AN18" s="146" t="n">
        <f aca="false">+AB18-AH18</f>
        <v>9112349</v>
      </c>
      <c r="AO18" s="130" t="n">
        <f aca="false">+AD18-AJ18</f>
        <v>10832884</v>
      </c>
      <c r="AP18" s="130" t="n">
        <f aca="false">+AE18-AK18</f>
        <v>10607196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 t="n">
        <v>-311511</v>
      </c>
      <c r="E19" s="130" t="n">
        <v>-303496</v>
      </c>
      <c r="F19" s="130"/>
      <c r="G19" s="130"/>
      <c r="H19" s="130" t="n">
        <f aca="false">+E19-D19+C19-B19</f>
        <v>8015</v>
      </c>
      <c r="I19" s="131"/>
      <c r="T19" s="135"/>
      <c r="U19" s="136"/>
      <c r="Y19" s="136"/>
      <c r="Z19" s="149" t="n">
        <v>35339</v>
      </c>
      <c r="AA19" s="130" t="n">
        <v>7449663</v>
      </c>
      <c r="AB19" s="130" t="n">
        <v>7543658</v>
      </c>
      <c r="AC19" s="130" t="n">
        <f aca="false">+AB19-AA19</f>
        <v>93995</v>
      </c>
      <c r="AD19" s="130" t="n">
        <v>8947165</v>
      </c>
      <c r="AE19" s="130" t="n">
        <v>8872112</v>
      </c>
      <c r="AF19" s="130" t="n">
        <f aca="false">+AE19-AD19</f>
        <v>-75053</v>
      </c>
      <c r="AI19" s="130" t="n">
        <f aca="false">+AH19-AG19</f>
        <v>0</v>
      </c>
      <c r="AJ19" s="130"/>
      <c r="AK19" s="130"/>
      <c r="AL19" s="130" t="n">
        <f aca="false">+AK19-AJ19</f>
        <v>0</v>
      </c>
      <c r="AM19" s="146" t="n">
        <f aca="false">+AA19-AG19</f>
        <v>7449663</v>
      </c>
      <c r="AN19" s="146" t="n">
        <f aca="false">+AB19-AH19</f>
        <v>7543658</v>
      </c>
      <c r="AO19" s="130" t="n">
        <f aca="false">+AD19-AJ19</f>
        <v>8947165</v>
      </c>
      <c r="AP19" s="130" t="n">
        <f aca="false">+AE19-AK19</f>
        <v>8872112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 t="n">
        <v>-291172</v>
      </c>
      <c r="E20" s="130" t="n">
        <v>-289668</v>
      </c>
      <c r="F20" s="130"/>
      <c r="G20" s="130"/>
      <c r="H20" s="130" t="n">
        <f aca="false">+E20-D20+C20-B20</f>
        <v>1504</v>
      </c>
      <c r="T20" s="135"/>
      <c r="U20" s="130"/>
      <c r="Y20" s="136"/>
      <c r="Z20" s="149" t="n">
        <v>35370</v>
      </c>
      <c r="AA20" s="130" t="n">
        <v>2608198</v>
      </c>
      <c r="AB20" s="130" t="n">
        <v>2603340</v>
      </c>
      <c r="AC20" s="130" t="n">
        <f aca="false">+AB20-AA20</f>
        <v>-4858</v>
      </c>
      <c r="AD20" s="130" t="n">
        <v>9086350</v>
      </c>
      <c r="AE20" s="130" t="n">
        <f aca="false">8929716-8929716+9021175</f>
        <v>9021175</v>
      </c>
      <c r="AF20" s="130" t="n">
        <f aca="false">+AE20-AD20</f>
        <v>-65175</v>
      </c>
      <c r="AI20" s="130" t="n">
        <f aca="false">+AH20-AG20</f>
        <v>0</v>
      </c>
      <c r="AJ20" s="130"/>
      <c r="AK20" s="130"/>
      <c r="AL20" s="130" t="n">
        <f aca="false">+AK20-AJ20</f>
        <v>0</v>
      </c>
      <c r="AM20" s="146" t="n">
        <f aca="false">+AA20-AG20</f>
        <v>2608198</v>
      </c>
      <c r="AN20" s="146" t="n">
        <f aca="false">+AB20-AH20</f>
        <v>2603340</v>
      </c>
      <c r="AO20" s="130" t="n">
        <f aca="false">+AD20-AJ20</f>
        <v>9086350</v>
      </c>
      <c r="AP20" s="130" t="n">
        <f aca="false">+AE20-AK20</f>
        <v>9021175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 t="n">
        <v>-308827</v>
      </c>
      <c r="E21" s="130" t="n">
        <v>-303067</v>
      </c>
      <c r="F21" s="130"/>
      <c r="G21" s="130"/>
      <c r="H21" s="130" t="n">
        <f aca="false">+E21-D21+C21-B21</f>
        <v>5760</v>
      </c>
      <c r="I21" s="136"/>
      <c r="J21" s="136"/>
      <c r="K21" s="136"/>
      <c r="L21" s="136"/>
      <c r="M21" s="136"/>
      <c r="N21" s="139"/>
      <c r="O21" s="138"/>
      <c r="P21" s="69"/>
      <c r="Q21" s="91"/>
      <c r="R21" s="133"/>
      <c r="T21" s="135"/>
      <c r="U21" s="130"/>
      <c r="Y21" s="136"/>
      <c r="Z21" s="149" t="n">
        <v>35400</v>
      </c>
      <c r="AA21" s="130" t="n">
        <v>666062</v>
      </c>
      <c r="AB21" s="130" t="n">
        <v>548699</v>
      </c>
      <c r="AC21" s="130" t="n">
        <f aca="false">+AB21-AA21</f>
        <v>-117363</v>
      </c>
      <c r="AD21" s="130" t="n">
        <v>6462881</v>
      </c>
      <c r="AE21" s="130" t="n">
        <v>6563264</v>
      </c>
      <c r="AF21" s="130" t="n">
        <f aca="false">+AE21-AD21</f>
        <v>100383</v>
      </c>
      <c r="AI21" s="130" t="n">
        <f aca="false">+AH21-AG21</f>
        <v>0</v>
      </c>
      <c r="AJ21" s="130"/>
      <c r="AK21" s="130"/>
      <c r="AL21" s="130" t="n">
        <f aca="false">+AK21-AJ21</f>
        <v>0</v>
      </c>
      <c r="AM21" s="146" t="n">
        <f aca="false">+AA21-AG21</f>
        <v>666062</v>
      </c>
      <c r="AN21" s="146" t="n">
        <f aca="false">+AB21-AH21</f>
        <v>548699</v>
      </c>
      <c r="AO21" s="130" t="n">
        <f aca="false">+AD21-AJ21</f>
        <v>6462881</v>
      </c>
      <c r="AP21" s="130" t="n">
        <f aca="false">+AE21-AK21</f>
        <v>6563264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 t="n">
        <v>-263478</v>
      </c>
      <c r="E22" s="130" t="n">
        <v>-263800</v>
      </c>
      <c r="F22" s="130"/>
      <c r="G22" s="130"/>
      <c r="H22" s="130" t="n">
        <f aca="false">+E22-D22+C22-B22</f>
        <v>-322</v>
      </c>
      <c r="I22" s="136"/>
      <c r="J22" s="136"/>
      <c r="K22" s="136"/>
      <c r="L22" s="136"/>
      <c r="M22" s="136"/>
      <c r="N22" s="139"/>
      <c r="O22" s="138"/>
      <c r="P22" s="69"/>
      <c r="Q22" s="91"/>
      <c r="R22" s="133"/>
      <c r="Z22" s="149" t="n">
        <v>35431</v>
      </c>
      <c r="AA22" s="130" t="n">
        <v>1316276</v>
      </c>
      <c r="AB22" s="130" t="n">
        <v>1066952</v>
      </c>
      <c r="AC22" s="130" t="n">
        <f aca="false">+AB22-AA22</f>
        <v>-249324</v>
      </c>
      <c r="AD22" s="130" t="n">
        <v>5844267</v>
      </c>
      <c r="AE22" s="130" t="n">
        <v>6103467</v>
      </c>
      <c r="AF22" s="130" t="n">
        <f aca="false">+AE22-AD22</f>
        <v>259200</v>
      </c>
      <c r="AI22" s="130" t="n">
        <f aca="false">+AH22-AG22</f>
        <v>0</v>
      </c>
      <c r="AJ22" s="130"/>
      <c r="AK22" s="130"/>
      <c r="AL22" s="130" t="n">
        <f aca="false">+AK22-AJ22</f>
        <v>0</v>
      </c>
      <c r="AM22" s="146" t="n">
        <f aca="false">+AA22-AG22</f>
        <v>1316276</v>
      </c>
      <c r="AN22" s="146" t="n">
        <f aca="false">+AB22-AH22</f>
        <v>1066952</v>
      </c>
      <c r="AO22" s="130" t="n">
        <f aca="false">+AD22-AJ22</f>
        <v>5844267</v>
      </c>
      <c r="AP22" s="130" t="n">
        <f aca="false">+AE22-AK22</f>
        <v>6103467</v>
      </c>
    </row>
    <row r="23" customFormat="false" ht="12.75" hidden="false" customHeight="false" outlineLevel="0" collapsed="false">
      <c r="A23" s="129" t="n">
        <v>19</v>
      </c>
      <c r="B23" s="130"/>
      <c r="C23" s="130"/>
      <c r="D23" s="130" t="n">
        <v>-276071</v>
      </c>
      <c r="E23" s="130" t="n">
        <v>-276739</v>
      </c>
      <c r="F23" s="130"/>
      <c r="G23" s="130"/>
      <c r="H23" s="130" t="n">
        <f aca="false">+E23-D23+C23-B23</f>
        <v>-668</v>
      </c>
      <c r="I23" s="136"/>
      <c r="J23" s="136"/>
      <c r="K23" s="136"/>
      <c r="L23" s="136"/>
      <c r="M23" s="136"/>
      <c r="N23" s="139"/>
      <c r="O23" s="138"/>
      <c r="P23" s="69"/>
      <c r="Q23" s="91"/>
      <c r="R23" s="133"/>
      <c r="Z23" s="149" t="n">
        <v>35462</v>
      </c>
      <c r="AA23" s="130" t="n">
        <v>1305206</v>
      </c>
      <c r="AB23" s="130" t="n">
        <v>1362628</v>
      </c>
      <c r="AC23" s="130" t="n">
        <f aca="false">+AB23-AA23</f>
        <v>57422</v>
      </c>
      <c r="AD23" s="130" t="n">
        <v>5171924</v>
      </c>
      <c r="AE23" s="130" t="n">
        <v>5152958</v>
      </c>
      <c r="AF23" s="130" t="n">
        <f aca="false">+AE23-AD23</f>
        <v>-18966</v>
      </c>
      <c r="AI23" s="130" t="n">
        <f aca="false">+AH23-AG23</f>
        <v>0</v>
      </c>
      <c r="AJ23" s="130"/>
      <c r="AK23" s="130"/>
      <c r="AL23" s="130" t="n">
        <f aca="false">+AK23-AJ23</f>
        <v>0</v>
      </c>
      <c r="AM23" s="146" t="n">
        <f aca="false">+AA23-AG23</f>
        <v>1305206</v>
      </c>
      <c r="AN23" s="146" t="n">
        <f aca="false">+AB23-AH23</f>
        <v>1362628</v>
      </c>
      <c r="AO23" s="130" t="n">
        <f aca="false">+AD23-AJ23</f>
        <v>5171924</v>
      </c>
      <c r="AP23" s="130" t="n">
        <f aca="false">+AE23-AK23</f>
        <v>5152958</v>
      </c>
    </row>
    <row r="24" customFormat="false" ht="12.75" hidden="false" customHeight="false" outlineLevel="0" collapsed="false">
      <c r="A24" s="129" t="n">
        <v>20</v>
      </c>
      <c r="B24" s="130"/>
      <c r="C24" s="130"/>
      <c r="D24" s="130" t="n">
        <v>-284466</v>
      </c>
      <c r="E24" s="130" t="n">
        <v>-282772</v>
      </c>
      <c r="F24" s="130"/>
      <c r="G24" s="130"/>
      <c r="H24" s="130" t="n">
        <f aca="false">+E24-D24+C24-B24</f>
        <v>1694</v>
      </c>
      <c r="I24" s="136"/>
      <c r="J24" s="136"/>
      <c r="K24" s="136"/>
      <c r="L24" s="136"/>
      <c r="M24" s="136"/>
      <c r="N24" s="139"/>
      <c r="O24" s="138"/>
      <c r="P24" s="69"/>
      <c r="Q24" s="91"/>
      <c r="R24" s="133"/>
      <c r="Z24" s="242" t="n">
        <v>35490</v>
      </c>
      <c r="AA24" s="130" t="n">
        <v>4190968</v>
      </c>
      <c r="AB24" s="130" t="n">
        <v>4193574</v>
      </c>
      <c r="AC24" s="130" t="n">
        <f aca="false">+AB24-AA24</f>
        <v>2606</v>
      </c>
      <c r="AD24" s="130" t="n">
        <v>6561424</v>
      </c>
      <c r="AE24" s="130" t="n">
        <v>6546612</v>
      </c>
      <c r="AF24" s="130" t="n">
        <f aca="false">+AE24-AD24</f>
        <v>-14812</v>
      </c>
      <c r="AI24" s="130" t="n">
        <f aca="false">+AH24-AG24</f>
        <v>0</v>
      </c>
      <c r="AJ24" s="130"/>
      <c r="AK24" s="130"/>
      <c r="AL24" s="130" t="n">
        <f aca="false">+AK24-AJ24</f>
        <v>0</v>
      </c>
      <c r="AM24" s="146" t="n">
        <f aca="false">+AA24-AG24</f>
        <v>4190968</v>
      </c>
      <c r="AN24" s="146" t="n">
        <f aca="false">+AB24-AH24</f>
        <v>4193574</v>
      </c>
      <c r="AO24" s="130" t="n">
        <f aca="false">+AD24-AJ24</f>
        <v>6561424</v>
      </c>
      <c r="AP24" s="130" t="n">
        <f aca="false">+AE24-AK24</f>
        <v>6546612</v>
      </c>
    </row>
    <row r="25" customFormat="false" ht="12.75" hidden="false" customHeight="false" outlineLevel="0" collapsed="false">
      <c r="A25" s="129" t="n">
        <v>21</v>
      </c>
      <c r="B25" s="130"/>
      <c r="C25" s="130"/>
      <c r="D25" s="130" t="n">
        <v>-283798</v>
      </c>
      <c r="E25" s="130" t="n">
        <v>-286462</v>
      </c>
      <c r="F25" s="130"/>
      <c r="G25" s="130"/>
      <c r="H25" s="130" t="n">
        <f aca="false">+E25-D25+C25-B25</f>
        <v>-2664</v>
      </c>
      <c r="I25" s="136"/>
      <c r="J25" s="136"/>
      <c r="K25" s="136"/>
      <c r="L25" s="136"/>
      <c r="M25" s="136"/>
      <c r="N25" s="139"/>
      <c r="O25" s="138"/>
      <c r="P25" s="69"/>
      <c r="Q25" s="91"/>
      <c r="R25" s="133"/>
      <c r="Z25" s="242" t="n">
        <v>35521</v>
      </c>
      <c r="AA25" s="130" t="n">
        <v>3115956</v>
      </c>
      <c r="AB25" s="130" t="n">
        <v>3021896</v>
      </c>
      <c r="AC25" s="130" t="n">
        <f aca="false">+AB25-AA25</f>
        <v>-94060</v>
      </c>
      <c r="AD25" s="130" t="n">
        <v>4700126</v>
      </c>
      <c r="AE25" s="130" t="n">
        <v>4743014</v>
      </c>
      <c r="AF25" s="130" t="n">
        <f aca="false">+AE25-AD25</f>
        <v>42888</v>
      </c>
      <c r="AI25" s="130" t="n">
        <f aca="false">+AH25-AG25</f>
        <v>0</v>
      </c>
      <c r="AJ25" s="130"/>
      <c r="AK25" s="130"/>
      <c r="AL25" s="130" t="n">
        <f aca="false">+AK25-AJ25</f>
        <v>0</v>
      </c>
      <c r="AM25" s="146" t="n">
        <f aca="false">+AA25-AG25</f>
        <v>3115956</v>
      </c>
      <c r="AN25" s="146" t="n">
        <f aca="false">+AB25-AH25</f>
        <v>3021896</v>
      </c>
      <c r="AO25" s="130" t="n">
        <f aca="false">+AD25-AJ25</f>
        <v>4700126</v>
      </c>
      <c r="AP25" s="130" t="n">
        <f aca="false">+AE25-AK25</f>
        <v>4743014</v>
      </c>
    </row>
    <row r="26" customFormat="false" ht="12.75" hidden="false" customHeight="false" outlineLevel="0" collapsed="false">
      <c r="A26" s="129" t="n">
        <v>22</v>
      </c>
      <c r="B26" s="130"/>
      <c r="C26" s="130"/>
      <c r="D26" s="130" t="n">
        <v>-288119</v>
      </c>
      <c r="E26" s="130" t="n">
        <v>-289235</v>
      </c>
      <c r="F26" s="130"/>
      <c r="G26" s="130"/>
      <c r="H26" s="130" t="n">
        <f aca="false">+E26-D26+C26-B26</f>
        <v>-1116</v>
      </c>
      <c r="I26" s="136"/>
      <c r="J26" s="136"/>
      <c r="K26" s="136"/>
      <c r="L26" s="136"/>
      <c r="M26" s="136"/>
      <c r="N26" s="139"/>
      <c r="O26" s="138"/>
      <c r="P26" s="69"/>
      <c r="Q26" s="91"/>
      <c r="R26" s="133"/>
      <c r="Z26" s="149" t="n">
        <v>35551</v>
      </c>
      <c r="AA26" s="130" t="n">
        <v>2078173</v>
      </c>
      <c r="AB26" s="130" t="n">
        <v>2081843</v>
      </c>
      <c r="AC26" s="130" t="n">
        <f aca="false">+AB26-AA26</f>
        <v>3670</v>
      </c>
      <c r="AD26" s="130" t="n">
        <v>5363804</v>
      </c>
      <c r="AE26" s="130" t="n">
        <v>5354710</v>
      </c>
      <c r="AF26" s="130" t="n">
        <f aca="false">+AE26-AD26</f>
        <v>-9094</v>
      </c>
      <c r="AI26" s="130" t="n">
        <f aca="false">+AH26-AG26</f>
        <v>0</v>
      </c>
      <c r="AJ26" s="130"/>
      <c r="AK26" s="130"/>
      <c r="AL26" s="130" t="n">
        <f aca="false">+AK26-AJ26</f>
        <v>0</v>
      </c>
      <c r="AM26" s="146" t="n">
        <f aca="false">+AA26-AG26</f>
        <v>2078173</v>
      </c>
      <c r="AN26" s="146" t="n">
        <f aca="false">+AB26-AH26</f>
        <v>2081843</v>
      </c>
      <c r="AO26" s="130" t="n">
        <f aca="false">+AD26-AJ26</f>
        <v>5363804</v>
      </c>
      <c r="AP26" s="130" t="n">
        <f aca="false">+AE26-AK26</f>
        <v>5354710</v>
      </c>
    </row>
    <row r="27" customFormat="false" ht="12.75" hidden="false" customHeight="false" outlineLevel="0" collapsed="false">
      <c r="A27" s="129" t="n">
        <v>23</v>
      </c>
      <c r="B27" s="130"/>
      <c r="C27" s="130"/>
      <c r="D27" s="130" t="n">
        <v>-273336</v>
      </c>
      <c r="E27" s="130" t="n">
        <v>-275597</v>
      </c>
      <c r="F27" s="130"/>
      <c r="G27" s="130"/>
      <c r="H27" s="130" t="n">
        <f aca="false">+E27-D27+C27-B27</f>
        <v>-2261</v>
      </c>
      <c r="I27" s="136"/>
      <c r="J27" s="136"/>
      <c r="K27" s="136"/>
      <c r="L27" s="136"/>
      <c r="M27" s="136"/>
      <c r="N27" s="139"/>
      <c r="O27" s="138"/>
      <c r="P27" s="69"/>
      <c r="Q27" s="91"/>
      <c r="R27" s="133"/>
      <c r="Z27" s="149" t="n">
        <v>35582</v>
      </c>
      <c r="AA27" s="130" t="n">
        <v>1646640</v>
      </c>
      <c r="AB27" s="130" t="n">
        <v>1677213</v>
      </c>
      <c r="AC27" s="130" t="n">
        <f aca="false">+AB27-AA27</f>
        <v>30573</v>
      </c>
      <c r="AD27" s="130" t="n">
        <v>6522394</v>
      </c>
      <c r="AE27" s="130" t="n">
        <f aca="false">6540119+6303</f>
        <v>6546422</v>
      </c>
      <c r="AF27" s="130" t="n">
        <f aca="false">+AE27-AD27</f>
        <v>24028</v>
      </c>
      <c r="AI27" s="130" t="n">
        <f aca="false">+AH27-AG27</f>
        <v>0</v>
      </c>
      <c r="AJ27" s="130"/>
      <c r="AK27" s="130"/>
      <c r="AL27" s="130" t="n">
        <f aca="false">+AK27-AJ27</f>
        <v>0</v>
      </c>
      <c r="AM27" s="146" t="n">
        <f aca="false">+AA27-AG27</f>
        <v>1646640</v>
      </c>
      <c r="AN27" s="146" t="n">
        <f aca="false">+AB27-AH27</f>
        <v>1677213</v>
      </c>
      <c r="AO27" s="130" t="n">
        <f aca="false">+AD27-AJ27</f>
        <v>6522394</v>
      </c>
      <c r="AP27" s="130" t="n">
        <f aca="false">+AE27-AK27</f>
        <v>6546422</v>
      </c>
    </row>
    <row r="28" customFormat="false" ht="12.75" hidden="false" customHeight="false" outlineLevel="0" collapsed="false">
      <c r="A28" s="129" t="n">
        <v>24</v>
      </c>
      <c r="B28" s="130"/>
      <c r="C28" s="130"/>
      <c r="D28" s="130" t="n">
        <v>-299291</v>
      </c>
      <c r="E28" s="130" t="n">
        <v>-301016</v>
      </c>
      <c r="F28" s="130"/>
      <c r="G28" s="130"/>
      <c r="H28" s="130" t="n">
        <f aca="false">+E28-D28+C28-B28</f>
        <v>-1725</v>
      </c>
      <c r="I28" s="136"/>
      <c r="J28" s="136"/>
      <c r="K28" s="136"/>
      <c r="L28" s="136"/>
      <c r="M28" s="136"/>
      <c r="N28" s="139"/>
      <c r="O28" s="138"/>
      <c r="P28" s="69"/>
      <c r="Q28" s="91"/>
      <c r="R28" s="133"/>
      <c r="Z28" s="149" t="n">
        <v>35612</v>
      </c>
      <c r="AA28" s="130" t="n">
        <v>1750599</v>
      </c>
      <c r="AB28" s="130" t="n">
        <v>1718899</v>
      </c>
      <c r="AC28" s="130" t="n">
        <f aca="false">+AB28-AA28</f>
        <v>-31700</v>
      </c>
      <c r="AD28" s="130" t="n">
        <v>7532026</v>
      </c>
      <c r="AE28" s="130" t="n">
        <v>7539173</v>
      </c>
      <c r="AF28" s="130" t="n">
        <f aca="false">+AE28-AD28</f>
        <v>7147</v>
      </c>
      <c r="AI28" s="130" t="n">
        <f aca="false">+AH28-AG28</f>
        <v>0</v>
      </c>
      <c r="AJ28" s="130"/>
      <c r="AK28" s="130"/>
      <c r="AL28" s="130" t="n">
        <f aca="false">+AK28-AJ28</f>
        <v>0</v>
      </c>
      <c r="AM28" s="146" t="n">
        <f aca="false">+AA28-AG28</f>
        <v>1750599</v>
      </c>
      <c r="AN28" s="146" t="n">
        <f aca="false">+AB28-AH28</f>
        <v>1718899</v>
      </c>
      <c r="AO28" s="130" t="n">
        <f aca="false">+AD28-AJ28</f>
        <v>7532026</v>
      </c>
      <c r="AP28" s="130" t="n">
        <f aca="false">+AE28-AK28</f>
        <v>7539173</v>
      </c>
    </row>
    <row r="29" customFormat="false" ht="12.75" hidden="false" customHeight="false" outlineLevel="0" collapsed="false">
      <c r="A29" s="129" t="n">
        <v>25</v>
      </c>
      <c r="B29" s="130"/>
      <c r="C29" s="130"/>
      <c r="D29" s="130" t="n">
        <v>-293801</v>
      </c>
      <c r="E29" s="130" t="n">
        <v>-294789</v>
      </c>
      <c r="F29" s="130"/>
      <c r="G29" s="130"/>
      <c r="H29" s="130" t="n">
        <f aca="false">+E29-D29+C29-B29</f>
        <v>-988</v>
      </c>
      <c r="I29" s="136"/>
      <c r="J29" s="136"/>
      <c r="K29" s="136"/>
      <c r="L29" s="136"/>
      <c r="M29" s="136"/>
      <c r="N29" s="139"/>
      <c r="O29" s="138"/>
      <c r="P29" s="69"/>
      <c r="Q29" s="91"/>
      <c r="R29" s="133"/>
      <c r="Z29" s="149" t="n">
        <v>35643</v>
      </c>
      <c r="AA29" s="130" t="n">
        <v>566914</v>
      </c>
      <c r="AB29" s="130" t="n">
        <v>545248</v>
      </c>
      <c r="AC29" s="130" t="n">
        <f aca="false">+AB29-AA29</f>
        <v>-21666</v>
      </c>
      <c r="AD29" s="130" t="n">
        <v>6797342</v>
      </c>
      <c r="AE29" s="130" t="n">
        <v>6750964</v>
      </c>
      <c r="AF29" s="130" t="n">
        <f aca="false">+AE29-AD29</f>
        <v>-46378</v>
      </c>
      <c r="AI29" s="130" t="n">
        <f aca="false">+AH29-AG29</f>
        <v>0</v>
      </c>
      <c r="AJ29" s="130"/>
      <c r="AK29" s="130"/>
      <c r="AL29" s="130" t="n">
        <f aca="false">+AK29-AJ29</f>
        <v>0</v>
      </c>
      <c r="AM29" s="146" t="n">
        <f aca="false">+AA29-AG29</f>
        <v>566914</v>
      </c>
      <c r="AN29" s="146" t="n">
        <f aca="false">+AB29-AH29</f>
        <v>545248</v>
      </c>
      <c r="AO29" s="130" t="n">
        <f aca="false">+AD29-AJ29</f>
        <v>6797342</v>
      </c>
      <c r="AP29" s="130" t="n">
        <f aca="false">+AE29-AK29</f>
        <v>6750964</v>
      </c>
    </row>
    <row r="30" customFormat="false" ht="12.75" hidden="false" customHeight="false" outlineLevel="0" collapsed="false">
      <c r="A30" s="129" t="n">
        <v>26</v>
      </c>
      <c r="B30" s="130"/>
      <c r="C30" s="130"/>
      <c r="D30" s="130" t="n">
        <v>-278070</v>
      </c>
      <c r="E30" s="130" t="n">
        <v>-276979</v>
      </c>
      <c r="F30" s="130"/>
      <c r="G30" s="130"/>
      <c r="H30" s="130" t="n">
        <f aca="false">+E30-D30+C30-B30</f>
        <v>1091</v>
      </c>
      <c r="I30" s="136"/>
      <c r="J30" s="136"/>
      <c r="K30" s="136"/>
      <c r="L30" s="136"/>
      <c r="M30" s="136"/>
      <c r="N30" s="139"/>
      <c r="O30" s="138"/>
      <c r="P30" s="69"/>
      <c r="Q30" s="91"/>
      <c r="R30" s="133"/>
      <c r="Z30" s="149" t="n">
        <v>35674</v>
      </c>
      <c r="AA30" s="130" t="n">
        <v>587456</v>
      </c>
      <c r="AB30" s="130" t="n">
        <v>564735</v>
      </c>
      <c r="AC30" s="130" t="n">
        <f aca="false">+AB30-AA30</f>
        <v>-22721</v>
      </c>
      <c r="AD30" s="130" t="n">
        <v>6989932</v>
      </c>
      <c r="AE30" s="130" t="n">
        <v>6975913</v>
      </c>
      <c r="AF30" s="130" t="n">
        <f aca="false">+AE30-AD30</f>
        <v>-14019</v>
      </c>
      <c r="AI30" s="130" t="n">
        <f aca="false">+AH30-AG30</f>
        <v>0</v>
      </c>
      <c r="AJ30" s="130"/>
      <c r="AK30" s="130"/>
      <c r="AL30" s="130" t="n">
        <f aca="false">+AK30-AJ30</f>
        <v>0</v>
      </c>
      <c r="AM30" s="146" t="n">
        <f aca="false">+AA30-AG30</f>
        <v>587456</v>
      </c>
      <c r="AN30" s="146" t="n">
        <f aca="false">+AB30-AH30</f>
        <v>564735</v>
      </c>
      <c r="AO30" s="130" t="n">
        <f aca="false">+AD30-AJ30</f>
        <v>6989932</v>
      </c>
      <c r="AP30" s="130" t="n">
        <f aca="false">+AE30-AK30</f>
        <v>6975913</v>
      </c>
    </row>
    <row r="31" customFormat="false" ht="12.75" hidden="false" customHeight="false" outlineLevel="0" collapsed="false">
      <c r="A31" s="129" t="n">
        <v>27</v>
      </c>
      <c r="B31" s="130"/>
      <c r="C31" s="130"/>
      <c r="D31" s="130" t="n">
        <v>-288953</v>
      </c>
      <c r="E31" s="130" t="n">
        <v>-286686</v>
      </c>
      <c r="F31" s="130"/>
      <c r="G31" s="130"/>
      <c r="H31" s="130" t="n">
        <f aca="false">+E31-D31+C31-B31</f>
        <v>2267</v>
      </c>
      <c r="I31" s="136"/>
      <c r="J31" s="136"/>
      <c r="K31" s="136"/>
      <c r="L31" s="136"/>
      <c r="M31" s="136"/>
      <c r="N31" s="139"/>
      <c r="O31" s="138"/>
      <c r="P31" s="69"/>
      <c r="Q31" s="91"/>
      <c r="R31" s="133"/>
      <c r="Z31" s="149" t="n">
        <v>35704</v>
      </c>
      <c r="AA31" s="130" t="n">
        <v>2763076</v>
      </c>
      <c r="AB31" s="130" t="n">
        <v>2772953</v>
      </c>
      <c r="AC31" s="130" t="n">
        <f aca="false">+AB31-AA31</f>
        <v>9877</v>
      </c>
      <c r="AD31" s="130" t="n">
        <v>7271471</v>
      </c>
      <c r="AE31" s="130" t="n">
        <v>7253744</v>
      </c>
      <c r="AF31" s="130" t="n">
        <f aca="false">+AE31-AD31</f>
        <v>-17727</v>
      </c>
      <c r="AI31" s="130" t="n">
        <f aca="false">+AH31-AG31</f>
        <v>0</v>
      </c>
      <c r="AJ31" s="130"/>
      <c r="AK31" s="130"/>
      <c r="AL31" s="130" t="n">
        <f aca="false">+AK31-AJ31</f>
        <v>0</v>
      </c>
      <c r="AM31" s="146" t="n">
        <f aca="false">+AA31-AG31</f>
        <v>2763076</v>
      </c>
      <c r="AN31" s="146" t="n">
        <f aca="false">+AB31-AH31</f>
        <v>2772953</v>
      </c>
      <c r="AO31" s="130" t="n">
        <f aca="false">+AD31-AJ31</f>
        <v>7271471</v>
      </c>
      <c r="AP31" s="130" t="n">
        <f aca="false">+AE31-AK31</f>
        <v>7253744</v>
      </c>
    </row>
    <row r="32" customFormat="false" ht="12.75" hidden="false" customHeight="false" outlineLevel="0" collapsed="false">
      <c r="A32" s="129" t="n">
        <v>28</v>
      </c>
      <c r="B32" s="130"/>
      <c r="C32" s="130"/>
      <c r="D32" s="130" t="n">
        <v>-292908</v>
      </c>
      <c r="E32" s="130" t="n">
        <v>-294919</v>
      </c>
      <c r="F32" s="130"/>
      <c r="G32" s="130"/>
      <c r="H32" s="130" t="n">
        <f aca="false">+E32-D32+C32-B32</f>
        <v>-2011</v>
      </c>
      <c r="I32" s="136"/>
      <c r="M32" s="136"/>
      <c r="N32" s="139"/>
      <c r="O32" s="138"/>
      <c r="P32" s="69"/>
      <c r="Q32" s="91"/>
      <c r="R32" s="133"/>
      <c r="Z32" s="149" t="n">
        <v>35735</v>
      </c>
      <c r="AA32" s="130" t="n">
        <v>1591038</v>
      </c>
      <c r="AB32" s="130" t="n">
        <v>1727548</v>
      </c>
      <c r="AC32" s="130" t="n">
        <f aca="false">+AB32-AA32</f>
        <v>136510</v>
      </c>
      <c r="AD32" s="130" t="n">
        <v>8245668</v>
      </c>
      <c r="AE32" s="130" t="n">
        <v>8323487</v>
      </c>
      <c r="AF32" s="130" t="n">
        <f aca="false">+AE32-AD32</f>
        <v>77819</v>
      </c>
      <c r="AI32" s="130" t="n">
        <f aca="false">+AH32-AG32</f>
        <v>0</v>
      </c>
      <c r="AJ32" s="130"/>
      <c r="AK32" s="130"/>
      <c r="AL32" s="130" t="n">
        <f aca="false">+AK32-AJ32</f>
        <v>0</v>
      </c>
      <c r="AM32" s="146" t="n">
        <f aca="false">+AA32-AG32</f>
        <v>1591038</v>
      </c>
      <c r="AN32" s="146" t="n">
        <f aca="false">+AB32-AH32</f>
        <v>1727548</v>
      </c>
      <c r="AO32" s="130" t="n">
        <f aca="false">+AD32-AJ32</f>
        <v>8245668</v>
      </c>
      <c r="AP32" s="130" t="n">
        <f aca="false">+AE32-AK32</f>
        <v>8323487</v>
      </c>
    </row>
    <row r="33" customFormat="false" ht="12.75" hidden="false" customHeight="false" outlineLevel="0" collapsed="false">
      <c r="A33" s="129" t="n">
        <v>29</v>
      </c>
      <c r="B33" s="130"/>
      <c r="C33" s="130"/>
      <c r="D33" s="130" t="n">
        <v>-315542</v>
      </c>
      <c r="E33" s="130" t="n">
        <v>-313281</v>
      </c>
      <c r="F33" s="130"/>
      <c r="G33" s="130"/>
      <c r="H33" s="130" t="n">
        <f aca="false">+E33-D33+C33-B33</f>
        <v>2261</v>
      </c>
      <c r="I33" s="136"/>
      <c r="M33" s="136"/>
      <c r="N33" s="139"/>
      <c r="O33" s="138"/>
      <c r="P33" s="69"/>
      <c r="Q33" s="91"/>
      <c r="R33" s="133"/>
      <c r="Z33" s="149" t="n">
        <v>35765</v>
      </c>
      <c r="AA33" s="130" t="n">
        <v>1359336</v>
      </c>
      <c r="AB33" s="130" t="n">
        <v>1373488</v>
      </c>
      <c r="AC33" s="130" t="n">
        <f aca="false">+AB33-AA33</f>
        <v>14152</v>
      </c>
      <c r="AD33" s="130" t="n">
        <v>6610234</v>
      </c>
      <c r="AE33" s="130" t="n">
        <v>6570034</v>
      </c>
      <c r="AF33" s="130" t="n">
        <f aca="false">+AE33-AD33</f>
        <v>-40200</v>
      </c>
      <c r="AI33" s="130" t="n">
        <f aca="false">+AH33-AG33</f>
        <v>0</v>
      </c>
      <c r="AJ33" s="130"/>
      <c r="AK33" s="130"/>
      <c r="AL33" s="130" t="n">
        <f aca="false">+AK33-AJ33</f>
        <v>0</v>
      </c>
      <c r="AM33" s="146" t="n">
        <f aca="false">+AA33-AG33</f>
        <v>1359336</v>
      </c>
      <c r="AN33" s="146" t="n">
        <f aca="false">+AB33-AH33</f>
        <v>1373488</v>
      </c>
      <c r="AO33" s="130" t="n">
        <f aca="false">+AD33-AJ33</f>
        <v>6610234</v>
      </c>
      <c r="AP33" s="130" t="n">
        <f aca="false">+AE33-AK33</f>
        <v>6570034</v>
      </c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/>
      <c r="G34" s="130"/>
      <c r="H34" s="130" t="n">
        <f aca="false">+E34-D34+C34-B34</f>
        <v>0</v>
      </c>
      <c r="I34" s="136"/>
      <c r="M34" s="136"/>
      <c r="N34" s="139"/>
      <c r="O34" s="138"/>
      <c r="P34" s="69"/>
      <c r="Q34" s="91"/>
      <c r="R34" s="133"/>
      <c r="Z34" s="149" t="n">
        <v>35796</v>
      </c>
      <c r="AA34" s="130" t="n">
        <v>0</v>
      </c>
      <c r="AB34" s="130" t="n">
        <v>0</v>
      </c>
      <c r="AC34" s="130" t="n">
        <f aca="false">+AB34-AA34</f>
        <v>0</v>
      </c>
      <c r="AD34" s="130" t="n">
        <v>5384373</v>
      </c>
      <c r="AE34" s="130" t="n">
        <f aca="false">5306295+24983</f>
        <v>5331278</v>
      </c>
      <c r="AF34" s="130" t="n">
        <f aca="false">+AE34-AD34</f>
        <v>-53095</v>
      </c>
      <c r="AI34" s="130" t="n">
        <f aca="false">+AH34-AG34</f>
        <v>0</v>
      </c>
      <c r="AJ34" s="130"/>
      <c r="AK34" s="130"/>
      <c r="AL34" s="130" t="n">
        <f aca="false">+AK34-AJ34</f>
        <v>0</v>
      </c>
      <c r="AM34" s="146" t="n">
        <f aca="false">+AA34-AG34</f>
        <v>0</v>
      </c>
      <c r="AN34" s="146" t="n">
        <f aca="false">+AB34-AH34</f>
        <v>0</v>
      </c>
      <c r="AO34" s="130" t="n">
        <f aca="false">+AD34-AJ34</f>
        <v>5384373</v>
      </c>
      <c r="AP34" s="130" t="n">
        <f aca="false">+AE34-AK34</f>
        <v>5331278</v>
      </c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/>
      <c r="G35" s="130"/>
      <c r="H35" s="130" t="n">
        <f aca="false">+E35-D35+C35-B35</f>
        <v>0</v>
      </c>
      <c r="I35" s="136"/>
      <c r="M35" s="136"/>
      <c r="N35" s="139"/>
      <c r="O35" s="138"/>
      <c r="P35" s="69"/>
      <c r="Q35" s="91"/>
      <c r="R35" s="133"/>
      <c r="Z35" s="149" t="n">
        <v>35827</v>
      </c>
      <c r="AA35" s="130" t="n">
        <v>1711991</v>
      </c>
      <c r="AB35" s="130" t="n">
        <v>1737934</v>
      </c>
      <c r="AC35" s="130" t="n">
        <f aca="false">+AB35-AA35</f>
        <v>25943</v>
      </c>
      <c r="AD35" s="130" t="n">
        <v>7080113</v>
      </c>
      <c r="AE35" s="130" t="n">
        <v>7079803</v>
      </c>
      <c r="AF35" s="130" t="n">
        <f aca="false">+AE35-AD35</f>
        <v>-310</v>
      </c>
      <c r="AI35" s="130" t="n">
        <f aca="false">+AH35-AG35</f>
        <v>0</v>
      </c>
      <c r="AJ35" s="130"/>
      <c r="AK35" s="130"/>
      <c r="AL35" s="130" t="n">
        <f aca="false">+AK35-AJ35</f>
        <v>0</v>
      </c>
      <c r="AM35" s="146" t="n">
        <f aca="false">+AA35-AG35</f>
        <v>1711991</v>
      </c>
      <c r="AN35" s="146" t="n">
        <f aca="false">+AB35-AH35</f>
        <v>1737934</v>
      </c>
      <c r="AO35" s="130" t="n">
        <f aca="false">+AD35-AJ35</f>
        <v>7080113</v>
      </c>
      <c r="AP35" s="130" t="n">
        <f aca="false">+AE35-AK35</f>
        <v>7079803</v>
      </c>
    </row>
    <row r="36" customFormat="false" ht="12.75" hidden="false" customHeight="false" outlineLevel="0" collapsed="false">
      <c r="A36" s="129"/>
      <c r="B36" s="130" t="n">
        <f aca="false">SUM(B5:B35)</f>
        <v>0</v>
      </c>
      <c r="C36" s="130" t="n">
        <f aca="false">SUM(C5:C35)</f>
        <v>0</v>
      </c>
      <c r="D36" s="130" t="n">
        <f aca="false">SUM(D5:D35)</f>
        <v>-8444429</v>
      </c>
      <c r="E36" s="130" t="n">
        <f aca="false">SUM(E5:E35)</f>
        <v>-8483606</v>
      </c>
      <c r="F36" s="130" t="n">
        <f aca="false">SUM(F5:F35)</f>
        <v>0</v>
      </c>
      <c r="G36" s="130" t="n">
        <f aca="false">SUM(G5:G35)</f>
        <v>0</v>
      </c>
      <c r="H36" s="130" t="n">
        <f aca="false">SUM(H5:H35)</f>
        <v>-39177</v>
      </c>
      <c r="I36" s="130"/>
      <c r="M36" s="136"/>
      <c r="N36" s="137"/>
      <c r="O36" s="138"/>
      <c r="P36" s="69"/>
      <c r="Q36" s="91"/>
      <c r="R36" s="133"/>
      <c r="Z36" s="149" t="n">
        <v>35855</v>
      </c>
      <c r="AA36" s="130" t="n">
        <v>2604259</v>
      </c>
      <c r="AB36" s="130" t="n">
        <v>2600293</v>
      </c>
      <c r="AC36" s="130" t="n">
        <f aca="false">+AB36-AA36</f>
        <v>-3966</v>
      </c>
      <c r="AD36" s="130" t="n">
        <v>6921886</v>
      </c>
      <c r="AE36" s="130" t="n">
        <f aca="false">-6868413+6873298+6868413</f>
        <v>6873298</v>
      </c>
      <c r="AF36" s="130" t="n">
        <f aca="false">+AE36-AD36</f>
        <v>-48588</v>
      </c>
      <c r="AI36" s="130" t="n">
        <f aca="false">+AH36-AG36</f>
        <v>0</v>
      </c>
      <c r="AJ36" s="130"/>
      <c r="AK36" s="130"/>
      <c r="AL36" s="130" t="n">
        <f aca="false">+AK36-AJ36</f>
        <v>0</v>
      </c>
      <c r="AM36" s="146" t="n">
        <f aca="false">+AA36-AG36</f>
        <v>2604259</v>
      </c>
      <c r="AN36" s="146" t="n">
        <f aca="false">+AB36-AH36</f>
        <v>2600293</v>
      </c>
      <c r="AO36" s="130" t="n">
        <f aca="false">+AD36-AJ36</f>
        <v>6921886</v>
      </c>
      <c r="AP36" s="130" t="n">
        <f aca="false">+AE36-AK36</f>
        <v>6873298</v>
      </c>
    </row>
    <row r="37" customFormat="false" ht="12.75" hidden="false" customHeight="false" outlineLevel="0" collapsed="false">
      <c r="C37" s="146" t="n">
        <f aca="false">+C36-B36</f>
        <v>0</v>
      </c>
      <c r="E37" s="146" t="n">
        <f aca="false">+E36-D36</f>
        <v>-39177</v>
      </c>
      <c r="H37" s="131"/>
      <c r="M37" s="136"/>
      <c r="N37" s="137"/>
      <c r="O37" s="138"/>
      <c r="P37" s="69"/>
      <c r="Q37" s="91"/>
      <c r="R37" s="133"/>
      <c r="Z37" s="149" t="n">
        <v>35886</v>
      </c>
      <c r="AA37" s="130" t="n">
        <f aca="false">-1997073+2069285+1997073</f>
        <v>2069285</v>
      </c>
      <c r="AB37" s="130" t="n">
        <v>2035083</v>
      </c>
      <c r="AC37" s="130" t="n">
        <f aca="false">+AB37-AA37</f>
        <v>-34202</v>
      </c>
      <c r="AD37" s="130" t="n">
        <v>7018932</v>
      </c>
      <c r="AE37" s="130" t="n">
        <v>7014499</v>
      </c>
      <c r="AF37" s="130" t="n">
        <f aca="false">+AE37-AD37</f>
        <v>-4433</v>
      </c>
      <c r="AI37" s="130" t="n">
        <f aca="false">+AH37-AG37</f>
        <v>0</v>
      </c>
      <c r="AJ37" s="130"/>
      <c r="AK37" s="130"/>
      <c r="AL37" s="130" t="n">
        <f aca="false">+AK37-AJ37</f>
        <v>0</v>
      </c>
      <c r="AM37" s="146" t="n">
        <f aca="false">+AA37-AG37</f>
        <v>2069285</v>
      </c>
      <c r="AN37" s="146" t="n">
        <f aca="false">+AB37-AH37</f>
        <v>2035083</v>
      </c>
      <c r="AO37" s="130" t="n">
        <f aca="false">+AD37-AJ37</f>
        <v>7018932</v>
      </c>
      <c r="AP37" s="130" t="n">
        <f aca="false">+AE37-AK37</f>
        <v>7014499</v>
      </c>
    </row>
    <row r="38" customFormat="false" ht="12.75" hidden="false" customHeight="false" outlineLevel="0" collapsed="false">
      <c r="A38" s="181" t="n">
        <v>37256</v>
      </c>
      <c r="B38" s="19" t="s">
        <v>205</v>
      </c>
      <c r="C38" s="243" t="n">
        <v>64269</v>
      </c>
      <c r="D38" s="244"/>
      <c r="E38" s="243" t="n">
        <v>-22159</v>
      </c>
      <c r="F38" s="130"/>
      <c r="G38" s="130"/>
      <c r="H38" s="245" t="n">
        <f aca="false">+C38+E38+G38</f>
        <v>42110</v>
      </c>
      <c r="I38" s="130"/>
      <c r="M38" s="136"/>
      <c r="N38" s="137"/>
      <c r="O38" s="138"/>
      <c r="P38" s="69"/>
      <c r="Q38" s="91"/>
      <c r="R38" s="133"/>
      <c r="Z38" s="149" t="n">
        <v>35916</v>
      </c>
      <c r="AA38" s="130" t="n">
        <v>2491633</v>
      </c>
      <c r="AB38" s="130" t="n">
        <v>2482530</v>
      </c>
      <c r="AC38" s="130" t="n">
        <f aca="false">+AB38-AA38</f>
        <v>-9103</v>
      </c>
      <c r="AD38" s="130" t="n">
        <v>7745831</v>
      </c>
      <c r="AE38" s="130" t="n">
        <f aca="false">7754753-7770993-7771397+7770993+7771397</f>
        <v>7754753</v>
      </c>
      <c r="AF38" s="130" t="n">
        <f aca="false">+AE38-AD38</f>
        <v>8922</v>
      </c>
      <c r="AI38" s="130" t="n">
        <f aca="false">+AH38-AG38</f>
        <v>0</v>
      </c>
      <c r="AJ38" s="130"/>
      <c r="AK38" s="130"/>
      <c r="AL38" s="130" t="n">
        <f aca="false">+AK38-AJ38</f>
        <v>0</v>
      </c>
      <c r="AM38" s="146" t="n">
        <f aca="false">+AA38-AG38</f>
        <v>2491633</v>
      </c>
      <c r="AN38" s="146" t="n">
        <f aca="false">+AB38-AH38</f>
        <v>2482530</v>
      </c>
      <c r="AO38" s="130" t="n">
        <f aca="false">+AD38-AJ38</f>
        <v>7745831</v>
      </c>
      <c r="AP38" s="130" t="n">
        <f aca="false">+AE38-AK38</f>
        <v>7754753</v>
      </c>
    </row>
    <row r="39" customFormat="false" ht="12.75" hidden="false" customHeight="false" outlineLevel="0" collapsed="false">
      <c r="A39" s="181" t="n">
        <v>37285</v>
      </c>
      <c r="B39" s="19" t="s">
        <v>205</v>
      </c>
      <c r="C39" s="205" t="n">
        <f aca="false">+C38+C37</f>
        <v>64269</v>
      </c>
      <c r="D39" s="246"/>
      <c r="E39" s="205" t="n">
        <f aca="false">+E38+E37</f>
        <v>-61336</v>
      </c>
      <c r="F39" s="246"/>
      <c r="G39" s="205"/>
      <c r="H39" s="205" t="n">
        <f aca="false">+H38+H36</f>
        <v>2933</v>
      </c>
      <c r="I39" s="136"/>
      <c r="M39" s="136"/>
      <c r="N39" s="137"/>
      <c r="O39" s="138"/>
      <c r="P39" s="69"/>
      <c r="Q39" s="91"/>
      <c r="R39" s="133"/>
      <c r="Z39" s="149" t="n">
        <v>35947</v>
      </c>
      <c r="AA39" s="130" t="n">
        <v>7174097</v>
      </c>
      <c r="AB39" s="130" t="n">
        <v>7200838</v>
      </c>
      <c r="AC39" s="130" t="n">
        <f aca="false">+AB39-AA39</f>
        <v>26741</v>
      </c>
      <c r="AD39" s="130" t="n">
        <v>7392850</v>
      </c>
      <c r="AE39" s="130" t="n">
        <v>7482566</v>
      </c>
      <c r="AF39" s="130" t="n">
        <f aca="false">+AE39-AD39</f>
        <v>89716</v>
      </c>
      <c r="AI39" s="130" t="n">
        <f aca="false">+AH39-AG39</f>
        <v>0</v>
      </c>
      <c r="AJ39" s="130"/>
      <c r="AK39" s="130"/>
      <c r="AL39" s="130" t="n">
        <f aca="false">+AK39-AJ39</f>
        <v>0</v>
      </c>
      <c r="AM39" s="146" t="n">
        <f aca="false">+AA39-AG39</f>
        <v>7174097</v>
      </c>
      <c r="AN39" s="146" t="n">
        <f aca="false">+AB39-AH39</f>
        <v>7200838</v>
      </c>
      <c r="AO39" s="130" t="n">
        <f aca="false">+AD39-AJ39</f>
        <v>7392850</v>
      </c>
      <c r="AP39" s="130" t="n">
        <f aca="false">+AE39-AK39</f>
        <v>7482566</v>
      </c>
    </row>
    <row r="40" customFormat="false" ht="12.75" hidden="false" customHeight="false" outlineLevel="0" collapsed="false">
      <c r="A40" s="160"/>
      <c r="D40" s="193"/>
      <c r="E40" s="193"/>
      <c r="F40" s="101"/>
      <c r="G40" s="193"/>
      <c r="H40" s="247"/>
      <c r="I40" s="136"/>
      <c r="M40" s="136"/>
      <c r="N40" s="137"/>
      <c r="O40" s="138"/>
      <c r="P40" s="69"/>
      <c r="Q40" s="91"/>
      <c r="R40" s="133"/>
      <c r="Z40" s="149"/>
      <c r="AA40" s="130"/>
      <c r="AB40" s="130"/>
      <c r="AC40" s="130"/>
      <c r="AD40" s="130"/>
      <c r="AE40" s="130"/>
      <c r="AF40" s="130"/>
      <c r="AI40" s="130"/>
      <c r="AJ40" s="130" t="n">
        <v>7406522</v>
      </c>
      <c r="AK40" s="130" t="n">
        <v>7304786</v>
      </c>
      <c r="AL40" s="130" t="n">
        <f aca="false">+AK40-AJ40</f>
        <v>-101736</v>
      </c>
      <c r="AM40" s="146" t="n">
        <f aca="false">+AA40-AG40</f>
        <v>0</v>
      </c>
      <c r="AN40" s="146" t="n">
        <f aca="false">+AB40-AH40</f>
        <v>0</v>
      </c>
      <c r="AO40" s="130" t="n">
        <f aca="false">+AD40-AJ40</f>
        <v>-7406522</v>
      </c>
      <c r="AP40" s="130" t="n">
        <f aca="false">+AE40-AK40</f>
        <v>-7304786</v>
      </c>
    </row>
    <row r="41" customFormat="false" ht="12.75" hidden="false" customHeight="false" outlineLevel="0" collapsed="false">
      <c r="A41" s="160"/>
      <c r="C41" s="44"/>
      <c r="E41" s="67"/>
      <c r="H41" s="135"/>
      <c r="I41" s="136"/>
      <c r="M41" s="136"/>
      <c r="N41" s="137"/>
      <c r="O41" s="138"/>
      <c r="P41" s="69"/>
      <c r="Q41" s="91"/>
      <c r="R41" s="133"/>
      <c r="Z41" s="149"/>
      <c r="AA41" s="130"/>
      <c r="AB41" s="130"/>
      <c r="AC41" s="130"/>
      <c r="AD41" s="130"/>
      <c r="AE41" s="130"/>
      <c r="AF41" s="130"/>
      <c r="AI41" s="130"/>
      <c r="AJ41" s="130" t="n">
        <v>7117406</v>
      </c>
      <c r="AK41" s="130" t="n">
        <v>7046179</v>
      </c>
      <c r="AL41" s="130" t="n">
        <f aca="false">+AK41-AJ41</f>
        <v>-71227</v>
      </c>
      <c r="AM41" s="146" t="n">
        <f aca="false">+AA41-AG41</f>
        <v>0</v>
      </c>
      <c r="AN41" s="146" t="n">
        <f aca="false">+AB41-AH41</f>
        <v>0</v>
      </c>
      <c r="AO41" s="130" t="n">
        <f aca="false">+AD41-AJ41</f>
        <v>-7117406</v>
      </c>
      <c r="AP41" s="130" t="n">
        <f aca="false">+AE41-AK41</f>
        <v>-7046179</v>
      </c>
    </row>
    <row r="42" customFormat="false" ht="12.75" hidden="false" customHeight="false" outlineLevel="0" collapsed="false">
      <c r="B42" s="120"/>
      <c r="D42" s="248"/>
      <c r="E42" s="122"/>
      <c r="F42" s="33"/>
      <c r="G42" s="0" t="n">
        <v>40178</v>
      </c>
      <c r="H42" s="135"/>
      <c r="I42" s="136"/>
      <c r="M42" s="136"/>
      <c r="N42" s="137"/>
      <c r="O42" s="138"/>
      <c r="P42" s="69"/>
      <c r="Q42" s="91"/>
      <c r="R42" s="133"/>
      <c r="Z42" s="149"/>
      <c r="AA42" s="130"/>
      <c r="AB42" s="130"/>
      <c r="AC42" s="130"/>
      <c r="AD42" s="130"/>
      <c r="AE42" s="130"/>
      <c r="AF42" s="130"/>
      <c r="AI42" s="130"/>
      <c r="AJ42" s="130" t="n">
        <v>4237008</v>
      </c>
      <c r="AK42" s="130" t="n">
        <v>4213826</v>
      </c>
      <c r="AL42" s="130" t="n">
        <f aca="false">+AK42-AJ42</f>
        <v>-23182</v>
      </c>
      <c r="AM42" s="146" t="n">
        <f aca="false">+AA42-AG42</f>
        <v>0</v>
      </c>
      <c r="AN42" s="146" t="n">
        <f aca="false">+AB42-AH42</f>
        <v>0</v>
      </c>
      <c r="AO42" s="130" t="n">
        <f aca="false">+AD42-AJ42</f>
        <v>-4237008</v>
      </c>
      <c r="AP42" s="130" t="n">
        <f aca="false">+AE42-AK42</f>
        <v>-4213826</v>
      </c>
    </row>
    <row r="43" customFormat="false" ht="12.75" hidden="false" customHeight="false" outlineLevel="0" collapsed="false">
      <c r="A43" s="9" t="s">
        <v>187</v>
      </c>
      <c r="B43" s="9"/>
      <c r="C43" s="9"/>
      <c r="D43" s="27"/>
      <c r="E43" s="249"/>
      <c r="G43" s="0" t="n">
        <v>24562</v>
      </c>
      <c r="H43" s="135"/>
      <c r="I43" s="136"/>
      <c r="M43" s="136"/>
      <c r="N43" s="137"/>
      <c r="O43" s="138"/>
      <c r="P43" s="69"/>
      <c r="Q43" s="91"/>
      <c r="R43" s="133"/>
      <c r="Z43" s="149"/>
      <c r="AA43" s="130"/>
      <c r="AB43" s="130"/>
      <c r="AC43" s="130"/>
      <c r="AD43" s="130"/>
      <c r="AE43" s="130"/>
      <c r="AF43" s="130"/>
      <c r="AI43" s="130"/>
      <c r="AJ43" s="130" t="n">
        <v>5495933</v>
      </c>
      <c r="AK43" s="130" t="n">
        <v>5459183</v>
      </c>
      <c r="AL43" s="130" t="n">
        <f aca="false">+AK43-AJ43</f>
        <v>-36750</v>
      </c>
      <c r="AM43" s="146" t="n">
        <f aca="false">+AA43-AG43</f>
        <v>0</v>
      </c>
      <c r="AN43" s="146" t="n">
        <f aca="false">+AB43-AH43</f>
        <v>0</v>
      </c>
      <c r="AO43" s="130" t="n">
        <f aca="false">+AD43-AJ43</f>
        <v>-5495933</v>
      </c>
      <c r="AP43" s="130" t="n">
        <f aca="false">+AE43-AK43</f>
        <v>-5459183</v>
      </c>
    </row>
    <row r="44" customFormat="false" ht="12.75" hidden="false" customHeight="false" outlineLevel="0" collapsed="false">
      <c r="A44" s="150" t="n">
        <f aca="false">+A38</f>
        <v>37256</v>
      </c>
      <c r="B44" s="9"/>
      <c r="C44" s="250" t="n">
        <v>-1582961.01</v>
      </c>
      <c r="D44" s="64"/>
      <c r="E44" s="251" t="n">
        <v>1039794.5</v>
      </c>
      <c r="F44" s="27" t="n">
        <f aca="false">+E44+C44</f>
        <v>-543166.51</v>
      </c>
      <c r="G44" s="2" t="n">
        <f aca="false">+G42-G43</f>
        <v>15616</v>
      </c>
      <c r="H44" s="252"/>
      <c r="I44" s="130"/>
      <c r="M44" s="136"/>
      <c r="N44" s="137"/>
      <c r="O44" s="138"/>
      <c r="P44" s="69"/>
      <c r="Q44" s="91"/>
      <c r="R44" s="133"/>
      <c r="Z44" s="149"/>
      <c r="AA44" s="130"/>
      <c r="AB44" s="130"/>
      <c r="AC44" s="130"/>
      <c r="AD44" s="130"/>
      <c r="AE44" s="130"/>
      <c r="AF44" s="130"/>
      <c r="AI44" s="130"/>
      <c r="AJ44" s="130" t="n">
        <v>6267433</v>
      </c>
      <c r="AK44" s="130" t="n">
        <v>6340959</v>
      </c>
      <c r="AL44" s="130" t="n">
        <f aca="false">+AK44-AJ44</f>
        <v>73526</v>
      </c>
      <c r="AM44" s="146" t="n">
        <f aca="false">+AA44-AG44</f>
        <v>0</v>
      </c>
      <c r="AN44" s="146" t="n">
        <f aca="false">+AB44-AH44</f>
        <v>0</v>
      </c>
      <c r="AO44" s="130" t="n">
        <f aca="false">+AD44-AJ44</f>
        <v>-6267433</v>
      </c>
      <c r="AP44" s="130" t="n">
        <f aca="false">+AE44-AK44</f>
        <v>-6340959</v>
      </c>
    </row>
    <row r="45" customFormat="false" ht="12.75" hidden="false" customHeight="false" outlineLevel="0" collapsed="false">
      <c r="A45" s="150" t="n">
        <f aca="false">+A39</f>
        <v>37285</v>
      </c>
      <c r="B45" s="9"/>
      <c r="C45" s="27" t="n">
        <f aca="false">+C37*summary!G4</f>
        <v>0</v>
      </c>
      <c r="D45" s="64"/>
      <c r="E45" s="142" t="n">
        <f aca="false">+E37*summary!G3</f>
        <v>-81096.39</v>
      </c>
      <c r="F45" s="27" t="n">
        <f aca="false">+E45+C45</f>
        <v>-81096.39</v>
      </c>
      <c r="G45" s="2"/>
      <c r="H45" s="252"/>
      <c r="I45" s="130"/>
      <c r="M45" s="136"/>
      <c r="N45" s="137"/>
      <c r="O45" s="138"/>
      <c r="P45" s="69"/>
      <c r="Q45" s="91"/>
      <c r="R45" s="133"/>
      <c r="Z45" s="149"/>
      <c r="AA45" s="130"/>
      <c r="AB45" s="130"/>
      <c r="AC45" s="130"/>
      <c r="AD45" s="130"/>
      <c r="AE45" s="130"/>
      <c r="AF45" s="130"/>
      <c r="AI45" s="130"/>
      <c r="AJ45" s="130" t="n">
        <v>5986165</v>
      </c>
      <c r="AK45" s="130" t="n">
        <v>6087179</v>
      </c>
      <c r="AL45" s="130" t="n">
        <f aca="false">+AK45-AJ45</f>
        <v>101014</v>
      </c>
      <c r="AM45" s="146" t="n">
        <f aca="false">+AA45-AG45</f>
        <v>0</v>
      </c>
      <c r="AN45" s="146" t="n">
        <f aca="false">+AB45-AH45</f>
        <v>0</v>
      </c>
      <c r="AO45" s="130" t="n">
        <f aca="false">+AD45-AJ45</f>
        <v>-5986165</v>
      </c>
      <c r="AP45" s="13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2" t="n">
        <v>925707</v>
      </c>
      <c r="F46" s="27" t="n">
        <f aca="false">+E46+C46</f>
        <v>-657254.01</v>
      </c>
      <c r="G46" s="2"/>
      <c r="H46" s="252"/>
      <c r="M46" s="136"/>
      <c r="N46" s="137"/>
      <c r="O46" s="138"/>
      <c r="P46" s="69"/>
      <c r="Q46" s="91"/>
      <c r="R46" s="133"/>
      <c r="Z46" s="149"/>
      <c r="AA46" s="130"/>
      <c r="AB46" s="130"/>
      <c r="AC46" s="130"/>
      <c r="AD46" s="130"/>
      <c r="AE46" s="130"/>
      <c r="AF46" s="130"/>
      <c r="AI46" s="130"/>
      <c r="AJ46" s="130" t="n">
        <v>4390912</v>
      </c>
      <c r="AK46" s="130" t="n">
        <v>4422415</v>
      </c>
      <c r="AL46" s="130" t="n">
        <f aca="false">+AK46-AJ46</f>
        <v>31503</v>
      </c>
      <c r="AM46" s="146" t="n">
        <f aca="false">+AA46-AG46</f>
        <v>0</v>
      </c>
      <c r="AN46" s="146" t="n">
        <f aca="false">+AB46-AH46</f>
        <v>0</v>
      </c>
      <c r="AO46" s="130" t="n">
        <f aca="false">+AD46-AJ46</f>
        <v>-4390912</v>
      </c>
      <c r="AP46" s="130" t="n">
        <f aca="false">+AE46-AK46</f>
        <v>-4422415</v>
      </c>
    </row>
    <row r="47" customFormat="false" ht="12.75" hidden="false" customHeight="false" outlineLevel="0" collapsed="false">
      <c r="A47" s="129"/>
      <c r="B47" s="130"/>
      <c r="C47" s="142"/>
      <c r="D47" s="142"/>
      <c r="E47" s="142"/>
      <c r="F47" s="27"/>
      <c r="G47" s="2"/>
      <c r="H47" s="252"/>
      <c r="M47" s="136"/>
      <c r="N47" s="137"/>
      <c r="O47" s="138"/>
      <c r="P47" s="69"/>
      <c r="Q47" s="91"/>
      <c r="R47" s="133"/>
      <c r="Z47" s="149"/>
      <c r="AA47" s="130"/>
      <c r="AB47" s="130"/>
      <c r="AC47" s="130"/>
      <c r="AD47" s="130"/>
      <c r="AE47" s="130"/>
      <c r="AF47" s="130"/>
      <c r="AI47" s="130"/>
      <c r="AJ47" s="130" t="n">
        <f aca="false">3941641</f>
        <v>3941641</v>
      </c>
      <c r="AK47" s="130" t="n">
        <f aca="false">3996593+13790</f>
        <v>4010383</v>
      </c>
      <c r="AL47" s="130" t="n">
        <f aca="false">+AK47-AJ47</f>
        <v>68742</v>
      </c>
      <c r="AM47" s="146" t="n">
        <f aca="false">+AA47-AG47</f>
        <v>0</v>
      </c>
      <c r="AN47" s="146" t="n">
        <f aca="false">+AB47-AH47</f>
        <v>0</v>
      </c>
      <c r="AO47" s="130" t="n">
        <f aca="false">+AD47-AJ47</f>
        <v>-3941641</v>
      </c>
      <c r="AP47" s="130" t="n">
        <f aca="false">+AE47-AK47</f>
        <v>-4010383</v>
      </c>
    </row>
    <row r="48" customFormat="false" ht="12.75" hidden="false" customHeight="false" outlineLevel="0" collapsed="false">
      <c r="A48" s="129"/>
      <c r="B48" s="130"/>
      <c r="C48" s="130"/>
      <c r="D48" s="130"/>
      <c r="E48" s="238"/>
      <c r="F48" s="69"/>
      <c r="H48" s="135"/>
      <c r="N48" s="137"/>
      <c r="Z48" s="149"/>
      <c r="AA48" s="130"/>
      <c r="AB48" s="130"/>
      <c r="AC48" s="130"/>
      <c r="AD48" s="130"/>
      <c r="AE48" s="130"/>
      <c r="AF48" s="146"/>
      <c r="AI48" s="146"/>
      <c r="AL48" s="146" t="n">
        <f aca="false">SUM(AL7:AL47)</f>
        <v>41890</v>
      </c>
      <c r="AM48" s="146" t="n">
        <f aca="false">+AA48-AG48</f>
        <v>0</v>
      </c>
      <c r="AN48" s="146" t="n">
        <f aca="false">+AB48-AH48</f>
        <v>0</v>
      </c>
      <c r="AO48" s="130" t="n">
        <f aca="false">+AD48-AJ48</f>
        <v>0</v>
      </c>
      <c r="AP48" s="130" t="n">
        <f aca="false">+AE48-AK48</f>
        <v>0</v>
      </c>
    </row>
    <row r="49" customFormat="false" ht="12.75" hidden="false" customHeight="false" outlineLevel="0" collapsed="false">
      <c r="A49" s="129"/>
      <c r="B49" s="130"/>
      <c r="C49" s="130"/>
      <c r="D49" s="130"/>
      <c r="E49" s="238"/>
      <c r="F49" s="69"/>
      <c r="H49" s="135"/>
      <c r="Z49" s="149"/>
      <c r="AA49" s="130"/>
      <c r="AB49" s="130"/>
      <c r="AC49" s="130"/>
      <c r="AD49" s="130"/>
      <c r="AE49" s="130"/>
      <c r="AF49" s="9"/>
      <c r="AN49" s="0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69"/>
      <c r="H50" s="135"/>
      <c r="Z50" s="149"/>
      <c r="AA50" s="130"/>
      <c r="AB50" s="130"/>
      <c r="AC50" s="130"/>
      <c r="AD50" s="130"/>
      <c r="AE50" s="130"/>
      <c r="AF50" s="9"/>
      <c r="AN50" s="0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69"/>
      <c r="H51" s="135"/>
      <c r="Z51" s="149"/>
      <c r="AA51" s="130"/>
      <c r="AB51" s="130"/>
      <c r="AC51" s="130"/>
      <c r="AD51" s="130"/>
      <c r="AE51" s="130"/>
      <c r="AF51" s="69"/>
      <c r="AN51" s="0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69"/>
      <c r="H52" s="135"/>
      <c r="Z52" s="149"/>
      <c r="AA52" s="130"/>
      <c r="AB52" s="130"/>
      <c r="AC52" s="130"/>
      <c r="AD52" s="130"/>
      <c r="AE52" s="130"/>
      <c r="AF52" s="9"/>
      <c r="AN52" s="0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69"/>
      <c r="H53" s="135"/>
      <c r="Z53" s="149"/>
      <c r="AA53" s="130"/>
      <c r="AB53" s="130"/>
      <c r="AC53" s="130"/>
      <c r="AD53" s="130"/>
      <c r="AE53" s="130"/>
      <c r="AF53" s="9"/>
      <c r="AN53" s="0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69"/>
      <c r="H54" s="135"/>
      <c r="Z54" s="149"/>
      <c r="AA54" s="130"/>
      <c r="AB54" s="130"/>
      <c r="AC54" s="130"/>
      <c r="AD54" s="130"/>
      <c r="AE54" s="130"/>
      <c r="AF54" s="9"/>
      <c r="AN54" s="0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69"/>
      <c r="H55" s="135"/>
      <c r="Z55" s="149"/>
      <c r="AA55" s="130"/>
      <c r="AB55" s="130"/>
      <c r="AC55" s="130"/>
      <c r="AD55" s="130"/>
      <c r="AE55" s="130"/>
      <c r="AF55" s="9"/>
      <c r="AN55" s="0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69"/>
      <c r="H56" s="135"/>
      <c r="AN56" s="0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69"/>
      <c r="H57" s="135"/>
      <c r="AN57" s="0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69"/>
      <c r="H58" s="135"/>
      <c r="AN58" s="0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H59" s="135"/>
      <c r="AN59" s="0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H60" s="135"/>
      <c r="Z60" s="149"/>
      <c r="AA60" s="130"/>
      <c r="AB60" s="130"/>
      <c r="AC60" s="130"/>
      <c r="AD60" s="130"/>
      <c r="AE60" s="130"/>
      <c r="AF60" s="9"/>
      <c r="AN60" s="0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H61" s="135"/>
      <c r="Z61" s="149"/>
      <c r="AA61" s="130"/>
      <c r="AB61" s="130"/>
      <c r="AC61" s="130"/>
      <c r="AD61" s="130"/>
      <c r="AE61" s="130"/>
      <c r="AF61" s="9"/>
      <c r="AN61" s="0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H62" s="135"/>
      <c r="Z62" s="149"/>
      <c r="AA62" s="130"/>
      <c r="AB62" s="130"/>
      <c r="AC62" s="130"/>
      <c r="AD62" s="130"/>
      <c r="AE62" s="130"/>
      <c r="AF62" s="9"/>
      <c r="AN62" s="0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H63" s="135"/>
      <c r="Z63" s="149"/>
      <c r="AA63" s="130"/>
      <c r="AB63" s="130"/>
      <c r="AC63" s="130"/>
      <c r="AD63" s="130"/>
      <c r="AE63" s="130"/>
      <c r="AF63" s="9"/>
      <c r="AN63" s="0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H64" s="135"/>
      <c r="Z64" s="149"/>
      <c r="AA64" s="130"/>
      <c r="AB64" s="130"/>
      <c r="AC64" s="130"/>
      <c r="AD64" s="130"/>
      <c r="AE64" s="130"/>
      <c r="AF64" s="9"/>
      <c r="AN64" s="0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H65" s="135"/>
      <c r="Z65" s="149"/>
      <c r="AA65" s="130"/>
      <c r="AB65" s="130"/>
      <c r="AC65" s="130"/>
      <c r="AD65" s="130"/>
      <c r="AE65" s="130"/>
      <c r="AF65" s="9"/>
      <c r="AN65" s="0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H66" s="135"/>
      <c r="Z66" s="149"/>
      <c r="AA66" s="130"/>
      <c r="AB66" s="130"/>
      <c r="AC66" s="130"/>
      <c r="AD66" s="130"/>
      <c r="AE66" s="130"/>
      <c r="AF66" s="9"/>
      <c r="AN66" s="0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Z67" s="149"/>
      <c r="AA67" s="130"/>
      <c r="AB67" s="130"/>
      <c r="AC67" s="130"/>
      <c r="AD67" s="130"/>
      <c r="AE67" s="130"/>
      <c r="AF67" s="9"/>
      <c r="AN67" s="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H68" s="135"/>
      <c r="I68" s="136"/>
      <c r="J68" s="136"/>
      <c r="K68" s="136"/>
      <c r="L68" s="136"/>
      <c r="M68" s="136"/>
      <c r="N68" s="253"/>
      <c r="O68" s="254"/>
      <c r="Z68" s="149"/>
      <c r="AA68" s="130"/>
      <c r="AB68" s="130"/>
      <c r="AC68" s="130"/>
      <c r="AD68" s="130"/>
      <c r="AE68" s="130"/>
      <c r="AF68" s="9"/>
      <c r="AN68" s="0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H69" s="135"/>
      <c r="I69" s="136"/>
      <c r="J69" s="136"/>
      <c r="K69" s="136"/>
      <c r="L69" s="136"/>
      <c r="M69" s="136"/>
      <c r="N69" s="253"/>
      <c r="O69" s="254"/>
      <c r="Z69" s="149"/>
      <c r="AA69" s="130"/>
      <c r="AB69" s="130"/>
      <c r="AC69" s="130"/>
      <c r="AD69" s="130"/>
      <c r="AE69" s="130"/>
      <c r="AF69" s="9"/>
      <c r="AN69" s="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H70" s="135"/>
      <c r="I70" s="136"/>
      <c r="J70" s="136"/>
      <c r="K70" s="136"/>
      <c r="L70" s="136"/>
      <c r="M70" s="136"/>
      <c r="N70" s="253"/>
      <c r="O70" s="254"/>
      <c r="Z70" s="149"/>
      <c r="AA70" s="130"/>
      <c r="AB70" s="130"/>
      <c r="AC70" s="130"/>
      <c r="AD70" s="130"/>
      <c r="AE70" s="130"/>
      <c r="AF70" s="9"/>
      <c r="AN70" s="0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H71" s="135"/>
      <c r="I71" s="136"/>
      <c r="J71" s="136"/>
      <c r="K71" s="136"/>
      <c r="L71" s="136"/>
      <c r="M71" s="136"/>
      <c r="N71" s="253"/>
      <c r="O71" s="254"/>
      <c r="Z71" s="149"/>
      <c r="AA71" s="130"/>
      <c r="AB71" s="130"/>
      <c r="AC71" s="130"/>
      <c r="AD71" s="130"/>
      <c r="AE71" s="130"/>
      <c r="AF71" s="9"/>
      <c r="AN71" s="0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H72" s="135"/>
      <c r="I72" s="136"/>
      <c r="J72" s="136"/>
      <c r="K72" s="136"/>
      <c r="L72" s="136"/>
      <c r="M72" s="136"/>
      <c r="N72" s="253"/>
      <c r="O72" s="254"/>
      <c r="Z72" s="149"/>
      <c r="AA72" s="130"/>
      <c r="AB72" s="130"/>
      <c r="AC72" s="130"/>
      <c r="AD72" s="130"/>
      <c r="AE72" s="130"/>
      <c r="AF72" s="9"/>
      <c r="AN72" s="0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H73" s="135"/>
      <c r="I73" s="136"/>
      <c r="J73" s="136"/>
      <c r="K73" s="136"/>
      <c r="L73" s="136"/>
      <c r="M73" s="136"/>
      <c r="N73" s="253"/>
      <c r="O73" s="254"/>
      <c r="Z73" s="149"/>
      <c r="AA73" s="130"/>
      <c r="AB73" s="130"/>
      <c r="AC73" s="130"/>
      <c r="AD73" s="130"/>
      <c r="AE73" s="130"/>
      <c r="AF73" s="9"/>
      <c r="AN73" s="0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H74" s="135"/>
      <c r="I74" s="136"/>
      <c r="J74" s="136"/>
      <c r="K74" s="136"/>
      <c r="L74" s="136"/>
      <c r="M74" s="136"/>
      <c r="N74" s="240"/>
      <c r="O74" s="254"/>
      <c r="Z74" s="149"/>
      <c r="AA74" s="130"/>
      <c r="AB74" s="130"/>
      <c r="AC74" s="130"/>
      <c r="AD74" s="130"/>
      <c r="AE74" s="130"/>
      <c r="AF74" s="9"/>
      <c r="AN74" s="0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69"/>
      <c r="H75" s="135"/>
      <c r="I75" s="136"/>
      <c r="J75" s="136"/>
      <c r="K75" s="136"/>
      <c r="L75" s="136"/>
      <c r="M75" s="136"/>
      <c r="N75" s="240"/>
      <c r="O75" s="254"/>
      <c r="Z75" s="149"/>
      <c r="AA75" s="130"/>
      <c r="AB75" s="130"/>
      <c r="AC75" s="130"/>
      <c r="AD75" s="130"/>
      <c r="AE75" s="130"/>
      <c r="AF75" s="9"/>
      <c r="AN75" s="0"/>
    </row>
    <row r="76" customFormat="false" ht="12.75" hidden="false" customHeight="false" outlineLevel="0" collapsed="false">
      <c r="A76" s="255"/>
      <c r="C76" s="146"/>
      <c r="D76" s="146"/>
      <c r="E76" s="146"/>
      <c r="H76" s="135"/>
      <c r="I76" s="136"/>
      <c r="J76" s="136"/>
      <c r="K76" s="136"/>
      <c r="L76" s="136"/>
      <c r="M76" s="136"/>
      <c r="N76" s="240"/>
      <c r="O76" s="254"/>
      <c r="AN76" s="0"/>
    </row>
    <row r="77" customFormat="false" ht="12.75" hidden="false" customHeight="false" outlineLevel="0" collapsed="false">
      <c r="A77" s="255"/>
      <c r="B77" s="19"/>
      <c r="C77" s="130"/>
      <c r="D77" s="130"/>
      <c r="E77" s="146"/>
      <c r="H77" s="135"/>
      <c r="I77" s="136"/>
      <c r="J77" s="136"/>
      <c r="K77" s="136"/>
      <c r="L77" s="136"/>
      <c r="M77" s="136"/>
      <c r="N77" s="240"/>
      <c r="O77" s="254"/>
      <c r="AN77" s="0"/>
    </row>
    <row r="78" customFormat="false" ht="12.75" hidden="false" customHeight="false" outlineLevel="0" collapsed="false">
      <c r="A78" s="160"/>
      <c r="C78" s="146"/>
      <c r="D78" s="146"/>
      <c r="E78" s="146"/>
      <c r="H78" s="135"/>
      <c r="I78" s="136"/>
      <c r="J78" s="136"/>
      <c r="K78" s="136"/>
      <c r="L78" s="136"/>
      <c r="M78" s="136"/>
      <c r="N78" s="240"/>
      <c r="O78" s="254"/>
      <c r="AN78" s="0"/>
    </row>
    <row r="79" customFormat="false" ht="12.75" hidden="false" customHeight="false" outlineLevel="0" collapsed="false">
      <c r="A79" s="160"/>
      <c r="H79" s="135"/>
      <c r="I79" s="136"/>
      <c r="J79" s="136"/>
      <c r="K79" s="136"/>
      <c r="L79" s="136"/>
      <c r="M79" s="136"/>
      <c r="N79" s="240"/>
      <c r="O79" s="254"/>
      <c r="AN79" s="0"/>
    </row>
    <row r="80" customFormat="false" ht="12.75" hidden="false" customHeight="false" outlineLevel="0" collapsed="false">
      <c r="A80" s="197"/>
      <c r="B80" s="190"/>
      <c r="C80" s="130"/>
      <c r="D80" s="130"/>
      <c r="F80" s="197"/>
      <c r="G80" s="190"/>
      <c r="H80" s="130"/>
      <c r="I80" s="130"/>
      <c r="J80" s="130"/>
      <c r="L80" s="197"/>
      <c r="M80" s="190"/>
      <c r="N80" s="130"/>
      <c r="O80" s="130"/>
      <c r="P80" s="130"/>
      <c r="R80" s="197"/>
      <c r="S80" s="190"/>
      <c r="T80" s="130"/>
      <c r="U80" s="130"/>
      <c r="V80" s="130"/>
      <c r="AN80" s="0"/>
    </row>
    <row r="81" customFormat="false" ht="12.75" hidden="false" customHeight="false" outlineLevel="0" collapsed="false">
      <c r="B81" s="120"/>
      <c r="D81" s="122"/>
      <c r="E81" s="122"/>
      <c r="F81" s="0"/>
      <c r="G81" s="122"/>
      <c r="H81" s="9"/>
      <c r="I81" s="122"/>
      <c r="J81" s="122"/>
      <c r="K81" s="122"/>
      <c r="M81" s="120"/>
      <c r="O81" s="256"/>
      <c r="P81" s="122"/>
      <c r="Q81" s="122"/>
      <c r="S81" s="120"/>
      <c r="U81" s="256"/>
      <c r="V81" s="122"/>
      <c r="W81" s="122"/>
      <c r="AN81" s="0"/>
    </row>
    <row r="82" customFormat="false" ht="12.75" hidden="false" customHeight="false" outlineLevel="0" collapsed="false">
      <c r="A82" s="88"/>
      <c r="B82" s="123"/>
      <c r="C82" s="123"/>
      <c r="D82" s="123"/>
      <c r="E82" s="123"/>
      <c r="F82" s="88"/>
      <c r="G82" s="123"/>
      <c r="H82" s="123"/>
      <c r="I82" s="123"/>
      <c r="J82" s="123"/>
      <c r="K82" s="123"/>
      <c r="L82" s="88"/>
      <c r="M82" s="123"/>
      <c r="N82" s="123"/>
      <c r="O82" s="123"/>
      <c r="P82" s="123"/>
      <c r="Q82" s="123"/>
      <c r="R82" s="88"/>
      <c r="S82" s="123"/>
      <c r="T82" s="123"/>
      <c r="U82" s="123"/>
      <c r="V82" s="123"/>
      <c r="W82" s="123"/>
      <c r="AN82" s="0"/>
    </row>
    <row r="83" customFormat="false" ht="12.75" hidden="false" customHeight="false" outlineLevel="0" collapsed="false">
      <c r="A83" s="129"/>
      <c r="B83" s="130"/>
      <c r="C83" s="130"/>
      <c r="D83" s="130"/>
      <c r="E83" s="130"/>
      <c r="F83" s="129"/>
      <c r="G83" s="130"/>
      <c r="H83" s="130"/>
      <c r="I83" s="130"/>
      <c r="J83" s="130"/>
      <c r="K83" s="130"/>
      <c r="L83" s="129"/>
      <c r="M83" s="130"/>
      <c r="N83" s="130"/>
      <c r="O83" s="130"/>
      <c r="P83" s="130"/>
      <c r="Q83" s="130"/>
      <c r="R83" s="129"/>
      <c r="S83" s="130"/>
      <c r="T83" s="130"/>
      <c r="U83" s="130"/>
      <c r="V83" s="130"/>
      <c r="W83" s="130"/>
      <c r="AN83" s="0"/>
    </row>
    <row r="84" customFormat="false" ht="12.75" hidden="false" customHeight="false" outlineLevel="0" collapsed="false">
      <c r="A84" s="129"/>
      <c r="B84" s="130"/>
      <c r="C84" s="130"/>
      <c r="D84" s="130"/>
      <c r="E84" s="130"/>
      <c r="F84" s="129"/>
      <c r="G84" s="130"/>
      <c r="H84" s="130"/>
      <c r="I84" s="130"/>
      <c r="J84" s="130"/>
      <c r="K84" s="130"/>
      <c r="L84" s="129"/>
      <c r="M84" s="130"/>
      <c r="N84" s="130"/>
      <c r="O84" s="130"/>
      <c r="P84" s="130"/>
      <c r="Q84" s="130"/>
      <c r="R84" s="129"/>
      <c r="S84" s="130"/>
      <c r="T84" s="130"/>
      <c r="U84" s="130"/>
      <c r="V84" s="130"/>
      <c r="W84" s="130"/>
      <c r="AN84" s="0"/>
    </row>
    <row r="85" customFormat="false" ht="12.75" hidden="false" customHeight="false" outlineLevel="0" collapsed="false">
      <c r="A85" s="129"/>
      <c r="B85" s="130"/>
      <c r="C85" s="130"/>
      <c r="D85" s="130"/>
      <c r="E85" s="130"/>
      <c r="F85" s="129"/>
      <c r="G85" s="130"/>
      <c r="H85" s="130"/>
      <c r="I85" s="130"/>
      <c r="J85" s="130"/>
      <c r="K85" s="130"/>
      <c r="L85" s="129"/>
      <c r="M85" s="130"/>
      <c r="N85" s="130"/>
      <c r="O85" s="130"/>
      <c r="P85" s="130"/>
      <c r="Q85" s="130"/>
      <c r="R85" s="129"/>
      <c r="S85" s="130"/>
      <c r="T85" s="130"/>
      <c r="U85" s="130"/>
      <c r="V85" s="130"/>
      <c r="W85" s="130"/>
      <c r="AN85" s="0"/>
    </row>
    <row r="86" customFormat="false" ht="12.75" hidden="false" customHeight="false" outlineLevel="0" collapsed="false">
      <c r="A86" s="129"/>
      <c r="B86" s="130"/>
      <c r="C86" s="130"/>
      <c r="D86" s="130"/>
      <c r="E86" s="130"/>
      <c r="F86" s="129"/>
      <c r="G86" s="130"/>
      <c r="H86" s="130"/>
      <c r="I86" s="130"/>
      <c r="J86" s="130"/>
      <c r="K86" s="130"/>
      <c r="L86" s="129"/>
      <c r="M86" s="130"/>
      <c r="N86" s="130"/>
      <c r="O86" s="130"/>
      <c r="P86" s="130"/>
      <c r="Q86" s="130"/>
      <c r="R86" s="129"/>
      <c r="S86" s="130"/>
      <c r="T86" s="130"/>
      <c r="U86" s="130"/>
      <c r="V86" s="130"/>
      <c r="W86" s="130"/>
      <c r="AN86" s="0"/>
    </row>
    <row r="87" customFormat="false" ht="12.75" hidden="false" customHeight="false" outlineLevel="0" collapsed="false">
      <c r="A87" s="129"/>
      <c r="B87" s="130"/>
      <c r="C87" s="130"/>
      <c r="D87" s="130"/>
      <c r="E87" s="130"/>
      <c r="F87" s="129"/>
      <c r="G87" s="130"/>
      <c r="H87" s="130"/>
      <c r="I87" s="130"/>
      <c r="J87" s="130"/>
      <c r="K87" s="130"/>
      <c r="L87" s="129"/>
      <c r="M87" s="130"/>
      <c r="N87" s="130"/>
      <c r="O87" s="130"/>
      <c r="P87" s="130"/>
      <c r="Q87" s="130"/>
      <c r="R87" s="129"/>
      <c r="S87" s="130"/>
      <c r="T87" s="130"/>
      <c r="U87" s="130"/>
      <c r="V87" s="130"/>
      <c r="W87" s="130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29"/>
      <c r="G88" s="130"/>
      <c r="H88" s="130"/>
      <c r="I88" s="130"/>
      <c r="J88" s="130"/>
      <c r="K88" s="130"/>
      <c r="L88" s="129"/>
      <c r="M88" s="130"/>
      <c r="N88" s="130"/>
      <c r="O88" s="130"/>
      <c r="P88" s="130"/>
      <c r="Q88" s="130"/>
      <c r="R88" s="129"/>
      <c r="S88" s="130"/>
      <c r="T88" s="130"/>
      <c r="U88" s="130"/>
      <c r="V88" s="130"/>
      <c r="W88" s="130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29"/>
      <c r="G89" s="130"/>
      <c r="H89" s="130"/>
      <c r="I89" s="130"/>
      <c r="J89" s="130"/>
      <c r="K89" s="130"/>
      <c r="L89" s="129"/>
      <c r="M89" s="130"/>
      <c r="N89" s="130"/>
      <c r="O89" s="130"/>
      <c r="P89" s="130"/>
      <c r="Q89" s="130"/>
      <c r="R89" s="129"/>
      <c r="S89" s="130"/>
      <c r="T89" s="130"/>
      <c r="U89" s="130"/>
      <c r="V89" s="130"/>
      <c r="W89" s="130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29"/>
      <c r="G90" s="130"/>
      <c r="H90" s="130"/>
      <c r="I90" s="130"/>
      <c r="J90" s="130"/>
      <c r="K90" s="130"/>
      <c r="L90" s="129"/>
      <c r="M90" s="130"/>
      <c r="N90" s="130"/>
      <c r="O90" s="130"/>
      <c r="P90" s="130"/>
      <c r="Q90" s="130"/>
      <c r="R90" s="129"/>
      <c r="S90" s="130"/>
      <c r="T90" s="130"/>
      <c r="U90" s="130"/>
      <c r="V90" s="130"/>
      <c r="W90" s="130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29"/>
      <c r="G91" s="130"/>
      <c r="H91" s="130"/>
      <c r="I91" s="130"/>
      <c r="J91" s="130"/>
      <c r="K91" s="130"/>
      <c r="L91" s="129"/>
      <c r="M91" s="130"/>
      <c r="N91" s="130"/>
      <c r="O91" s="130"/>
      <c r="P91" s="130"/>
      <c r="Q91" s="130"/>
      <c r="R91" s="129"/>
      <c r="S91" s="130"/>
      <c r="T91" s="130"/>
      <c r="U91" s="130"/>
      <c r="V91" s="130"/>
      <c r="W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29"/>
      <c r="G92" s="130"/>
      <c r="H92" s="130"/>
      <c r="I92" s="130"/>
      <c r="J92" s="130"/>
      <c r="K92" s="130"/>
      <c r="L92" s="129"/>
      <c r="M92" s="130"/>
      <c r="N92" s="130"/>
      <c r="O92" s="130"/>
      <c r="P92" s="130"/>
      <c r="Q92" s="130"/>
      <c r="R92" s="129"/>
      <c r="S92" s="130"/>
      <c r="T92" s="130"/>
      <c r="U92" s="130"/>
      <c r="V92" s="130"/>
      <c r="W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29"/>
      <c r="G93" s="130"/>
      <c r="H93" s="130"/>
      <c r="I93" s="130"/>
      <c r="J93" s="130"/>
      <c r="K93" s="130"/>
      <c r="L93" s="129"/>
      <c r="M93" s="130"/>
      <c r="N93" s="130"/>
      <c r="O93" s="130"/>
      <c r="P93" s="130"/>
      <c r="Q93" s="130"/>
      <c r="R93" s="129"/>
      <c r="S93" s="130"/>
      <c r="T93" s="130"/>
      <c r="U93" s="130"/>
      <c r="V93" s="130"/>
      <c r="W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29"/>
      <c r="G94" s="130"/>
      <c r="H94" s="130"/>
      <c r="I94" s="130"/>
      <c r="J94" s="130"/>
      <c r="K94" s="130"/>
      <c r="L94" s="129"/>
      <c r="M94" s="130"/>
      <c r="N94" s="130"/>
      <c r="O94" s="130"/>
      <c r="P94" s="130"/>
      <c r="Q94" s="130"/>
      <c r="R94" s="129"/>
      <c r="S94" s="130"/>
      <c r="T94" s="130"/>
      <c r="U94" s="130"/>
      <c r="V94" s="130"/>
      <c r="W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29"/>
      <c r="G95" s="130"/>
      <c r="H95" s="130"/>
      <c r="I95" s="130"/>
      <c r="J95" s="130"/>
      <c r="K95" s="130"/>
      <c r="L95" s="129"/>
      <c r="M95" s="130"/>
      <c r="N95" s="130"/>
      <c r="O95" s="130"/>
      <c r="P95" s="130"/>
      <c r="Q95" s="130"/>
      <c r="R95" s="129"/>
      <c r="S95" s="130"/>
      <c r="T95" s="130"/>
      <c r="U95" s="130"/>
      <c r="V95" s="130"/>
      <c r="W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29"/>
      <c r="G96" s="130"/>
      <c r="H96" s="130"/>
      <c r="I96" s="130"/>
      <c r="J96" s="130"/>
      <c r="K96" s="130"/>
      <c r="L96" s="129"/>
      <c r="M96" s="130"/>
      <c r="N96" s="130"/>
      <c r="O96" s="130"/>
      <c r="P96" s="130"/>
      <c r="Q96" s="130"/>
      <c r="R96" s="129"/>
      <c r="S96" s="130"/>
      <c r="T96" s="130"/>
      <c r="U96" s="130"/>
      <c r="V96" s="130"/>
      <c r="W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29"/>
      <c r="G97" s="130"/>
      <c r="H97" s="130"/>
      <c r="I97" s="130"/>
      <c r="J97" s="130"/>
      <c r="K97" s="130"/>
      <c r="L97" s="129"/>
      <c r="M97" s="130"/>
      <c r="N97" s="130"/>
      <c r="O97" s="130"/>
      <c r="P97" s="130"/>
      <c r="Q97" s="130"/>
      <c r="R97" s="129"/>
      <c r="S97" s="130"/>
      <c r="T97" s="130"/>
      <c r="U97" s="130"/>
      <c r="V97" s="130"/>
      <c r="W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29"/>
      <c r="G98" s="130"/>
      <c r="H98" s="130"/>
      <c r="I98" s="130"/>
      <c r="J98" s="130"/>
      <c r="K98" s="130"/>
      <c r="L98" s="129"/>
      <c r="M98" s="130"/>
      <c r="N98" s="130"/>
      <c r="O98" s="130"/>
      <c r="P98" s="130"/>
      <c r="Q98" s="130"/>
      <c r="R98" s="129"/>
      <c r="S98" s="130"/>
      <c r="T98" s="130"/>
      <c r="U98" s="130"/>
      <c r="V98" s="130"/>
      <c r="W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29"/>
      <c r="G99" s="130"/>
      <c r="H99" s="130"/>
      <c r="I99" s="130"/>
      <c r="J99" s="130"/>
      <c r="K99" s="130"/>
      <c r="L99" s="129"/>
      <c r="M99" s="130"/>
      <c r="N99" s="130"/>
      <c r="O99" s="130"/>
      <c r="P99" s="130"/>
      <c r="Q99" s="130"/>
      <c r="R99" s="129"/>
      <c r="S99" s="130"/>
      <c r="T99" s="130"/>
      <c r="U99" s="130"/>
      <c r="V99" s="130"/>
      <c r="W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29"/>
      <c r="G100" s="130"/>
      <c r="H100" s="130"/>
      <c r="I100" s="130"/>
      <c r="J100" s="130"/>
      <c r="K100" s="130"/>
      <c r="L100" s="129"/>
      <c r="M100" s="230"/>
      <c r="N100" s="130"/>
      <c r="O100" s="130"/>
      <c r="P100" s="130"/>
      <c r="Q100" s="130"/>
      <c r="R100" s="129"/>
      <c r="S100" s="230"/>
      <c r="T100" s="130"/>
      <c r="U100" s="130"/>
      <c r="V100" s="130"/>
      <c r="W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29"/>
      <c r="G101" s="130"/>
      <c r="H101" s="130"/>
      <c r="I101" s="130"/>
      <c r="J101" s="130"/>
      <c r="K101" s="130"/>
      <c r="L101" s="129"/>
      <c r="M101" s="130"/>
      <c r="N101" s="130"/>
      <c r="O101" s="130"/>
      <c r="P101" s="130"/>
      <c r="Q101" s="130"/>
      <c r="R101" s="129"/>
      <c r="S101" s="130"/>
      <c r="T101" s="130"/>
      <c r="U101" s="130"/>
      <c r="V101" s="130"/>
      <c r="W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29"/>
      <c r="G102" s="130"/>
      <c r="H102" s="130"/>
      <c r="I102" s="130"/>
      <c r="J102" s="130"/>
      <c r="K102" s="130"/>
      <c r="L102" s="129"/>
      <c r="M102" s="130"/>
      <c r="N102" s="130"/>
      <c r="O102" s="130"/>
      <c r="P102" s="130"/>
      <c r="Q102" s="130"/>
      <c r="R102" s="129"/>
      <c r="S102" s="130"/>
      <c r="T102" s="130"/>
      <c r="U102" s="130"/>
      <c r="V102" s="130"/>
      <c r="W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29"/>
      <c r="G103" s="130"/>
      <c r="H103" s="130"/>
      <c r="I103" s="130"/>
      <c r="J103" s="130"/>
      <c r="K103" s="130"/>
      <c r="L103" s="129"/>
      <c r="M103" s="130"/>
      <c r="N103" s="130"/>
      <c r="O103" s="130"/>
      <c r="P103" s="130"/>
      <c r="Q103" s="130"/>
      <c r="R103" s="129"/>
      <c r="S103" s="130"/>
      <c r="T103" s="130"/>
      <c r="U103" s="130"/>
      <c r="V103" s="130"/>
      <c r="W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29"/>
      <c r="G104" s="130"/>
      <c r="H104" s="130"/>
      <c r="I104" s="130"/>
      <c r="J104" s="130"/>
      <c r="K104" s="130"/>
      <c r="L104" s="129"/>
      <c r="M104" s="130"/>
      <c r="N104" s="130"/>
      <c r="O104" s="130"/>
      <c r="P104" s="130"/>
      <c r="Q104" s="130"/>
      <c r="R104" s="129"/>
      <c r="S104" s="130"/>
      <c r="T104" s="130"/>
      <c r="U104" s="130"/>
      <c r="V104" s="130"/>
      <c r="W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29"/>
      <c r="G105" s="130"/>
      <c r="H105" s="130"/>
      <c r="I105" s="130"/>
      <c r="J105" s="130"/>
      <c r="K105" s="130"/>
      <c r="L105" s="129"/>
      <c r="M105" s="130"/>
      <c r="N105" s="130"/>
      <c r="O105" s="130"/>
      <c r="P105" s="130"/>
      <c r="Q105" s="130"/>
      <c r="R105" s="129"/>
      <c r="S105" s="130"/>
      <c r="T105" s="130"/>
      <c r="U105" s="130"/>
      <c r="V105" s="130"/>
      <c r="W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29"/>
      <c r="G106" s="130"/>
      <c r="H106" s="130"/>
      <c r="I106" s="130"/>
      <c r="J106" s="130"/>
      <c r="K106" s="130"/>
      <c r="L106" s="129"/>
      <c r="M106" s="130"/>
      <c r="N106" s="130"/>
      <c r="O106" s="130"/>
      <c r="P106" s="130"/>
      <c r="Q106" s="130"/>
      <c r="R106" s="129"/>
      <c r="S106" s="130"/>
      <c r="T106" s="130"/>
      <c r="U106" s="130"/>
      <c r="V106" s="130"/>
      <c r="W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29"/>
      <c r="G107" s="130"/>
      <c r="H107" s="130"/>
      <c r="I107" s="130"/>
      <c r="J107" s="130"/>
      <c r="K107" s="130"/>
      <c r="L107" s="129"/>
      <c r="M107" s="130"/>
      <c r="N107" s="130"/>
      <c r="O107" s="130"/>
      <c r="P107" s="130"/>
      <c r="Q107" s="130"/>
      <c r="R107" s="129"/>
      <c r="S107" s="130"/>
      <c r="T107" s="130"/>
      <c r="U107" s="130"/>
      <c r="V107" s="130"/>
      <c r="W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29"/>
      <c r="G108" s="130"/>
      <c r="H108" s="130"/>
      <c r="I108" s="130"/>
      <c r="J108" s="130"/>
      <c r="K108" s="130"/>
      <c r="L108" s="129"/>
      <c r="M108" s="130"/>
      <c r="N108" s="130"/>
      <c r="O108" s="130"/>
      <c r="P108" s="130"/>
      <c r="Q108" s="130"/>
      <c r="R108" s="129"/>
      <c r="S108" s="130"/>
      <c r="T108" s="130"/>
      <c r="U108" s="130"/>
      <c r="V108" s="130"/>
      <c r="W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29"/>
      <c r="G109" s="130"/>
      <c r="H109" s="130"/>
      <c r="I109" s="130"/>
      <c r="J109" s="130"/>
      <c r="K109" s="130"/>
      <c r="L109" s="129"/>
      <c r="M109" s="130"/>
      <c r="N109" s="130"/>
      <c r="O109" s="130"/>
      <c r="P109" s="130"/>
      <c r="Q109" s="130"/>
      <c r="R109" s="129"/>
      <c r="S109" s="130"/>
      <c r="T109" s="130"/>
      <c r="U109" s="130"/>
      <c r="V109" s="130"/>
      <c r="W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29"/>
      <c r="G110" s="130"/>
      <c r="H110" s="130"/>
      <c r="I110" s="130"/>
      <c r="J110" s="130"/>
      <c r="K110" s="130"/>
      <c r="L110" s="129"/>
      <c r="M110" s="130"/>
      <c r="N110" s="130"/>
      <c r="O110" s="130"/>
      <c r="P110" s="130"/>
      <c r="Q110" s="130"/>
      <c r="R110" s="129"/>
      <c r="S110" s="130"/>
      <c r="T110" s="130"/>
      <c r="U110" s="130"/>
      <c r="V110" s="130"/>
      <c r="W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29"/>
      <c r="G111" s="130"/>
      <c r="H111" s="130"/>
      <c r="I111" s="130"/>
      <c r="J111" s="130"/>
      <c r="K111" s="130"/>
      <c r="L111" s="129"/>
      <c r="M111" s="130"/>
      <c r="N111" s="130"/>
      <c r="O111" s="130"/>
      <c r="P111" s="130"/>
      <c r="Q111" s="130"/>
      <c r="R111" s="129"/>
      <c r="S111" s="130"/>
      <c r="T111" s="130"/>
      <c r="U111" s="130"/>
      <c r="V111" s="130"/>
      <c r="W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29"/>
      <c r="G112" s="130"/>
      <c r="H112" s="130"/>
      <c r="I112" s="130"/>
      <c r="J112" s="130"/>
      <c r="K112" s="130"/>
      <c r="L112" s="129"/>
      <c r="M112" s="130"/>
      <c r="N112" s="130"/>
      <c r="O112" s="130"/>
      <c r="P112" s="130"/>
      <c r="Q112" s="130"/>
      <c r="R112" s="129"/>
      <c r="S112" s="130"/>
      <c r="T112" s="130"/>
      <c r="U112" s="130"/>
      <c r="V112" s="130"/>
      <c r="W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29"/>
      <c r="G113" s="130"/>
      <c r="H113" s="130"/>
      <c r="I113" s="130"/>
      <c r="J113" s="130"/>
      <c r="K113" s="130"/>
      <c r="L113" s="129"/>
      <c r="M113" s="130"/>
      <c r="N113" s="130"/>
      <c r="O113" s="130"/>
      <c r="P113" s="130"/>
      <c r="Q113" s="130"/>
      <c r="R113" s="129"/>
      <c r="S113" s="130"/>
      <c r="T113" s="130"/>
      <c r="U113" s="130"/>
      <c r="V113" s="130"/>
      <c r="W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29"/>
      <c r="G114" s="130"/>
      <c r="H114" s="130"/>
      <c r="I114" s="130"/>
      <c r="J114" s="130"/>
      <c r="K114" s="130"/>
      <c r="L114" s="129"/>
      <c r="M114" s="130"/>
      <c r="N114" s="130"/>
      <c r="O114" s="130"/>
      <c r="P114" s="130"/>
      <c r="Q114" s="130"/>
      <c r="R114" s="129"/>
      <c r="S114" s="130"/>
      <c r="T114" s="130"/>
      <c r="U114" s="130"/>
      <c r="V114" s="130"/>
      <c r="W114" s="130"/>
    </row>
    <row r="115" customFormat="false" ht="12.75" hidden="false" customHeight="false" outlineLevel="0" collapsed="false">
      <c r="A115" s="255"/>
      <c r="C115" s="146"/>
      <c r="D115" s="146"/>
      <c r="E115" s="146"/>
      <c r="F115" s="255"/>
      <c r="H115" s="146"/>
      <c r="J115" s="146"/>
      <c r="K115" s="146"/>
      <c r="L115" s="255"/>
      <c r="N115" s="146"/>
      <c r="P115" s="146"/>
      <c r="Q115" s="146"/>
      <c r="R115" s="255"/>
      <c r="T115" s="146"/>
      <c r="V115" s="146"/>
      <c r="W115" s="146"/>
    </row>
    <row r="116" customFormat="false" ht="12.75" hidden="false" customHeight="false" outlineLevel="0" collapsed="false">
      <c r="A116" s="255"/>
      <c r="B116" s="19"/>
      <c r="C116" s="130"/>
      <c r="D116" s="130"/>
      <c r="E116" s="146"/>
      <c r="F116" s="181"/>
      <c r="G116" s="19"/>
      <c r="H116" s="130"/>
      <c r="I116" s="130"/>
      <c r="J116" s="130"/>
      <c r="K116" s="146"/>
      <c r="L116" s="181"/>
      <c r="M116" s="19"/>
      <c r="N116" s="130"/>
      <c r="O116" s="130"/>
      <c r="P116" s="130"/>
      <c r="Q116" s="146"/>
      <c r="R116" s="181"/>
      <c r="S116" s="19"/>
      <c r="T116" s="130"/>
      <c r="U116" s="130"/>
      <c r="V116" s="130"/>
      <c r="W116" s="146"/>
    </row>
    <row r="117" customFormat="false" ht="12.75" hidden="false" customHeight="false" outlineLevel="0" collapsed="false">
      <c r="A117" s="160"/>
      <c r="C117" s="146"/>
      <c r="D117" s="146"/>
      <c r="E117" s="146"/>
      <c r="F117" s="160"/>
      <c r="H117" s="146"/>
      <c r="I117" s="69"/>
      <c r="J117" s="146"/>
      <c r="K117" s="146"/>
      <c r="L117" s="160"/>
      <c r="N117" s="146"/>
      <c r="O117" s="69"/>
      <c r="P117" s="146"/>
      <c r="Q117" s="146"/>
      <c r="R117" s="160"/>
      <c r="T117" s="146"/>
      <c r="U117" s="69"/>
      <c r="V117" s="146"/>
      <c r="W117" s="146"/>
    </row>
    <row r="118" customFormat="false" ht="12.75" hidden="false" customHeight="false" outlineLevel="0" collapsed="false">
      <c r="A118" s="160"/>
    </row>
    <row r="119" customFormat="false" ht="12.75" hidden="false" customHeight="false" outlineLevel="0" collapsed="false">
      <c r="A119" s="160"/>
      <c r="G119" s="32"/>
      <c r="J119" s="32"/>
    </row>
    <row r="120" customFormat="false" ht="12.75" hidden="false" customHeight="false" outlineLevel="0" collapsed="false">
      <c r="A120" s="160"/>
      <c r="P120" s="69"/>
    </row>
    <row r="121" customFormat="false" ht="12.75" hidden="false" customHeight="false" outlineLevel="0" collapsed="false">
      <c r="A121" s="160"/>
      <c r="G121" s="131"/>
      <c r="J121" s="131"/>
      <c r="R121" s="197"/>
      <c r="S121" s="190"/>
      <c r="T121" s="130"/>
      <c r="U121" s="130"/>
      <c r="V121" s="130"/>
    </row>
    <row r="122" customFormat="false" ht="12.75" hidden="false" customHeight="false" outlineLevel="0" collapsed="false">
      <c r="A122" s="160"/>
      <c r="Q122" s="122"/>
      <c r="S122" s="120"/>
      <c r="V122" s="235"/>
      <c r="W122" s="122"/>
      <c r="X122" s="235"/>
      <c r="Y122" s="122"/>
      <c r="Z122" s="0"/>
      <c r="AA122" s="234"/>
    </row>
    <row r="123" customFormat="false" ht="12.75" hidden="false" customHeight="false" outlineLevel="0" collapsed="false">
      <c r="A123" s="160"/>
      <c r="Q123" s="123"/>
      <c r="R123" s="88"/>
      <c r="S123" s="123"/>
      <c r="T123" s="123"/>
      <c r="U123" s="237"/>
      <c r="V123" s="123"/>
      <c r="W123" s="123"/>
      <c r="X123" s="123"/>
      <c r="Y123" s="123"/>
      <c r="Z123" s="237"/>
      <c r="AA123" s="234"/>
    </row>
    <row r="124" customFormat="false" ht="12.75" hidden="false" customHeight="false" outlineLevel="0" collapsed="false">
      <c r="A124" s="160"/>
      <c r="Q124" s="130"/>
      <c r="R124" s="129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customFormat="false" ht="12.75" hidden="false" customHeight="false" outlineLevel="0" collapsed="false">
      <c r="A125" s="160"/>
      <c r="Q125" s="130"/>
      <c r="R125" s="129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customFormat="false" ht="12.75" hidden="false" customHeight="false" outlineLevel="0" collapsed="false">
      <c r="A126" s="160"/>
      <c r="Q126" s="130"/>
      <c r="R126" s="129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customFormat="false" ht="12.75" hidden="false" customHeight="false" outlineLevel="0" collapsed="false">
      <c r="A127" s="160"/>
      <c r="Q127" s="130"/>
      <c r="R127" s="129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customFormat="false" ht="12.75" hidden="false" customHeight="false" outlineLevel="0" collapsed="false">
      <c r="A128" s="160"/>
      <c r="Q128" s="130"/>
      <c r="R128" s="129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customFormat="false" ht="12.75" hidden="false" customHeight="false" outlineLevel="0" collapsed="false">
      <c r="A129" s="160"/>
      <c r="Q129" s="130"/>
      <c r="R129" s="129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customFormat="false" ht="12.75" hidden="false" customHeight="false" outlineLevel="0" collapsed="false">
      <c r="Q130" s="130"/>
      <c r="R130" s="129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customFormat="false" ht="12.75" hidden="false" customHeight="false" outlineLevel="0" collapsed="false">
      <c r="Q131" s="130"/>
      <c r="R131" s="129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customFormat="false" ht="12.75" hidden="false" customHeight="false" outlineLevel="0" collapsed="false">
      <c r="Q132" s="130"/>
      <c r="R132" s="129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customFormat="false" ht="12.75" hidden="false" customHeight="false" outlineLevel="0" collapsed="false">
      <c r="Q133" s="130"/>
      <c r="R133" s="129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customFormat="false" ht="12.75" hidden="false" customHeight="false" outlineLevel="0" collapsed="false">
      <c r="Q134" s="130"/>
      <c r="R134" s="129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customFormat="false" ht="12.75" hidden="false" customHeight="false" outlineLevel="0" collapsed="false">
      <c r="Q135" s="130"/>
      <c r="R135" s="129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customFormat="false" ht="12.75" hidden="false" customHeight="false" outlineLevel="0" collapsed="false">
      <c r="Q136" s="130"/>
      <c r="R136" s="129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customFormat="false" ht="12.75" hidden="false" customHeight="false" outlineLevel="0" collapsed="false">
      <c r="Q137" s="130"/>
      <c r="R137" s="129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customFormat="false" ht="12.75" hidden="false" customHeight="false" outlineLevel="0" collapsed="false">
      <c r="Q138" s="130"/>
      <c r="R138" s="129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customFormat="false" ht="12.75" hidden="false" customHeight="false" outlineLevel="0" collapsed="false">
      <c r="Q139" s="130"/>
      <c r="R139" s="129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customFormat="false" ht="12.75" hidden="false" customHeight="false" outlineLevel="0" collapsed="false">
      <c r="Q140" s="130"/>
      <c r="R140" s="129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customFormat="false" ht="12.75" hidden="false" customHeight="false" outlineLevel="0" collapsed="false">
      <c r="Q141" s="130"/>
      <c r="R141" s="129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customFormat="false" ht="12.75" hidden="false" customHeight="false" outlineLevel="0" collapsed="false">
      <c r="Q142" s="130"/>
      <c r="R142" s="129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customFormat="false" ht="12.75" hidden="false" customHeight="false" outlineLevel="0" collapsed="false">
      <c r="Q143" s="130"/>
      <c r="R143" s="129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customFormat="false" ht="12.75" hidden="false" customHeight="false" outlineLevel="0" collapsed="false">
      <c r="Q144" s="130"/>
      <c r="R144" s="129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customFormat="false" ht="12.75" hidden="false" customHeight="false" outlineLevel="0" collapsed="false">
      <c r="Q145" s="130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customFormat="false" ht="12.75" hidden="false" customHeight="false" outlineLevel="0" collapsed="false">
      <c r="Q146" s="130"/>
      <c r="R146" s="129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customFormat="false" ht="12.75" hidden="false" customHeight="false" outlineLevel="0" collapsed="false">
      <c r="Q147" s="130"/>
      <c r="R147" s="129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customFormat="false" ht="12.75" hidden="false" customHeight="false" outlineLevel="0" collapsed="false">
      <c r="Q148" s="130"/>
      <c r="R148" s="129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customFormat="false" ht="12.75" hidden="false" customHeight="false" outlineLevel="0" collapsed="false">
      <c r="Q149" s="130"/>
      <c r="R149" s="129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customFormat="false" ht="12.75" hidden="false" customHeight="false" outlineLevel="0" collapsed="false">
      <c r="Q150" s="130"/>
      <c r="R150" s="129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customFormat="false" ht="12.75" hidden="false" customHeight="false" outlineLevel="0" collapsed="false">
      <c r="Q151" s="130"/>
      <c r="R151" s="129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customFormat="false" ht="12.75" hidden="false" customHeight="false" outlineLevel="0" collapsed="false">
      <c r="Q152" s="130"/>
      <c r="R152" s="129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customFormat="false" ht="12.75" hidden="false" customHeight="false" outlineLevel="0" collapsed="false">
      <c r="Q153" s="130"/>
      <c r="R153" s="129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customFormat="false" ht="12.75" hidden="false" customHeight="false" outlineLevel="0" collapsed="false">
      <c r="Q154" s="130"/>
      <c r="R154" s="129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customFormat="false" ht="12.75" hidden="false" customHeight="false" outlineLevel="0" collapsed="false">
      <c r="Q155" s="130"/>
      <c r="R155" s="129"/>
      <c r="S155" s="130"/>
      <c r="T155" s="130"/>
      <c r="U155" s="131"/>
      <c r="V155" s="130"/>
      <c r="W155" s="130"/>
      <c r="X155" s="130"/>
      <c r="Y155" s="130"/>
      <c r="Z155" s="130"/>
      <c r="AA155" s="130"/>
    </row>
    <row r="156" customFormat="false" ht="12.75" hidden="false" customHeight="false" outlineLevel="0" collapsed="false">
      <c r="Q156" s="146"/>
      <c r="R156" s="181"/>
      <c r="S156" s="19"/>
      <c r="U156" s="130"/>
      <c r="V156" s="130"/>
      <c r="W156" s="130"/>
      <c r="X156" s="130"/>
      <c r="Y156" s="130"/>
      <c r="Z156" s="130"/>
      <c r="AA156" s="146"/>
    </row>
    <row r="157" customFormat="false" ht="12.75" hidden="false" customHeight="false" outlineLevel="0" collapsed="false">
      <c r="Q157" s="146"/>
      <c r="R157" s="181"/>
      <c r="S157" s="19"/>
      <c r="U157" s="257"/>
      <c r="V157" s="69"/>
      <c r="W157" s="146"/>
      <c r="X157" s="69"/>
      <c r="Y157" s="146"/>
      <c r="Z157" s="257"/>
      <c r="AA157" s="257"/>
    </row>
    <row r="158" customFormat="false" ht="12.75" hidden="false" customHeight="false" outlineLevel="0" collapsed="false">
      <c r="Q158" s="146"/>
      <c r="Z158" s="0"/>
      <c r="AA158" s="0"/>
    </row>
    <row r="159" customFormat="false" ht="12.75" hidden="false" customHeight="false" outlineLevel="0" collapsed="false">
      <c r="R159" s="197"/>
      <c r="S159" s="190"/>
      <c r="T159" s="130"/>
      <c r="U159" s="130"/>
      <c r="V159" s="130"/>
    </row>
    <row r="160" customFormat="false" ht="12.75" hidden="false" customHeight="false" outlineLevel="0" collapsed="false">
      <c r="S160" s="120"/>
      <c r="V160" s="235"/>
      <c r="W160" s="122"/>
      <c r="X160" s="235"/>
      <c r="Y160" s="122"/>
      <c r="Z160" s="0"/>
      <c r="AA160" s="234"/>
    </row>
    <row r="161" customFormat="false" ht="12.75" hidden="false" customHeight="false" outlineLevel="0" collapsed="false">
      <c r="R161" s="88"/>
      <c r="S161" s="123"/>
      <c r="T161" s="123"/>
      <c r="U161" s="237"/>
      <c r="V161" s="123"/>
      <c r="W161" s="123"/>
      <c r="X161" s="123"/>
      <c r="Y161" s="123"/>
      <c r="Z161" s="237"/>
      <c r="AA161" s="234"/>
    </row>
    <row r="162" customFormat="false" ht="12.75" hidden="false" customHeight="false" outlineLevel="0" collapsed="false">
      <c r="R162" s="129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customFormat="false" ht="12.75" hidden="false" customHeight="false" outlineLevel="0" collapsed="false">
      <c r="R163" s="129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customFormat="false" ht="12.75" hidden="false" customHeight="false" outlineLevel="0" collapsed="false">
      <c r="R164" s="129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customFormat="false" ht="12.75" hidden="false" customHeight="false" outlineLevel="0" collapsed="false">
      <c r="R165" s="129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customFormat="false" ht="12.75" hidden="false" customHeight="false" outlineLevel="0" collapsed="false">
      <c r="R166" s="129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customFormat="false" ht="12.75" hidden="false" customHeight="false" outlineLevel="0" collapsed="false">
      <c r="R167" s="129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customFormat="false" ht="12.75" hidden="false" customHeight="false" outlineLevel="0" collapsed="false">
      <c r="R168" s="129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customFormat="false" ht="12.75" hidden="false" customHeight="false" outlineLevel="0" collapsed="false">
      <c r="R169" s="129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customFormat="false" ht="12.75" hidden="false" customHeight="false" outlineLevel="0" collapsed="false">
      <c r="R170" s="129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customFormat="false" ht="12.75" hidden="false" customHeight="false" outlineLevel="0" collapsed="false">
      <c r="R171" s="129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customFormat="false" ht="12.75" hidden="false" customHeight="false" outlineLevel="0" collapsed="false">
      <c r="R172" s="129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customFormat="false" ht="12.75" hidden="false" customHeight="false" outlineLevel="0" collapsed="false">
      <c r="R173" s="129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customFormat="false" ht="12.75" hidden="false" customHeight="false" outlineLevel="0" collapsed="false">
      <c r="R174" s="129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customFormat="false" ht="12.75" hidden="false" customHeight="false" outlineLevel="0" collapsed="false">
      <c r="R175" s="129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customFormat="false" ht="12.75" hidden="false" customHeight="false" outlineLevel="0" collapsed="false">
      <c r="R176" s="129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customFormat="false" ht="12.75" hidden="false" customHeight="false" outlineLevel="0" collapsed="false">
      <c r="R177" s="129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customFormat="false" ht="12.75" hidden="false" customHeight="false" outlineLevel="0" collapsed="false">
      <c r="R178" s="129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customFormat="false" ht="12.75" hidden="false" customHeight="false" outlineLevel="0" collapsed="false">
      <c r="R179" s="129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customFormat="false" ht="12.75" hidden="false" customHeight="false" outlineLevel="0" collapsed="false">
      <c r="R180" s="129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customFormat="false" ht="12.75" hidden="false" customHeight="false" outlineLevel="0" collapsed="false">
      <c r="R181" s="129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customFormat="false" ht="12.75" hidden="false" customHeight="false" outlineLevel="0" collapsed="false">
      <c r="R182" s="129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customFormat="false" ht="12.75" hidden="false" customHeight="false" outlineLevel="0" collapsed="false">
      <c r="R183" s="129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customFormat="false" ht="12.75" hidden="false" customHeight="false" outlineLevel="0" collapsed="false">
      <c r="R184" s="129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customFormat="false" ht="12.75" hidden="false" customHeight="false" outlineLevel="0" collapsed="false">
      <c r="R185" s="129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customFormat="false" ht="12.75" hidden="false" customHeight="false" outlineLevel="0" collapsed="false">
      <c r="R186" s="129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customFormat="false" ht="12.75" hidden="false" customHeight="false" outlineLevel="0" collapsed="false">
      <c r="R187" s="129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customFormat="false" ht="12.75" hidden="false" customHeight="false" outlineLevel="0" collapsed="false">
      <c r="R188" s="129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customFormat="false" ht="12.75" hidden="false" customHeight="false" outlineLevel="0" collapsed="false">
      <c r="R189" s="129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customFormat="false" ht="12.75" hidden="false" customHeight="false" outlineLevel="0" collapsed="false">
      <c r="R190" s="129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customFormat="false" ht="12.75" hidden="false" customHeight="false" outlineLevel="0" collapsed="false">
      <c r="R191" s="129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customFormat="false" ht="12.75" hidden="false" customHeight="false" outlineLevel="0" collapsed="false">
      <c r="R192" s="129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customFormat="false" ht="12.75" hidden="false" customHeight="false" outlineLevel="0" collapsed="false">
      <c r="R193" s="129"/>
      <c r="S193" s="130"/>
      <c r="T193" s="130"/>
      <c r="U193" s="146"/>
      <c r="V193" s="130"/>
      <c r="W193" s="130"/>
      <c r="X193" s="130"/>
      <c r="Y193" s="130"/>
      <c r="Z193" s="130"/>
      <c r="AA193" s="130"/>
    </row>
    <row r="194" customFormat="false" ht="12.75" hidden="false" customHeight="false" outlineLevel="0" collapsed="false">
      <c r="R194" s="181"/>
      <c r="S194" s="19"/>
      <c r="U194" s="130"/>
      <c r="V194" s="130"/>
      <c r="W194" s="130"/>
      <c r="X194" s="130"/>
      <c r="Y194" s="130"/>
      <c r="Z194" s="130"/>
      <c r="AA194" s="146"/>
    </row>
    <row r="195" customFormat="false" ht="12.75" hidden="false" customHeight="false" outlineLevel="0" collapsed="false">
      <c r="R195" s="181"/>
      <c r="S195" s="19"/>
      <c r="U195" s="205"/>
      <c r="V195" s="69"/>
      <c r="W195" s="146"/>
      <c r="X195" s="69"/>
      <c r="Y195" s="146"/>
      <c r="Z195" s="258"/>
      <c r="AA195" s="205"/>
    </row>
    <row r="198" customFormat="false" ht="12.75" hidden="false" customHeight="false" outlineLevel="0" collapsed="false">
      <c r="R198" s="197"/>
      <c r="S198" s="190"/>
      <c r="T198" s="130"/>
      <c r="U198" s="130"/>
      <c r="V198" s="130"/>
    </row>
    <row r="199" customFormat="false" ht="12.75" hidden="false" customHeight="false" outlineLevel="0" collapsed="false">
      <c r="S199" s="120"/>
      <c r="V199" s="235"/>
      <c r="W199" s="122"/>
      <c r="X199" s="235"/>
      <c r="Y199" s="122"/>
      <c r="Z199" s="0"/>
      <c r="AA199" s="234"/>
    </row>
    <row r="200" customFormat="false" ht="12.75" hidden="false" customHeight="false" outlineLevel="0" collapsed="false">
      <c r="R200" s="88"/>
      <c r="S200" s="123"/>
      <c r="T200" s="123"/>
      <c r="U200" s="237"/>
      <c r="V200" s="123"/>
      <c r="W200" s="123"/>
      <c r="X200" s="123"/>
      <c r="Y200" s="123"/>
      <c r="Z200" s="237"/>
      <c r="AA200" s="234"/>
    </row>
    <row r="201" customFormat="false" ht="12.75" hidden="false" customHeight="false" outlineLevel="0" collapsed="false">
      <c r="R201" s="129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customFormat="false" ht="12.75" hidden="false" customHeight="false" outlineLevel="0" collapsed="false">
      <c r="R202" s="129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customFormat="false" ht="12.75" hidden="false" customHeight="false" outlineLevel="0" collapsed="false">
      <c r="R203" s="129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customFormat="false" ht="12.75" hidden="false" customHeight="false" outlineLevel="0" collapsed="false">
      <c r="R204" s="129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customFormat="false" ht="12.75" hidden="false" customHeight="false" outlineLevel="0" collapsed="false">
      <c r="R205" s="129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customFormat="false" ht="12.75" hidden="false" customHeight="false" outlineLevel="0" collapsed="false">
      <c r="R206" s="129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customFormat="false" ht="12.75" hidden="false" customHeight="false" outlineLevel="0" collapsed="false">
      <c r="R207" s="129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customFormat="false" ht="12.75" hidden="false" customHeight="false" outlineLevel="0" collapsed="false">
      <c r="R208" s="129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customFormat="false" ht="12.75" hidden="false" customHeight="false" outlineLevel="0" collapsed="false">
      <c r="R209" s="129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customFormat="false" ht="12.75" hidden="false" customHeight="false" outlineLevel="0" collapsed="false">
      <c r="R210" s="129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customFormat="false" ht="12.75" hidden="false" customHeight="false" outlineLevel="0" collapsed="false">
      <c r="R211" s="129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customFormat="false" ht="12.75" hidden="false" customHeight="false" outlineLevel="0" collapsed="false">
      <c r="R212" s="129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customFormat="false" ht="12.75" hidden="false" customHeight="false" outlineLevel="0" collapsed="false">
      <c r="R213" s="129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customFormat="false" ht="12.75" hidden="false" customHeight="false" outlineLevel="0" collapsed="false">
      <c r="R214" s="129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customFormat="false" ht="12.75" hidden="false" customHeight="false" outlineLevel="0" collapsed="false">
      <c r="R215" s="129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customFormat="false" ht="12.75" hidden="false" customHeight="false" outlineLevel="0" collapsed="false">
      <c r="R216" s="129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customFormat="false" ht="12.75" hidden="false" customHeight="false" outlineLevel="0" collapsed="false">
      <c r="R217" s="129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customFormat="false" ht="12.75" hidden="false" customHeight="false" outlineLevel="0" collapsed="false">
      <c r="R218" s="129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customFormat="false" ht="12.75" hidden="false" customHeight="false" outlineLevel="0" collapsed="false">
      <c r="R219" s="129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customFormat="false" ht="12.75" hidden="false" customHeight="false" outlineLevel="0" collapsed="false">
      <c r="R220" s="129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customFormat="false" ht="12.75" hidden="false" customHeight="false" outlineLevel="0" collapsed="false">
      <c r="R221" s="129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customFormat="false" ht="12.75" hidden="false" customHeight="false" outlineLevel="0" collapsed="false">
      <c r="R222" s="129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customFormat="false" ht="12.75" hidden="false" customHeight="false" outlineLevel="0" collapsed="false">
      <c r="R223" s="129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customFormat="false" ht="12.75" hidden="false" customHeight="false" outlineLevel="0" collapsed="false">
      <c r="R224" s="129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customFormat="false" ht="12.75" hidden="false" customHeight="false" outlineLevel="0" collapsed="false">
      <c r="R225" s="129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customFormat="false" ht="12.75" hidden="false" customHeight="false" outlineLevel="0" collapsed="false">
      <c r="R226" s="129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customFormat="false" ht="12.75" hidden="false" customHeight="false" outlineLevel="0" collapsed="false">
      <c r="R227" s="129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customFormat="false" ht="12.75" hidden="false" customHeight="false" outlineLevel="0" collapsed="false">
      <c r="R228" s="129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customFormat="false" ht="12.75" hidden="false" customHeight="false" outlineLevel="0" collapsed="false">
      <c r="R229" s="129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customFormat="false" ht="12.75" hidden="false" customHeight="false" outlineLevel="0" collapsed="false">
      <c r="R230" s="129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customFormat="false" ht="12.75" hidden="false" customHeight="false" outlineLevel="0" collapsed="false">
      <c r="R231" s="129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customFormat="false" ht="12.75" hidden="false" customHeight="false" outlineLevel="0" collapsed="false">
      <c r="R232" s="129"/>
      <c r="S232" s="130"/>
      <c r="T232" s="130"/>
      <c r="U232" s="146"/>
      <c r="V232" s="130"/>
      <c r="W232" s="130"/>
      <c r="X232" s="130"/>
      <c r="Y232" s="130"/>
      <c r="Z232" s="130"/>
      <c r="AA232" s="130"/>
    </row>
    <row r="233" customFormat="false" ht="12.75" hidden="false" customHeight="false" outlineLevel="0" collapsed="false">
      <c r="R233" s="181"/>
      <c r="S233" s="19"/>
      <c r="U233" s="130"/>
      <c r="V233" s="130"/>
      <c r="W233" s="130"/>
      <c r="X233" s="130"/>
      <c r="Y233" s="130"/>
      <c r="Z233" s="130"/>
      <c r="AA233" s="146"/>
    </row>
    <row r="234" customFormat="false" ht="12.75" hidden="false" customHeight="false" outlineLevel="0" collapsed="false">
      <c r="R234" s="181"/>
      <c r="S234" s="19"/>
      <c r="U234" s="257"/>
      <c r="V234" s="69"/>
      <c r="W234" s="146"/>
      <c r="X234" s="69"/>
      <c r="Y234" s="146"/>
      <c r="Z234" s="257"/>
      <c r="AA234" s="259"/>
    </row>
    <row r="237" customFormat="false" ht="12.75" hidden="false" customHeight="false" outlineLevel="0" collapsed="false">
      <c r="R237" s="197"/>
      <c r="S237" s="190"/>
      <c r="T237" s="130"/>
      <c r="U237" s="130"/>
      <c r="V237" s="130"/>
    </row>
    <row r="238" customFormat="false" ht="12.75" hidden="false" customHeight="false" outlineLevel="0" collapsed="false">
      <c r="S238" s="120"/>
      <c r="V238" s="235"/>
      <c r="W238" s="122"/>
      <c r="X238" s="235"/>
      <c r="Y238" s="122"/>
      <c r="Z238" s="0"/>
      <c r="AA238" s="234"/>
    </row>
    <row r="239" customFormat="false" ht="12.75" hidden="false" customHeight="false" outlineLevel="0" collapsed="false">
      <c r="R239" s="88"/>
      <c r="S239" s="123"/>
      <c r="T239" s="123"/>
      <c r="U239" s="237"/>
      <c r="V239" s="123"/>
      <c r="W239" s="123"/>
      <c r="X239" s="123"/>
      <c r="Y239" s="123"/>
      <c r="Z239" s="237"/>
      <c r="AA239" s="234"/>
    </row>
    <row r="240" customFormat="false" ht="12.75" hidden="false" customHeight="false" outlineLevel="0" collapsed="false">
      <c r="R240" s="129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customFormat="false" ht="12.75" hidden="false" customHeight="false" outlineLevel="0" collapsed="false">
      <c r="R241" s="129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customFormat="false" ht="12.75" hidden="false" customHeight="false" outlineLevel="0" collapsed="false">
      <c r="R242" s="129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customFormat="false" ht="12.75" hidden="false" customHeight="false" outlineLevel="0" collapsed="false">
      <c r="R243" s="129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customFormat="false" ht="12.75" hidden="false" customHeight="false" outlineLevel="0" collapsed="false">
      <c r="R244" s="129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customFormat="false" ht="12.75" hidden="false" customHeight="false" outlineLevel="0" collapsed="false">
      <c r="R245" s="129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customFormat="false" ht="12.75" hidden="false" customHeight="false" outlineLevel="0" collapsed="false">
      <c r="R246" s="129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customFormat="false" ht="12.75" hidden="false" customHeight="false" outlineLevel="0" collapsed="false">
      <c r="R247" s="129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customFormat="false" ht="12.75" hidden="false" customHeight="false" outlineLevel="0" collapsed="false">
      <c r="R248" s="129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customFormat="false" ht="12.75" hidden="false" customHeight="false" outlineLevel="0" collapsed="false">
      <c r="R249" s="129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customFormat="false" ht="12.75" hidden="false" customHeight="false" outlineLevel="0" collapsed="false">
      <c r="R250" s="129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customFormat="false" ht="12.75" hidden="false" customHeight="false" outlineLevel="0" collapsed="false">
      <c r="R251" s="129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customFormat="false" ht="12.75" hidden="false" customHeight="false" outlineLevel="0" collapsed="false">
      <c r="R252" s="129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customFormat="false" ht="12.75" hidden="false" customHeight="false" outlineLevel="0" collapsed="false">
      <c r="R253" s="129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customFormat="false" ht="12.75" hidden="false" customHeight="false" outlineLevel="0" collapsed="false">
      <c r="R254" s="129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customFormat="false" ht="12.75" hidden="false" customHeight="false" outlineLevel="0" collapsed="false">
      <c r="R255" s="129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customFormat="false" ht="12.75" hidden="false" customHeight="false" outlineLevel="0" collapsed="false">
      <c r="R256" s="129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customFormat="false" ht="12.75" hidden="false" customHeight="false" outlineLevel="0" collapsed="false">
      <c r="R257" s="129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customFormat="false" ht="12.75" hidden="false" customHeight="false" outlineLevel="0" collapsed="false">
      <c r="R258" s="129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customFormat="false" ht="12.75" hidden="false" customHeight="false" outlineLevel="0" collapsed="false">
      <c r="R259" s="129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customFormat="false" ht="12.75" hidden="false" customHeight="false" outlineLevel="0" collapsed="false">
      <c r="R260" s="129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customFormat="false" ht="12.75" hidden="false" customHeight="false" outlineLevel="0" collapsed="false">
      <c r="R261" s="129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customFormat="false" ht="12.75" hidden="false" customHeight="false" outlineLevel="0" collapsed="false">
      <c r="R262" s="129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customFormat="false" ht="12.75" hidden="false" customHeight="false" outlineLevel="0" collapsed="false">
      <c r="R263" s="129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customFormat="false" ht="12.75" hidden="false" customHeight="false" outlineLevel="0" collapsed="false">
      <c r="R264" s="129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customFormat="false" ht="12.75" hidden="false" customHeight="false" outlineLevel="0" collapsed="false">
      <c r="R265" s="129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customFormat="false" ht="12.75" hidden="false" customHeight="false" outlineLevel="0" collapsed="false">
      <c r="R266" s="129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customFormat="false" ht="12.75" hidden="false" customHeight="false" outlineLevel="0" collapsed="false">
      <c r="R267" s="129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customFormat="false" ht="12.75" hidden="false" customHeight="false" outlineLevel="0" collapsed="false">
      <c r="R268" s="129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customFormat="false" ht="12.75" hidden="false" customHeight="false" outlineLevel="0" collapsed="false">
      <c r="R269" s="129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customFormat="false" ht="12.75" hidden="false" customHeight="false" outlineLevel="0" collapsed="false">
      <c r="R270" s="129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customFormat="false" ht="12.75" hidden="false" customHeight="false" outlineLevel="0" collapsed="false">
      <c r="R271" s="129"/>
      <c r="S271" s="130"/>
      <c r="T271" s="130"/>
      <c r="U271" s="146"/>
      <c r="V271" s="130"/>
      <c r="W271" s="130"/>
      <c r="X271" s="130"/>
      <c r="Y271" s="130"/>
      <c r="Z271" s="130"/>
      <c r="AA271" s="130"/>
    </row>
    <row r="272" customFormat="false" ht="12.75" hidden="false" customHeight="false" outlineLevel="0" collapsed="false">
      <c r="R272" s="181"/>
      <c r="S272" s="19"/>
      <c r="U272" s="130"/>
      <c r="V272" s="130"/>
      <c r="W272" s="130"/>
      <c r="X272" s="130"/>
      <c r="Y272" s="130"/>
      <c r="Z272" s="130"/>
      <c r="AA272" s="146"/>
    </row>
    <row r="273" customFormat="false" ht="12.75" hidden="false" customHeight="false" outlineLevel="0" collapsed="false">
      <c r="R273" s="181"/>
      <c r="S273" s="19"/>
      <c r="U273" s="257"/>
      <c r="V273" s="69"/>
      <c r="W273" s="146"/>
      <c r="X273" s="69"/>
      <c r="Y273" s="146"/>
      <c r="Z273" s="257"/>
      <c r="AA273" s="259"/>
    </row>
    <row r="276" customFormat="false" ht="12.75" hidden="false" customHeight="false" outlineLevel="0" collapsed="false">
      <c r="R276" s="197"/>
      <c r="S276" s="190"/>
      <c r="T276" s="130"/>
      <c r="U276" s="130"/>
      <c r="V276" s="130"/>
    </row>
    <row r="277" customFormat="false" ht="12.75" hidden="false" customHeight="false" outlineLevel="0" collapsed="false">
      <c r="S277" s="120"/>
      <c r="V277" s="235"/>
      <c r="W277" s="122"/>
      <c r="X277" s="235"/>
      <c r="Y277" s="122"/>
      <c r="Z277" s="0"/>
    </row>
    <row r="278" customFormat="false" ht="12.75" hidden="false" customHeight="false" outlineLevel="0" collapsed="false">
      <c r="R278" s="88"/>
      <c r="S278" s="123"/>
      <c r="T278" s="123"/>
      <c r="U278" s="237"/>
      <c r="V278" s="123"/>
      <c r="W278" s="123"/>
      <c r="X278" s="123"/>
      <c r="Y278" s="123"/>
      <c r="Z278" s="237"/>
      <c r="AA278" s="234"/>
    </row>
    <row r="279" customFormat="false" ht="12.75" hidden="false" customHeight="false" outlineLevel="0" collapsed="false">
      <c r="R279" s="129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customFormat="false" ht="12.75" hidden="false" customHeight="false" outlineLevel="0" collapsed="false">
      <c r="R280" s="129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customFormat="false" ht="12.75" hidden="false" customHeight="false" outlineLevel="0" collapsed="false">
      <c r="R281" s="129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customFormat="false" ht="12.75" hidden="false" customHeight="false" outlineLevel="0" collapsed="false">
      <c r="R282" s="129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customFormat="false" ht="12.75" hidden="false" customHeight="false" outlineLevel="0" collapsed="false">
      <c r="R283" s="129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customFormat="false" ht="12.75" hidden="false" customHeight="false" outlineLevel="0" collapsed="false">
      <c r="R284" s="129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customFormat="false" ht="12.75" hidden="false" customHeight="false" outlineLevel="0" collapsed="false">
      <c r="R285" s="129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customFormat="false" ht="12.75" hidden="false" customHeight="false" outlineLevel="0" collapsed="false">
      <c r="R286" s="129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customFormat="false" ht="12.75" hidden="false" customHeight="false" outlineLevel="0" collapsed="false">
      <c r="R287" s="129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customFormat="false" ht="12.75" hidden="false" customHeight="false" outlineLevel="0" collapsed="false">
      <c r="R288" s="129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customFormat="false" ht="12.75" hidden="false" customHeight="false" outlineLevel="0" collapsed="false">
      <c r="R289" s="129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customFormat="false" ht="12.75" hidden="false" customHeight="false" outlineLevel="0" collapsed="false">
      <c r="R290" s="129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customFormat="false" ht="12.75" hidden="false" customHeight="false" outlineLevel="0" collapsed="false">
      <c r="R291" s="129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customFormat="false" ht="12.75" hidden="false" customHeight="false" outlineLevel="0" collapsed="false">
      <c r="R292" s="129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customFormat="false" ht="12.75" hidden="false" customHeight="false" outlineLevel="0" collapsed="false">
      <c r="R293" s="129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customFormat="false" ht="12.75" hidden="false" customHeight="false" outlineLevel="0" collapsed="false">
      <c r="R294" s="129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customFormat="false" ht="12.75" hidden="false" customHeight="false" outlineLevel="0" collapsed="false">
      <c r="R295" s="129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customFormat="false" ht="12.75" hidden="false" customHeight="false" outlineLevel="0" collapsed="false">
      <c r="R296" s="129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customFormat="false" ht="12.75" hidden="false" customHeight="false" outlineLevel="0" collapsed="false">
      <c r="R297" s="129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customFormat="false" ht="12.75" hidden="false" customHeight="false" outlineLevel="0" collapsed="false">
      <c r="R298" s="129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customFormat="false" ht="12.75" hidden="false" customHeight="false" outlineLevel="0" collapsed="false">
      <c r="R299" s="129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customFormat="false" ht="12.75" hidden="false" customHeight="false" outlineLevel="0" collapsed="false">
      <c r="R300" s="129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customFormat="false" ht="12.75" hidden="false" customHeight="false" outlineLevel="0" collapsed="false">
      <c r="R301" s="129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customFormat="false" ht="12.75" hidden="false" customHeight="false" outlineLevel="0" collapsed="false">
      <c r="R302" s="129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customFormat="false" ht="12.75" hidden="false" customHeight="false" outlineLevel="0" collapsed="false">
      <c r="R303" s="129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customFormat="false" ht="12.75" hidden="false" customHeight="false" outlineLevel="0" collapsed="false">
      <c r="R304" s="129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customFormat="false" ht="12.75" hidden="false" customHeight="false" outlineLevel="0" collapsed="false">
      <c r="R305" s="129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customFormat="false" ht="12.75" hidden="false" customHeight="false" outlineLevel="0" collapsed="false">
      <c r="R306" s="129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customFormat="false" ht="12.75" hidden="false" customHeight="false" outlineLevel="0" collapsed="false">
      <c r="R307" s="129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customFormat="false" ht="12.75" hidden="false" customHeight="false" outlineLevel="0" collapsed="false">
      <c r="R308" s="129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customFormat="false" ht="12.75" hidden="false" customHeight="false" outlineLevel="0" collapsed="false">
      <c r="R309" s="129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customFormat="false" ht="12.75" hidden="false" customHeight="false" outlineLevel="0" collapsed="false">
      <c r="R310" s="129"/>
      <c r="S310" s="130"/>
      <c r="T310" s="130"/>
      <c r="U310" s="146"/>
      <c r="V310" s="130"/>
      <c r="W310" s="130"/>
      <c r="X310" s="130"/>
      <c r="Y310" s="130"/>
      <c r="Z310" s="130"/>
      <c r="AA310" s="130"/>
    </row>
    <row r="311" customFormat="false" ht="12.75" hidden="false" customHeight="false" outlineLevel="0" collapsed="false">
      <c r="R311" s="181"/>
      <c r="S311" s="19"/>
      <c r="U311" s="130"/>
      <c r="V311" s="130"/>
      <c r="W311" s="130"/>
      <c r="X311" s="130"/>
      <c r="Y311" s="130"/>
      <c r="Z311" s="130"/>
      <c r="AA311" s="146"/>
    </row>
    <row r="312" customFormat="false" ht="12.75" hidden="false" customHeight="false" outlineLevel="0" collapsed="false">
      <c r="R312" s="181"/>
      <c r="S312" s="19"/>
      <c r="U312" s="257"/>
      <c r="V312" s="69"/>
      <c r="W312" s="146"/>
      <c r="X312" s="69"/>
      <c r="Y312" s="146"/>
      <c r="Z312" s="257"/>
      <c r="AA312" s="25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7" activeCellId="0" sqref="C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4" width="17.28"/>
    <col collapsed="false" customWidth="true" hidden="false" outlineLevel="0" max="2" min="2" style="155" width="11.85"/>
    <col collapsed="false" customWidth="true" hidden="false" outlineLevel="0" max="5" min="3" style="156" width="10.71"/>
    <col collapsed="false" customWidth="true" hidden="false" outlineLevel="0" max="6" min="6" style="5" width="13.41"/>
    <col collapsed="false" customWidth="true" hidden="false" outlineLevel="0" max="7" min="7" style="260" width="13.99"/>
    <col collapsed="false" customWidth="true" hidden="false" outlineLevel="0" max="8" min="8" style="26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0"/>
    </row>
    <row r="2" customFormat="false" ht="12.75" hidden="false" customHeight="false" outlineLevel="0" collapsed="false">
      <c r="A2" s="169" t="s">
        <v>206</v>
      </c>
      <c r="B2" s="130"/>
      <c r="C2" s="236"/>
      <c r="D2" s="236"/>
      <c r="E2" s="236"/>
      <c r="F2" s="19"/>
      <c r="G2" s="19"/>
      <c r="H2" s="169"/>
      <c r="I2" s="130"/>
      <c r="J2" s="130"/>
      <c r="K2" s="19"/>
      <c r="M2" s="169"/>
      <c r="N2" s="130"/>
      <c r="O2" s="130"/>
      <c r="P2" s="19"/>
      <c r="Q2" s="169"/>
      <c r="R2" s="130"/>
      <c r="S2" s="130"/>
      <c r="T2" s="19"/>
    </row>
    <row r="3" customFormat="false" ht="12.75" hidden="false" customHeight="false" outlineLevel="0" collapsed="false">
      <c r="A3" s="18"/>
      <c r="B3" s="130"/>
      <c r="C3" s="236"/>
      <c r="D3" s="236"/>
      <c r="E3" s="236"/>
      <c r="F3" s="19"/>
      <c r="G3" s="19"/>
      <c r="H3" s="18"/>
      <c r="I3" s="130"/>
      <c r="J3" s="130"/>
      <c r="K3" s="19"/>
      <c r="M3" s="18"/>
      <c r="N3" s="130"/>
      <c r="O3" s="130"/>
      <c r="P3" s="19"/>
      <c r="Q3" s="18"/>
      <c r="R3" s="130"/>
      <c r="S3" s="130"/>
      <c r="T3" s="19"/>
    </row>
    <row r="4" customFormat="false" ht="12.75" hidden="false" customHeight="false" outlineLevel="0" collapsed="false">
      <c r="A4" s="149"/>
      <c r="B4" s="261" t="n">
        <v>500538</v>
      </c>
      <c r="C4" s="130"/>
      <c r="D4" s="261" t="n">
        <v>78121</v>
      </c>
      <c r="E4" s="130"/>
      <c r="F4" s="19"/>
      <c r="G4" s="19"/>
      <c r="H4" s="149"/>
      <c r="I4" s="130"/>
      <c r="J4" s="130"/>
      <c r="K4" s="19"/>
      <c r="M4" s="149"/>
      <c r="N4" s="130"/>
      <c r="O4" s="130"/>
      <c r="P4" s="19"/>
      <c r="Q4" s="149"/>
      <c r="R4" s="130"/>
      <c r="S4" s="130"/>
      <c r="T4" s="19"/>
      <c r="U4" s="149"/>
      <c r="V4" s="261"/>
      <c r="W4" s="130"/>
      <c r="X4" s="19"/>
      <c r="Y4" s="149"/>
      <c r="Z4" s="261"/>
      <c r="AA4" s="130"/>
      <c r="AB4" s="19"/>
      <c r="AC4" s="149"/>
      <c r="AD4" s="261" t="n">
        <v>500538</v>
      </c>
      <c r="AE4" s="130"/>
      <c r="AF4" s="19"/>
      <c r="AG4" s="149" t="n">
        <v>36495</v>
      </c>
      <c r="AH4" s="261" t="n">
        <v>500538</v>
      </c>
      <c r="AI4" s="130"/>
      <c r="AJ4" s="19"/>
      <c r="AK4" s="149" t="n">
        <v>36526</v>
      </c>
      <c r="AL4" s="261" t="n">
        <v>500538</v>
      </c>
      <c r="AM4" s="130"/>
      <c r="AN4" s="19"/>
      <c r="AO4" s="149" t="n">
        <v>36557</v>
      </c>
      <c r="AP4" s="261" t="n">
        <v>500538</v>
      </c>
      <c r="AQ4" s="130"/>
      <c r="AR4" s="19"/>
      <c r="AS4" s="149" t="n">
        <v>36586</v>
      </c>
      <c r="AT4" s="261" t="n">
        <v>500538</v>
      </c>
      <c r="AU4" s="130"/>
      <c r="AV4" s="19"/>
    </row>
    <row r="5" customFormat="false" ht="12.75" hidden="false" customHeight="false" outlineLevel="0" collapsed="false">
      <c r="A5" s="18"/>
      <c r="B5" s="239"/>
      <c r="C5" s="239"/>
      <c r="D5" s="239"/>
      <c r="E5" s="239"/>
      <c r="F5" s="122" t="s">
        <v>183</v>
      </c>
      <c r="G5" s="122"/>
      <c r="H5" s="18"/>
      <c r="I5" s="261" t="n">
        <v>500538</v>
      </c>
      <c r="J5" s="130"/>
      <c r="K5" s="261" t="n">
        <v>78121</v>
      </c>
      <c r="L5" s="130"/>
      <c r="M5" s="19"/>
      <c r="N5" s="239"/>
      <c r="O5" s="239"/>
      <c r="P5" s="18"/>
      <c r="Q5" s="18"/>
      <c r="R5" s="239"/>
      <c r="S5" s="239"/>
      <c r="T5" s="18"/>
      <c r="U5" s="18"/>
      <c r="V5" s="239"/>
      <c r="W5" s="239"/>
      <c r="X5" s="18"/>
      <c r="Y5" s="18"/>
      <c r="Z5" s="239"/>
      <c r="AA5" s="239"/>
      <c r="AB5" s="18"/>
      <c r="AC5" s="18"/>
      <c r="AD5" s="239"/>
      <c r="AE5" s="239" t="s">
        <v>183</v>
      </c>
      <c r="AF5" s="18"/>
      <c r="AG5" s="18"/>
      <c r="AH5" s="239"/>
      <c r="AI5" s="239" t="s">
        <v>183</v>
      </c>
      <c r="AJ5" s="18"/>
      <c r="AK5" s="18"/>
      <c r="AL5" s="239"/>
      <c r="AM5" s="239" t="s">
        <v>183</v>
      </c>
      <c r="AN5" s="18"/>
      <c r="AO5" s="18"/>
      <c r="AP5" s="239"/>
      <c r="AQ5" s="239" t="s">
        <v>183</v>
      </c>
      <c r="AR5" s="18"/>
      <c r="AS5" s="18"/>
      <c r="AT5" s="239"/>
      <c r="AU5" s="239" t="s">
        <v>183</v>
      </c>
      <c r="AV5" s="18"/>
    </row>
    <row r="6" customFormat="false" ht="12.75" hidden="false" customHeight="false" outlineLevel="0" collapsed="false">
      <c r="B6" s="170" t="s">
        <v>180</v>
      </c>
      <c r="C6" s="170" t="s">
        <v>181</v>
      </c>
      <c r="D6" s="170" t="s">
        <v>180</v>
      </c>
      <c r="E6" s="170" t="s">
        <v>181</v>
      </c>
      <c r="F6" s="123" t="s">
        <v>207</v>
      </c>
      <c r="G6" s="24"/>
      <c r="H6" s="154"/>
      <c r="I6" s="239"/>
      <c r="J6" s="239"/>
      <c r="K6" s="239"/>
      <c r="L6" s="239"/>
      <c r="M6" s="122" t="s">
        <v>183</v>
      </c>
      <c r="N6" s="170"/>
      <c r="O6" s="170"/>
      <c r="P6" s="123"/>
      <c r="Q6" s="154"/>
      <c r="R6" s="170"/>
      <c r="S6" s="170"/>
      <c r="T6" s="123"/>
      <c r="U6" s="154"/>
      <c r="V6" s="170"/>
      <c r="W6" s="170"/>
      <c r="X6" s="123"/>
      <c r="Y6" s="154"/>
      <c r="Z6" s="170"/>
      <c r="AA6" s="170"/>
      <c r="AB6" s="123"/>
      <c r="AC6" s="154"/>
      <c r="AD6" s="170" t="s">
        <v>202</v>
      </c>
      <c r="AE6" s="170" t="s">
        <v>203</v>
      </c>
      <c r="AF6" s="123" t="s">
        <v>207</v>
      </c>
      <c r="AG6" s="154"/>
      <c r="AH6" s="170" t="s">
        <v>202</v>
      </c>
      <c r="AI6" s="170" t="s">
        <v>203</v>
      </c>
      <c r="AJ6" s="123" t="s">
        <v>207</v>
      </c>
      <c r="AK6" s="154"/>
      <c r="AL6" s="170" t="s">
        <v>202</v>
      </c>
      <c r="AM6" s="170" t="s">
        <v>203</v>
      </c>
      <c r="AN6" s="123" t="s">
        <v>207</v>
      </c>
      <c r="AO6" s="154"/>
      <c r="AP6" s="170" t="s">
        <v>202</v>
      </c>
      <c r="AQ6" s="170" t="s">
        <v>203</v>
      </c>
      <c r="AR6" s="123" t="s">
        <v>207</v>
      </c>
      <c r="AS6" s="154"/>
      <c r="AT6" s="170" t="s">
        <v>202</v>
      </c>
      <c r="AU6" s="170" t="s">
        <v>203</v>
      </c>
      <c r="AV6" s="123" t="s">
        <v>207</v>
      </c>
    </row>
    <row r="7" customFormat="false" ht="12.75" hidden="false" customHeight="false" outlineLevel="0" collapsed="false">
      <c r="B7" s="130"/>
      <c r="C7" s="130"/>
      <c r="D7" s="130"/>
      <c r="E7" s="130"/>
      <c r="F7" s="130"/>
      <c r="G7" s="126"/>
      <c r="H7" s="234"/>
      <c r="I7" s="170" t="s">
        <v>180</v>
      </c>
      <c r="J7" s="170" t="s">
        <v>181</v>
      </c>
      <c r="K7" s="170" t="s">
        <v>180</v>
      </c>
      <c r="L7" s="170" t="s">
        <v>181</v>
      </c>
      <c r="M7" s="123" t="s">
        <v>207</v>
      </c>
      <c r="N7" s="130"/>
      <c r="O7" s="130"/>
      <c r="P7" s="130"/>
      <c r="Q7" s="154"/>
      <c r="R7" s="130"/>
      <c r="S7" s="130"/>
      <c r="T7" s="130"/>
      <c r="U7" s="154"/>
      <c r="V7" s="130"/>
      <c r="W7" s="130"/>
      <c r="X7" s="130"/>
      <c r="Y7" s="154"/>
      <c r="Z7" s="130"/>
      <c r="AA7" s="130"/>
      <c r="AB7" s="130"/>
      <c r="AC7" s="154"/>
      <c r="AD7" s="130"/>
      <c r="AE7" s="130"/>
      <c r="AF7" s="130"/>
      <c r="AG7" s="154"/>
      <c r="AH7" s="130"/>
      <c r="AI7" s="130"/>
      <c r="AJ7" s="130"/>
      <c r="AK7" s="154"/>
      <c r="AL7" s="130"/>
      <c r="AM7" s="130"/>
      <c r="AN7" s="130"/>
      <c r="AO7" s="154"/>
      <c r="AP7" s="130"/>
      <c r="AQ7" s="130"/>
      <c r="AR7" s="130"/>
      <c r="AS7" s="154"/>
      <c r="AT7" s="130"/>
      <c r="AU7" s="130"/>
      <c r="AV7" s="130"/>
    </row>
    <row r="8" customFormat="false" ht="12.75" hidden="false" customHeight="false" outlineLevel="0" collapsed="false">
      <c r="A8" s="154" t="n">
        <v>1</v>
      </c>
      <c r="B8" s="130" t="n">
        <v>150913</v>
      </c>
      <c r="C8" s="130" t="n">
        <v>145848</v>
      </c>
      <c r="D8" s="130" t="n">
        <v>13139</v>
      </c>
      <c r="E8" s="130" t="n">
        <v>13033</v>
      </c>
      <c r="F8" s="130" t="n">
        <f aca="false">+C8-B8+E8-D8</f>
        <v>-5171</v>
      </c>
      <c r="G8" s="126"/>
      <c r="H8" s="234"/>
      <c r="I8" s="130"/>
      <c r="J8" s="130"/>
      <c r="K8" s="130"/>
      <c r="L8" s="130"/>
      <c r="M8" s="130"/>
      <c r="N8" s="143"/>
      <c r="O8" s="143"/>
      <c r="P8" s="130"/>
      <c r="Q8" s="154"/>
      <c r="R8" s="130"/>
      <c r="S8" s="130"/>
      <c r="T8" s="130"/>
      <c r="U8" s="154"/>
      <c r="V8" s="130"/>
      <c r="W8" s="130"/>
      <c r="X8" s="130"/>
      <c r="Y8" s="154"/>
      <c r="Z8" s="130"/>
      <c r="AA8" s="130"/>
      <c r="AB8" s="130"/>
      <c r="AC8" s="154"/>
      <c r="AD8" s="130" t="n">
        <v>90127</v>
      </c>
      <c r="AE8" s="130" t="n">
        <v>82104</v>
      </c>
      <c r="AF8" s="130" t="n">
        <f aca="false">+AE8-AD8</f>
        <v>-8023</v>
      </c>
      <c r="AG8" s="154" t="n">
        <v>1</v>
      </c>
      <c r="AH8" s="130" t="n">
        <v>85280</v>
      </c>
      <c r="AI8" s="130" t="n">
        <v>90048</v>
      </c>
      <c r="AJ8" s="130" t="n">
        <f aca="false">+AI8-AH8</f>
        <v>4768</v>
      </c>
      <c r="AK8" s="154" t="n">
        <v>1</v>
      </c>
      <c r="AL8" s="130" t="n">
        <v>129902</v>
      </c>
      <c r="AM8" s="130" t="n">
        <v>129590</v>
      </c>
      <c r="AN8" s="130" t="n">
        <f aca="false">+AM8-AL8</f>
        <v>-312</v>
      </c>
      <c r="AO8" s="154" t="n">
        <v>1</v>
      </c>
      <c r="AP8" s="130" t="n">
        <v>172290</v>
      </c>
      <c r="AQ8" s="130" t="n">
        <v>178308</v>
      </c>
      <c r="AR8" s="130" t="n">
        <f aca="false">+AQ8-AP8</f>
        <v>6018</v>
      </c>
      <c r="AS8" s="154" t="n">
        <v>1</v>
      </c>
      <c r="AT8" s="130" t="n">
        <v>167385</v>
      </c>
      <c r="AU8" s="130" t="n">
        <v>169213</v>
      </c>
      <c r="AV8" s="130" t="n">
        <f aca="false">+AU8-AT8</f>
        <v>1828</v>
      </c>
    </row>
    <row r="9" customFormat="false" ht="12.75" hidden="false" customHeight="false" outlineLevel="0" collapsed="false">
      <c r="A9" s="154" t="n">
        <v>2</v>
      </c>
      <c r="B9" s="130" t="n">
        <v>152228</v>
      </c>
      <c r="C9" s="130" t="n">
        <v>147322</v>
      </c>
      <c r="D9" s="130" t="n">
        <v>12591</v>
      </c>
      <c r="E9" s="130" t="n">
        <v>13033</v>
      </c>
      <c r="F9" s="130" t="n">
        <f aca="false">+C9-B9+E9-D9</f>
        <v>-4464</v>
      </c>
      <c r="G9" s="126"/>
      <c r="H9" s="234" t="n">
        <v>36800</v>
      </c>
      <c r="I9" s="130" t="n">
        <v>5344290</v>
      </c>
      <c r="J9" s="130" t="n">
        <v>5337479</v>
      </c>
      <c r="K9" s="130" t="n">
        <v>0</v>
      </c>
      <c r="L9" s="130" t="n">
        <v>0</v>
      </c>
      <c r="M9" s="130" t="n">
        <f aca="false">+J9-I9+L9-K9</f>
        <v>-6811</v>
      </c>
      <c r="N9" s="143" t="n">
        <v>4.77</v>
      </c>
      <c r="O9" s="143" t="n">
        <f aca="false">+N9*M9</f>
        <v>-32488.47</v>
      </c>
      <c r="P9" s="130"/>
      <c r="Q9" s="154"/>
      <c r="R9" s="130"/>
      <c r="S9" s="130"/>
      <c r="T9" s="130"/>
      <c r="U9" s="154"/>
      <c r="V9" s="130"/>
      <c r="W9" s="130"/>
      <c r="X9" s="130"/>
      <c r="Y9" s="154"/>
      <c r="Z9" s="130"/>
      <c r="AA9" s="130"/>
      <c r="AB9" s="130"/>
      <c r="AC9" s="154"/>
      <c r="AD9" s="130" t="n">
        <v>82193</v>
      </c>
      <c r="AE9" s="130" t="n">
        <v>85058</v>
      </c>
      <c r="AF9" s="130" t="n">
        <f aca="false">+AE9-AD9</f>
        <v>2865</v>
      </c>
      <c r="AG9" s="154" t="n">
        <v>2</v>
      </c>
      <c r="AH9" s="130" t="n">
        <v>85760</v>
      </c>
      <c r="AI9" s="130" t="n">
        <v>85437</v>
      </c>
      <c r="AJ9" s="130" t="n">
        <f aca="false">+AI9-AH9</f>
        <v>-323</v>
      </c>
      <c r="AK9" s="154" t="n">
        <v>2</v>
      </c>
      <c r="AL9" s="130" t="n">
        <v>128605</v>
      </c>
      <c r="AM9" s="130" t="n">
        <v>131126</v>
      </c>
      <c r="AN9" s="130" t="n">
        <f aca="false">+AM9-AL9</f>
        <v>2521</v>
      </c>
      <c r="AO9" s="154" t="n">
        <v>2</v>
      </c>
      <c r="AP9" s="130" t="n">
        <v>175368</v>
      </c>
      <c r="AQ9" s="130" t="n">
        <v>183908</v>
      </c>
      <c r="AR9" s="130" t="n">
        <f aca="false">+AQ9-AP9</f>
        <v>8540</v>
      </c>
      <c r="AS9" s="154" t="n">
        <v>2</v>
      </c>
      <c r="AT9" s="130" t="n">
        <v>170184</v>
      </c>
      <c r="AU9" s="130" t="n">
        <v>169526</v>
      </c>
      <c r="AV9" s="130" t="n">
        <f aca="false">+AU9-AT9</f>
        <v>-658</v>
      </c>
    </row>
    <row r="10" customFormat="false" ht="12.75" hidden="false" customHeight="false" outlineLevel="0" collapsed="false">
      <c r="A10" s="154" t="n">
        <v>3</v>
      </c>
      <c r="B10" s="130" t="n">
        <v>145222</v>
      </c>
      <c r="C10" s="130" t="n">
        <v>147322</v>
      </c>
      <c r="D10" s="130" t="n">
        <v>12793</v>
      </c>
      <c r="E10" s="130" t="n">
        <v>13033</v>
      </c>
      <c r="F10" s="130" t="n">
        <f aca="false">+C10-B10+E10-D10</f>
        <v>2340</v>
      </c>
      <c r="G10" s="126"/>
      <c r="H10" s="234" t="n">
        <v>36831</v>
      </c>
      <c r="I10" s="130" t="n">
        <v>4572686</v>
      </c>
      <c r="J10" s="130" t="n">
        <v>4575111</v>
      </c>
      <c r="K10" s="130" t="n">
        <v>0</v>
      </c>
      <c r="L10" s="130" t="n">
        <v>0</v>
      </c>
      <c r="M10" s="130" t="n">
        <f aca="false">+J10-I10+L10-K10</f>
        <v>2425</v>
      </c>
      <c r="N10" s="143" t="n">
        <v>5.33</v>
      </c>
      <c r="O10" s="143" t="n">
        <f aca="false">+N10*M10</f>
        <v>12925.25</v>
      </c>
      <c r="P10" s="130"/>
      <c r="Q10" s="154"/>
      <c r="R10" s="130"/>
      <c r="S10" s="130"/>
      <c r="T10" s="130"/>
      <c r="U10" s="154"/>
      <c r="V10" s="130"/>
      <c r="W10" s="130"/>
      <c r="X10" s="130"/>
      <c r="Y10" s="154"/>
      <c r="Z10" s="130"/>
      <c r="AA10" s="130"/>
      <c r="AB10" s="130"/>
      <c r="AC10" s="154"/>
      <c r="AD10" s="130" t="n">
        <v>77703</v>
      </c>
      <c r="AE10" s="130" t="n">
        <v>79135</v>
      </c>
      <c r="AF10" s="130" t="n">
        <f aca="false">+AE10-AD10</f>
        <v>1432</v>
      </c>
      <c r="AG10" s="154" t="n">
        <v>3</v>
      </c>
      <c r="AH10" s="130" t="n">
        <v>101183</v>
      </c>
      <c r="AI10" s="130" t="n">
        <v>103385</v>
      </c>
      <c r="AJ10" s="130" t="n">
        <f aca="false">+AI10-AH10</f>
        <v>2202</v>
      </c>
      <c r="AK10" s="154" t="n">
        <v>3</v>
      </c>
      <c r="AL10" s="130" t="n">
        <v>118612</v>
      </c>
      <c r="AM10" s="130" t="n">
        <v>121101</v>
      </c>
      <c r="AN10" s="130" t="n">
        <f aca="false">+AM10-AL10</f>
        <v>2489</v>
      </c>
      <c r="AO10" s="154" t="n">
        <v>3</v>
      </c>
      <c r="AP10" s="130" t="n">
        <v>173456</v>
      </c>
      <c r="AQ10" s="130" t="n">
        <v>173309</v>
      </c>
      <c r="AR10" s="130" t="n">
        <f aca="false">+AQ10-AP10</f>
        <v>-147</v>
      </c>
      <c r="AS10" s="154" t="n">
        <v>3</v>
      </c>
      <c r="AT10" s="130" t="n">
        <v>169674</v>
      </c>
      <c r="AU10" s="130" t="n">
        <v>169203</v>
      </c>
      <c r="AV10" s="130" t="n">
        <f aca="false">+AU10-AT10</f>
        <v>-471</v>
      </c>
    </row>
    <row r="11" customFormat="false" ht="12.75" hidden="false" customHeight="false" outlineLevel="0" collapsed="false">
      <c r="A11" s="154" t="n">
        <v>4</v>
      </c>
      <c r="B11" s="130" t="n">
        <v>146730</v>
      </c>
      <c r="C11" s="130" t="n">
        <v>146798</v>
      </c>
      <c r="D11" s="130" t="n">
        <v>11707</v>
      </c>
      <c r="E11" s="130" t="n">
        <v>13033</v>
      </c>
      <c r="F11" s="130" t="n">
        <f aca="false">+C11-B11+E11-D11</f>
        <v>1394</v>
      </c>
      <c r="G11" s="126"/>
      <c r="H11" s="234" t="n">
        <v>36861</v>
      </c>
      <c r="I11" s="130" t="n">
        <v>4783729</v>
      </c>
      <c r="J11" s="130" t="n">
        <v>4791361</v>
      </c>
      <c r="K11" s="130" t="n">
        <v>0</v>
      </c>
      <c r="L11" s="130" t="n">
        <v>0</v>
      </c>
      <c r="M11" s="130" t="n">
        <f aca="false">+J11-I11+L11-K11</f>
        <v>7632</v>
      </c>
      <c r="N11" s="143" t="n">
        <v>7.95</v>
      </c>
      <c r="O11" s="143" t="n">
        <f aca="false">+N11*M11</f>
        <v>60674.4</v>
      </c>
      <c r="P11" s="130"/>
      <c r="Q11" s="154"/>
      <c r="R11" s="130"/>
      <c r="S11" s="130"/>
      <c r="T11" s="130"/>
      <c r="U11" s="154"/>
      <c r="V11" s="130"/>
      <c r="W11" s="130"/>
      <c r="X11" s="130"/>
      <c r="Y11" s="154"/>
      <c r="Z11" s="130"/>
      <c r="AA11" s="130"/>
      <c r="AB11" s="130"/>
      <c r="AC11" s="154"/>
      <c r="AD11" s="130" t="n">
        <v>83833</v>
      </c>
      <c r="AE11" s="130" t="n">
        <v>84350</v>
      </c>
      <c r="AF11" s="130" t="n">
        <f aca="false">+AE11-AD11</f>
        <v>517</v>
      </c>
      <c r="AG11" s="154" t="n">
        <v>4</v>
      </c>
      <c r="AH11" s="130" t="n">
        <v>109515</v>
      </c>
      <c r="AI11" s="130" t="n">
        <v>109943</v>
      </c>
      <c r="AJ11" s="130" t="n">
        <f aca="false">+AI11-AH11</f>
        <v>428</v>
      </c>
      <c r="AK11" s="154" t="n">
        <v>4</v>
      </c>
      <c r="AL11" s="130" t="n">
        <v>114483</v>
      </c>
      <c r="AM11" s="130" t="n">
        <v>119711</v>
      </c>
      <c r="AN11" s="130" t="n">
        <f aca="false">+AM11-AL11</f>
        <v>5228</v>
      </c>
      <c r="AO11" s="154" t="n">
        <v>4</v>
      </c>
      <c r="AP11" s="130" t="n">
        <v>171128</v>
      </c>
      <c r="AQ11" s="130" t="n">
        <v>174677</v>
      </c>
      <c r="AR11" s="130" t="n">
        <f aca="false">+AQ11-AP11</f>
        <v>3549</v>
      </c>
      <c r="AS11" s="154" t="n">
        <v>4</v>
      </c>
      <c r="AT11" s="130" t="n">
        <v>168897</v>
      </c>
      <c r="AU11" s="130" t="n">
        <v>175969</v>
      </c>
      <c r="AV11" s="130" t="n">
        <f aca="false">+AU11-AT11</f>
        <v>7072</v>
      </c>
    </row>
    <row r="12" customFormat="false" ht="12.75" hidden="false" customHeight="false" outlineLevel="0" collapsed="false">
      <c r="A12" s="154" t="n">
        <v>5</v>
      </c>
      <c r="B12" s="130" t="n">
        <v>142325</v>
      </c>
      <c r="C12" s="130" t="n">
        <v>142214</v>
      </c>
      <c r="D12" s="130" t="n">
        <v>13096</v>
      </c>
      <c r="E12" s="130" t="n">
        <v>13033</v>
      </c>
      <c r="F12" s="130" t="n">
        <f aca="false">+C12-B12+E12-D12</f>
        <v>-174</v>
      </c>
      <c r="G12" s="126"/>
      <c r="H12" s="234" t="n">
        <v>36892</v>
      </c>
      <c r="I12" s="130" t="n">
        <v>4914904</v>
      </c>
      <c r="J12" s="130" t="n">
        <v>4942535</v>
      </c>
      <c r="K12" s="130" t="n">
        <v>0</v>
      </c>
      <c r="L12" s="130" t="n">
        <v>0</v>
      </c>
      <c r="M12" s="130" t="n">
        <f aca="false">+J12-I12+L12-K12</f>
        <v>27631</v>
      </c>
      <c r="N12" s="143" t="n">
        <v>8.1</v>
      </c>
      <c r="O12" s="143" t="n">
        <f aca="false">+N12*M12</f>
        <v>223811.1</v>
      </c>
      <c r="P12" s="130"/>
      <c r="Q12" s="154"/>
      <c r="R12" s="130"/>
      <c r="S12" s="130"/>
      <c r="T12" s="130"/>
      <c r="U12" s="154"/>
      <c r="V12" s="130"/>
      <c r="W12" s="130"/>
      <c r="X12" s="130"/>
      <c r="Y12" s="154"/>
      <c r="Z12" s="130"/>
      <c r="AA12" s="130"/>
      <c r="AB12" s="130"/>
      <c r="AC12" s="154"/>
      <c r="AD12" s="130" t="n">
        <v>87296</v>
      </c>
      <c r="AE12" s="130" t="n">
        <v>90518</v>
      </c>
      <c r="AF12" s="130" t="n">
        <f aca="false">+AE12-AD12</f>
        <v>3222</v>
      </c>
      <c r="AG12" s="154" t="n">
        <v>5</v>
      </c>
      <c r="AH12" s="130" t="n">
        <v>108361</v>
      </c>
      <c r="AI12" s="130" t="n">
        <v>108593</v>
      </c>
      <c r="AJ12" s="130" t="n">
        <f aca="false">+AI12-AH12</f>
        <v>232</v>
      </c>
      <c r="AK12" s="154" t="n">
        <v>5</v>
      </c>
      <c r="AL12" s="130" t="n">
        <v>100931</v>
      </c>
      <c r="AM12" s="130" t="n">
        <v>123114</v>
      </c>
      <c r="AN12" s="130" t="n">
        <f aca="false">+AM12-AL12</f>
        <v>22183</v>
      </c>
      <c r="AO12" s="154" t="n">
        <v>5</v>
      </c>
      <c r="AP12" s="130" t="n">
        <v>169630</v>
      </c>
      <c r="AQ12" s="130" t="n">
        <v>166360</v>
      </c>
      <c r="AR12" s="130" t="n">
        <f aca="false">+AQ12-AP12</f>
        <v>-3270</v>
      </c>
      <c r="AS12" s="154" t="n">
        <v>5</v>
      </c>
      <c r="AT12" s="130" t="n">
        <v>176704</v>
      </c>
      <c r="AU12" s="130" t="n">
        <v>173380</v>
      </c>
      <c r="AV12" s="130" t="n">
        <f aca="false">+AU12-AT12</f>
        <v>-3324</v>
      </c>
    </row>
    <row r="13" customFormat="false" ht="12.75" hidden="false" customHeight="false" outlineLevel="0" collapsed="false">
      <c r="A13" s="154" t="n">
        <v>6</v>
      </c>
      <c r="B13" s="130" t="n">
        <v>142642</v>
      </c>
      <c r="C13" s="130" t="n">
        <v>142329</v>
      </c>
      <c r="D13" s="130" t="n">
        <v>13268</v>
      </c>
      <c r="E13" s="130" t="n">
        <v>13033</v>
      </c>
      <c r="F13" s="130" t="n">
        <f aca="false">+C13-B13+E13-D13</f>
        <v>-548</v>
      </c>
      <c r="G13" s="126"/>
      <c r="H13" s="234" t="n">
        <v>36923</v>
      </c>
      <c r="I13" s="130" t="n">
        <v>4523985</v>
      </c>
      <c r="J13" s="130" t="n">
        <v>4533171</v>
      </c>
      <c r="K13" s="130" t="n">
        <v>0</v>
      </c>
      <c r="L13" s="130" t="n">
        <v>0</v>
      </c>
      <c r="M13" s="130" t="n">
        <f aca="false">+J13-I13+L13-K13</f>
        <v>9186</v>
      </c>
      <c r="N13" s="143" t="n">
        <v>5.61</v>
      </c>
      <c r="O13" s="143" t="n">
        <f aca="false">+N13*M13</f>
        <v>51533.46</v>
      </c>
      <c r="P13" s="130"/>
      <c r="Q13" s="154"/>
      <c r="R13" s="130"/>
      <c r="S13" s="130"/>
      <c r="T13" s="130"/>
      <c r="U13" s="154"/>
      <c r="V13" s="130"/>
      <c r="W13" s="130"/>
      <c r="X13" s="130"/>
      <c r="Y13" s="154"/>
      <c r="Z13" s="130"/>
      <c r="AA13" s="130"/>
      <c r="AB13" s="130"/>
      <c r="AC13" s="154"/>
      <c r="AD13" s="130" t="n">
        <v>105367</v>
      </c>
      <c r="AE13" s="130" t="n">
        <v>105940</v>
      </c>
      <c r="AF13" s="130" t="n">
        <f aca="false">+AE13-AD13</f>
        <v>573</v>
      </c>
      <c r="AG13" s="154" t="n">
        <v>6</v>
      </c>
      <c r="AH13" s="130" t="n">
        <v>111639</v>
      </c>
      <c r="AI13" s="130" t="n">
        <v>115193</v>
      </c>
      <c r="AJ13" s="130" t="n">
        <f aca="false">+AI13-AH13</f>
        <v>3554</v>
      </c>
      <c r="AK13" s="154" t="n">
        <v>6</v>
      </c>
      <c r="AL13" s="130" t="n">
        <v>109406</v>
      </c>
      <c r="AM13" s="130" t="n">
        <v>113090</v>
      </c>
      <c r="AN13" s="130" t="n">
        <f aca="false">+AM13-AL13</f>
        <v>3684</v>
      </c>
      <c r="AO13" s="154" t="n">
        <v>6</v>
      </c>
      <c r="AP13" s="130" t="n">
        <v>167764</v>
      </c>
      <c r="AQ13" s="130" t="n">
        <v>167719</v>
      </c>
      <c r="AR13" s="130" t="n">
        <f aca="false">+AQ13-AP13</f>
        <v>-45</v>
      </c>
      <c r="AS13" s="154" t="n">
        <v>6</v>
      </c>
      <c r="AT13" s="130" t="n">
        <v>136216</v>
      </c>
      <c r="AU13" s="130" t="n">
        <v>176410</v>
      </c>
      <c r="AV13" s="130" t="n">
        <f aca="false">+AU13-AT13</f>
        <v>40194</v>
      </c>
    </row>
    <row r="14" customFormat="false" ht="12.75" hidden="false" customHeight="false" outlineLevel="0" collapsed="false">
      <c r="A14" s="154" t="n">
        <v>7</v>
      </c>
      <c r="B14" s="130" t="n">
        <v>142648</v>
      </c>
      <c r="C14" s="130" t="n">
        <v>142376</v>
      </c>
      <c r="D14" s="130" t="n">
        <v>13098</v>
      </c>
      <c r="E14" s="130" t="n">
        <v>13033</v>
      </c>
      <c r="F14" s="130" t="n">
        <f aca="false">+C14-B14+E14-D14</f>
        <v>-337</v>
      </c>
      <c r="G14" s="126"/>
      <c r="H14" s="234" t="n">
        <v>36951</v>
      </c>
      <c r="I14" s="130" t="n">
        <v>4930039</v>
      </c>
      <c r="J14" s="130" t="n">
        <v>4938355</v>
      </c>
      <c r="K14" s="130" t="n">
        <v>0</v>
      </c>
      <c r="L14" s="130" t="n">
        <v>0</v>
      </c>
      <c r="M14" s="130" t="n">
        <f aca="false">+J14-I14+L14-K14</f>
        <v>8316</v>
      </c>
      <c r="N14" s="143" t="n">
        <v>4.87</v>
      </c>
      <c r="O14" s="143" t="n">
        <f aca="false">+N14*M14</f>
        <v>40498.92</v>
      </c>
      <c r="P14" s="130"/>
      <c r="Q14" s="154"/>
      <c r="R14" s="130"/>
      <c r="S14" s="130"/>
      <c r="T14" s="130"/>
      <c r="U14" s="154"/>
      <c r="V14" s="130"/>
      <c r="W14" s="130"/>
      <c r="X14" s="130"/>
      <c r="Y14" s="154"/>
      <c r="Z14" s="130"/>
      <c r="AA14" s="130"/>
      <c r="AB14" s="130"/>
      <c r="AC14" s="154"/>
      <c r="AD14" s="130" t="n">
        <v>101440</v>
      </c>
      <c r="AE14" s="130" t="n">
        <v>101940</v>
      </c>
      <c r="AF14" s="130" t="n">
        <f aca="false">+AE14-AD14</f>
        <v>500</v>
      </c>
      <c r="AG14" s="154" t="n">
        <v>7</v>
      </c>
      <c r="AH14" s="130" t="n">
        <v>97086</v>
      </c>
      <c r="AI14" s="130" t="n">
        <v>98950</v>
      </c>
      <c r="AJ14" s="130" t="n">
        <f aca="false">+AI14-AH14</f>
        <v>1864</v>
      </c>
      <c r="AK14" s="154" t="n">
        <v>7</v>
      </c>
      <c r="AL14" s="130" t="n">
        <v>127221</v>
      </c>
      <c r="AM14" s="130" t="n">
        <v>127625</v>
      </c>
      <c r="AN14" s="130" t="n">
        <f aca="false">+AM14-AL14</f>
        <v>404</v>
      </c>
      <c r="AO14" s="154" t="n">
        <v>7</v>
      </c>
      <c r="AP14" s="130" t="n">
        <v>167835</v>
      </c>
      <c r="AQ14" s="130" t="n">
        <v>167817</v>
      </c>
      <c r="AR14" s="130" t="n">
        <f aca="false">+AQ14-AP14</f>
        <v>-18</v>
      </c>
      <c r="AS14" s="154" t="n">
        <v>7</v>
      </c>
      <c r="AT14" s="130" t="n">
        <v>175529</v>
      </c>
      <c r="AU14" s="130" t="n">
        <v>171185</v>
      </c>
      <c r="AV14" s="130" t="n">
        <f aca="false">+AU14-AT14</f>
        <v>-4344</v>
      </c>
    </row>
    <row r="15" customFormat="false" ht="12.75" hidden="false" customHeight="false" outlineLevel="0" collapsed="false">
      <c r="A15" s="154" t="n">
        <v>8</v>
      </c>
      <c r="B15" s="130" t="n">
        <v>147784</v>
      </c>
      <c r="C15" s="130" t="n">
        <v>147401</v>
      </c>
      <c r="D15" s="130" t="n">
        <v>12876</v>
      </c>
      <c r="E15" s="130" t="n">
        <v>13033</v>
      </c>
      <c r="F15" s="130" t="n">
        <f aca="false">+C15-B15+E15-D15</f>
        <v>-226</v>
      </c>
      <c r="G15" s="126"/>
      <c r="H15" s="234" t="n">
        <v>36982</v>
      </c>
      <c r="I15" s="130" t="n">
        <v>5226145</v>
      </c>
      <c r="J15" s="130" t="n">
        <v>5258282</v>
      </c>
      <c r="K15" s="130" t="n">
        <v>0</v>
      </c>
      <c r="L15" s="130" t="n">
        <v>0</v>
      </c>
      <c r="M15" s="130" t="n">
        <f aca="false">+J15-I15+L15-K15</f>
        <v>32137</v>
      </c>
      <c r="N15" s="143" t="n">
        <v>4.62</v>
      </c>
      <c r="O15" s="143" t="n">
        <f aca="false">+N15*M15</f>
        <v>148472.94</v>
      </c>
      <c r="P15" s="130"/>
      <c r="Q15" s="154"/>
      <c r="R15" s="130"/>
      <c r="S15" s="130"/>
      <c r="T15" s="130"/>
      <c r="U15" s="154"/>
      <c r="V15" s="130"/>
      <c r="W15" s="130"/>
      <c r="X15" s="130"/>
      <c r="Y15" s="154"/>
      <c r="Z15" s="130"/>
      <c r="AA15" s="130"/>
      <c r="AB15" s="130"/>
      <c r="AC15" s="154"/>
      <c r="AD15" s="130" t="n">
        <v>98057</v>
      </c>
      <c r="AE15" s="130" t="n">
        <v>98304</v>
      </c>
      <c r="AF15" s="130" t="n">
        <f aca="false">+AE15-AD15</f>
        <v>247</v>
      </c>
      <c r="AG15" s="154" t="n">
        <v>8</v>
      </c>
      <c r="AH15" s="130" t="n">
        <v>92901</v>
      </c>
      <c r="AI15" s="130" t="n">
        <v>108735</v>
      </c>
      <c r="AJ15" s="130" t="n">
        <f aca="false">+AI15-AH15</f>
        <v>15834</v>
      </c>
      <c r="AK15" s="154" t="n">
        <v>8</v>
      </c>
      <c r="AL15" s="130" t="n">
        <v>114657</v>
      </c>
      <c r="AM15" s="130" t="n">
        <v>112594</v>
      </c>
      <c r="AN15" s="130" t="n">
        <f aca="false">+AM15-AL15</f>
        <v>-2063</v>
      </c>
      <c r="AO15" s="154" t="n">
        <v>8</v>
      </c>
      <c r="AP15" s="130" t="n">
        <v>178511</v>
      </c>
      <c r="AQ15" s="130" t="n">
        <v>180748</v>
      </c>
      <c r="AR15" s="130" t="n">
        <f aca="false">+AQ15-AP15</f>
        <v>2237</v>
      </c>
      <c r="AS15" s="154" t="n">
        <v>8</v>
      </c>
      <c r="AT15" s="130" t="n">
        <v>170291</v>
      </c>
      <c r="AU15" s="130" t="n">
        <v>172851</v>
      </c>
      <c r="AV15" s="130" t="n">
        <f aca="false">+AU15-AT15</f>
        <v>2560</v>
      </c>
    </row>
    <row r="16" customFormat="false" ht="12.75" hidden="false" customHeight="false" outlineLevel="0" collapsed="false">
      <c r="A16" s="154" t="n">
        <v>9</v>
      </c>
      <c r="B16" s="130" t="n">
        <v>147391</v>
      </c>
      <c r="C16" s="130" t="n">
        <v>146313</v>
      </c>
      <c r="D16" s="192" t="n">
        <v>12967</v>
      </c>
      <c r="E16" s="130" t="n">
        <v>13033</v>
      </c>
      <c r="F16" s="130" t="n">
        <f aca="false">+C16-B16+E16-D16</f>
        <v>-1012</v>
      </c>
      <c r="G16" s="126"/>
      <c r="H16" s="234" t="n">
        <v>37012</v>
      </c>
      <c r="I16" s="130" t="n">
        <v>5456003</v>
      </c>
      <c r="J16" s="130" t="n">
        <v>5463136</v>
      </c>
      <c r="K16" s="130" t="n">
        <v>142290</v>
      </c>
      <c r="L16" s="130" t="n">
        <v>150816</v>
      </c>
      <c r="M16" s="130" t="n">
        <f aca="false">+J16-I16+L16-K16</f>
        <v>15659</v>
      </c>
      <c r="N16" s="143" t="n">
        <v>3.44</v>
      </c>
      <c r="O16" s="143" t="n">
        <f aca="false">+N16*M16</f>
        <v>53866.96</v>
      </c>
      <c r="P16" s="130"/>
      <c r="Q16" s="154"/>
      <c r="R16" s="130"/>
      <c r="S16" s="130"/>
      <c r="T16" s="130"/>
      <c r="U16" s="154"/>
      <c r="V16" s="130"/>
      <c r="W16" s="130"/>
      <c r="X16" s="130"/>
      <c r="Y16" s="154"/>
      <c r="Z16" s="130"/>
      <c r="AA16" s="130"/>
      <c r="AB16" s="130"/>
      <c r="AC16" s="154"/>
      <c r="AD16" s="130" t="n">
        <v>87213</v>
      </c>
      <c r="AE16" s="130" t="n">
        <v>94093</v>
      </c>
      <c r="AF16" s="130" t="n">
        <f aca="false">+AE16-AD16</f>
        <v>6880</v>
      </c>
      <c r="AG16" s="154" t="n">
        <v>9</v>
      </c>
      <c r="AH16" s="130" t="n">
        <v>94766</v>
      </c>
      <c r="AI16" s="130" t="n">
        <v>105186</v>
      </c>
      <c r="AJ16" s="130" t="n">
        <f aca="false">+AI16-AH16</f>
        <v>10420</v>
      </c>
      <c r="AK16" s="154" t="n">
        <v>9</v>
      </c>
      <c r="AL16" s="130" t="n">
        <v>114565</v>
      </c>
      <c r="AM16" s="130" t="n">
        <v>112594</v>
      </c>
      <c r="AN16" s="130" t="n">
        <f aca="false">+AM16-AL16</f>
        <v>-1971</v>
      </c>
      <c r="AO16" s="154" t="n">
        <v>9</v>
      </c>
      <c r="AP16" s="130" t="n">
        <v>174336</v>
      </c>
      <c r="AQ16" s="130" t="n">
        <f aca="false">170451+2791</f>
        <v>173242</v>
      </c>
      <c r="AR16" s="130" t="n">
        <f aca="false">+AQ16-AP16</f>
        <v>-1094</v>
      </c>
      <c r="AS16" s="154" t="n">
        <v>9</v>
      </c>
      <c r="AT16" s="130" t="n">
        <v>153140</v>
      </c>
      <c r="AU16" s="130" t="n">
        <f aca="false">144546+5760</f>
        <v>150306</v>
      </c>
      <c r="AV16" s="130" t="n">
        <f aca="false">+AU16-AT16</f>
        <v>-2834</v>
      </c>
    </row>
    <row r="17" customFormat="false" ht="12.75" hidden="false" customHeight="false" outlineLevel="0" collapsed="false">
      <c r="A17" s="154" t="n">
        <v>10</v>
      </c>
      <c r="B17" s="130" t="n">
        <v>145996</v>
      </c>
      <c r="C17" s="130" t="n">
        <v>146796</v>
      </c>
      <c r="D17" s="130" t="n">
        <v>13916</v>
      </c>
      <c r="E17" s="130" t="n">
        <v>13033</v>
      </c>
      <c r="F17" s="130" t="n">
        <f aca="false">+C17-B17+E17-D17</f>
        <v>-83</v>
      </c>
      <c r="G17" s="126"/>
      <c r="H17" s="234" t="n">
        <v>37043</v>
      </c>
      <c r="I17" s="130" t="n">
        <v>4960846</v>
      </c>
      <c r="J17" s="130" t="n">
        <v>5002219</v>
      </c>
      <c r="K17" s="130" t="n">
        <v>390778</v>
      </c>
      <c r="L17" s="130" t="n">
        <v>393919</v>
      </c>
      <c r="M17" s="130" t="n">
        <f aca="false">+J17-I17+L17-K17</f>
        <v>44514</v>
      </c>
      <c r="N17" s="143" t="n">
        <v>2.58</v>
      </c>
      <c r="O17" s="143" t="n">
        <f aca="false">+N17*M17</f>
        <v>114846.12</v>
      </c>
      <c r="P17" s="130"/>
      <c r="Q17" s="154"/>
      <c r="R17" s="130"/>
      <c r="S17" s="130"/>
      <c r="T17" s="130"/>
      <c r="U17" s="154"/>
      <c r="V17" s="130"/>
      <c r="W17" s="130"/>
      <c r="X17" s="130"/>
      <c r="Y17" s="154"/>
      <c r="Z17" s="130"/>
      <c r="AA17" s="130"/>
      <c r="AB17" s="130"/>
      <c r="AC17" s="154"/>
      <c r="AD17" s="130" t="n">
        <v>85026</v>
      </c>
      <c r="AE17" s="130" t="n">
        <v>96676</v>
      </c>
      <c r="AF17" s="130" t="n">
        <f aca="false">+AE17-AD17</f>
        <v>11650</v>
      </c>
      <c r="AG17" s="154" t="n">
        <v>10</v>
      </c>
      <c r="AH17" s="130" t="n">
        <v>112558</v>
      </c>
      <c r="AI17" s="130" t="n">
        <v>113310</v>
      </c>
      <c r="AJ17" s="130" t="n">
        <f aca="false">+AI17-AH17</f>
        <v>752</v>
      </c>
      <c r="AK17" s="154" t="n">
        <v>10</v>
      </c>
      <c r="AL17" s="130" t="n">
        <v>114225</v>
      </c>
      <c r="AM17" s="130" t="n">
        <v>114599</v>
      </c>
      <c r="AN17" s="130" t="n">
        <f aca="false">+AM17-AL17</f>
        <v>374</v>
      </c>
      <c r="AO17" s="154" t="n">
        <v>10</v>
      </c>
      <c r="AP17" s="130" t="n">
        <v>161862</v>
      </c>
      <c r="AQ17" s="130" t="n">
        <v>158717</v>
      </c>
      <c r="AR17" s="130" t="n">
        <f aca="false">+AQ17-AP17</f>
        <v>-3145</v>
      </c>
      <c r="AS17" s="154" t="n">
        <v>10</v>
      </c>
      <c r="AT17" s="130" t="n">
        <v>169575</v>
      </c>
      <c r="AU17" s="130" t="n">
        <v>170607</v>
      </c>
      <c r="AV17" s="130" t="n">
        <f aca="false">+AU17-AT17</f>
        <v>1032</v>
      </c>
    </row>
    <row r="18" customFormat="false" ht="12.75" hidden="false" customHeight="false" outlineLevel="0" collapsed="false">
      <c r="A18" s="154" t="n">
        <v>11</v>
      </c>
      <c r="B18" s="130" t="n">
        <v>144461</v>
      </c>
      <c r="C18" s="130" t="n">
        <v>143768</v>
      </c>
      <c r="D18" s="130" t="n">
        <v>13394</v>
      </c>
      <c r="E18" s="130" t="n">
        <v>13033</v>
      </c>
      <c r="F18" s="130" t="n">
        <f aca="false">+C18-B18+E18-D18</f>
        <v>-1054</v>
      </c>
      <c r="G18" s="126"/>
      <c r="H18" s="234" t="n">
        <v>37073</v>
      </c>
      <c r="I18" s="130" t="n">
        <v>4662938</v>
      </c>
      <c r="J18" s="130" t="n">
        <v>4662044</v>
      </c>
      <c r="K18" s="130" t="n">
        <v>360512</v>
      </c>
      <c r="L18" s="130" t="n">
        <v>367850</v>
      </c>
      <c r="M18" s="130" t="n">
        <f aca="false">+J18-I18+L18-K18</f>
        <v>6444</v>
      </c>
      <c r="N18" s="143" t="n">
        <v>2.45</v>
      </c>
      <c r="O18" s="143" t="n">
        <f aca="false">+N18*M18</f>
        <v>15787.8</v>
      </c>
      <c r="P18" s="130"/>
      <c r="Q18" s="154"/>
      <c r="R18" s="130"/>
      <c r="S18" s="130"/>
      <c r="T18" s="130"/>
      <c r="U18" s="154"/>
      <c r="V18" s="130"/>
      <c r="W18" s="130"/>
      <c r="X18" s="130"/>
      <c r="Y18" s="154"/>
      <c r="Z18" s="130"/>
      <c r="AA18" s="130"/>
      <c r="AB18" s="130"/>
      <c r="AC18" s="154"/>
      <c r="AD18" s="130" t="n">
        <v>85017</v>
      </c>
      <c r="AE18" s="130" t="n">
        <v>82841</v>
      </c>
      <c r="AF18" s="130" t="n">
        <f aca="false">+AE18-AD18</f>
        <v>-2176</v>
      </c>
      <c r="AG18" s="154" t="n">
        <v>11</v>
      </c>
      <c r="AH18" s="130" t="n">
        <v>101279</v>
      </c>
      <c r="AI18" s="130" t="n">
        <v>102214</v>
      </c>
      <c r="AJ18" s="130" t="n">
        <f aca="false">+AI18-AH18</f>
        <v>935</v>
      </c>
      <c r="AK18" s="154" t="n">
        <v>11</v>
      </c>
      <c r="AL18" s="130" t="n">
        <v>115735</v>
      </c>
      <c r="AM18" s="130" t="n">
        <v>115494</v>
      </c>
      <c r="AN18" s="130" t="n">
        <f aca="false">+AM18-AL18</f>
        <v>-241</v>
      </c>
      <c r="AO18" s="154" t="n">
        <v>11</v>
      </c>
      <c r="AP18" s="130" t="n">
        <v>184527</v>
      </c>
      <c r="AQ18" s="130" t="n">
        <v>185065</v>
      </c>
      <c r="AR18" s="130" t="n">
        <f aca="false">+AQ18-AP18</f>
        <v>538</v>
      </c>
      <c r="AS18" s="154" t="n">
        <v>11</v>
      </c>
      <c r="AT18" s="130" t="n">
        <v>176731</v>
      </c>
      <c r="AU18" s="130" t="n">
        <v>175819</v>
      </c>
      <c r="AV18" s="130" t="n">
        <f aca="false">+AU18-AT18</f>
        <v>-912</v>
      </c>
    </row>
    <row r="19" customFormat="false" ht="12.75" hidden="false" customHeight="false" outlineLevel="0" collapsed="false">
      <c r="A19" s="154" t="n">
        <v>12</v>
      </c>
      <c r="B19" s="130" t="n">
        <v>142027</v>
      </c>
      <c r="C19" s="130" t="n">
        <v>141216</v>
      </c>
      <c r="D19" s="130" t="n">
        <v>12668</v>
      </c>
      <c r="E19" s="130" t="n">
        <v>13033</v>
      </c>
      <c r="F19" s="130" t="n">
        <f aca="false">+C19-B19+E19-D19</f>
        <v>-446</v>
      </c>
      <c r="G19" s="126"/>
      <c r="H19" s="234" t="n">
        <v>37104</v>
      </c>
      <c r="I19" s="130" t="n">
        <v>4373411</v>
      </c>
      <c r="J19" s="130" t="n">
        <v>4369473</v>
      </c>
      <c r="K19" s="130" t="n">
        <v>380589</v>
      </c>
      <c r="L19" s="130" t="n">
        <v>380472</v>
      </c>
      <c r="M19" s="130" t="n">
        <f aca="false">+J19-I19+L19-K19</f>
        <v>-4055</v>
      </c>
      <c r="N19" s="143" t="n">
        <v>2.61</v>
      </c>
      <c r="O19" s="143" t="n">
        <f aca="false">+N19*M19</f>
        <v>-10583.55</v>
      </c>
      <c r="P19" s="130"/>
      <c r="Q19" s="154"/>
      <c r="R19" s="130"/>
      <c r="S19" s="130"/>
      <c r="T19" s="130"/>
      <c r="U19" s="154"/>
      <c r="V19" s="130"/>
      <c r="W19" s="130"/>
      <c r="X19" s="130"/>
      <c r="Y19" s="154"/>
      <c r="Z19" s="130"/>
      <c r="AA19" s="130"/>
      <c r="AB19" s="130"/>
      <c r="AC19" s="154"/>
      <c r="AD19" s="130" t="n">
        <v>82741</v>
      </c>
      <c r="AE19" s="130" t="n">
        <v>88828</v>
      </c>
      <c r="AF19" s="130" t="n">
        <f aca="false">+AE19-AD19</f>
        <v>6087</v>
      </c>
      <c r="AG19" s="154" t="n">
        <v>12</v>
      </c>
      <c r="AH19" s="130" t="n">
        <v>98830</v>
      </c>
      <c r="AI19" s="130" t="n">
        <v>100234</v>
      </c>
      <c r="AJ19" s="130" t="n">
        <f aca="false">+AI19-AH19</f>
        <v>1404</v>
      </c>
      <c r="AK19" s="154" t="n">
        <v>12</v>
      </c>
      <c r="AL19" s="130" t="n">
        <v>114055</v>
      </c>
      <c r="AM19" s="130" t="n">
        <v>113964</v>
      </c>
      <c r="AN19" s="130" t="n">
        <f aca="false">+AM19-AL19</f>
        <v>-91</v>
      </c>
      <c r="AO19" s="154" t="n">
        <v>12</v>
      </c>
      <c r="AP19" s="130" t="n">
        <v>182892</v>
      </c>
      <c r="AQ19" s="130" t="n">
        <v>187831</v>
      </c>
      <c r="AR19" s="130" t="n">
        <f aca="false">+AQ19-AP19</f>
        <v>4939</v>
      </c>
      <c r="AS19" s="154" t="n">
        <v>12</v>
      </c>
      <c r="AT19" s="130" t="n">
        <v>178779</v>
      </c>
      <c r="AU19" s="130" t="n">
        <v>174779</v>
      </c>
      <c r="AV19" s="130" t="n">
        <f aca="false">+AU19-AT19</f>
        <v>-4000</v>
      </c>
    </row>
    <row r="20" customFormat="false" ht="12.75" hidden="false" customHeight="false" outlineLevel="0" collapsed="false">
      <c r="A20" s="154" t="n">
        <v>13</v>
      </c>
      <c r="B20" s="130" t="n">
        <v>146634</v>
      </c>
      <c r="C20" s="130" t="n">
        <v>146047</v>
      </c>
      <c r="D20" s="130" t="n">
        <v>12663</v>
      </c>
      <c r="E20" s="130" t="n">
        <v>13033</v>
      </c>
      <c r="F20" s="130" t="n">
        <f aca="false">+C20-B20+E20-D20</f>
        <v>-217</v>
      </c>
      <c r="G20" s="262"/>
      <c r="H20" s="234" t="n">
        <v>37135</v>
      </c>
      <c r="I20" s="130" t="n">
        <v>4365000</v>
      </c>
      <c r="J20" s="130" t="n">
        <v>4370774</v>
      </c>
      <c r="K20" s="130" t="n">
        <v>345322</v>
      </c>
      <c r="L20" s="130" t="n">
        <v>349195</v>
      </c>
      <c r="M20" s="130" t="n">
        <f aca="false">+J20-I20+L20-K20</f>
        <v>9647</v>
      </c>
      <c r="N20" s="143" t="n">
        <v>1.73</v>
      </c>
      <c r="O20" s="143" t="n">
        <f aca="false">+N20*M20</f>
        <v>16689.31</v>
      </c>
      <c r="P20" s="130"/>
      <c r="Q20" s="154"/>
      <c r="R20" s="130"/>
      <c r="S20" s="130"/>
      <c r="T20" s="130"/>
      <c r="U20" s="154"/>
      <c r="V20" s="130"/>
      <c r="W20" s="130"/>
      <c r="X20" s="130"/>
      <c r="Y20" s="154"/>
      <c r="Z20" s="130"/>
      <c r="AA20" s="130"/>
      <c r="AB20" s="130"/>
      <c r="AC20" s="154"/>
      <c r="AD20" s="130" t="n">
        <v>100290</v>
      </c>
      <c r="AE20" s="130" t="n">
        <v>103318</v>
      </c>
      <c r="AF20" s="130" t="n">
        <f aca="false">+AE20-AD20</f>
        <v>3028</v>
      </c>
      <c r="AG20" s="154" t="n">
        <v>13</v>
      </c>
      <c r="AH20" s="130" t="n">
        <v>90169</v>
      </c>
      <c r="AI20" s="130" t="n">
        <v>90019</v>
      </c>
      <c r="AJ20" s="130" t="n">
        <f aca="false">+AI20-AH20</f>
        <v>-150</v>
      </c>
      <c r="AK20" s="154" t="n">
        <v>13</v>
      </c>
      <c r="AL20" s="130" t="n">
        <v>117712</v>
      </c>
      <c r="AM20" s="130" t="n">
        <v>116959</v>
      </c>
      <c r="AN20" s="130" t="n">
        <f aca="false">+AM20-AL20</f>
        <v>-753</v>
      </c>
      <c r="AO20" s="154" t="n">
        <v>13</v>
      </c>
      <c r="AP20" s="130" t="n">
        <v>175373</v>
      </c>
      <c r="AQ20" s="130" t="n">
        <v>175571</v>
      </c>
      <c r="AR20" s="130" t="n">
        <f aca="false">+AQ20-AP20</f>
        <v>198</v>
      </c>
      <c r="AS20" s="154" t="n">
        <v>13</v>
      </c>
      <c r="AT20" s="130" t="n">
        <v>163585</v>
      </c>
      <c r="AU20" s="130" t="n">
        <v>165793</v>
      </c>
      <c r="AV20" s="130" t="n">
        <f aca="false">+AU20-AT20</f>
        <v>2208</v>
      </c>
    </row>
    <row r="21" customFormat="false" ht="12.75" hidden="false" customHeight="false" outlineLevel="0" collapsed="false">
      <c r="A21" s="154" t="n">
        <v>14</v>
      </c>
      <c r="B21" s="130" t="n">
        <v>145366</v>
      </c>
      <c r="C21" s="130" t="n">
        <v>145940</v>
      </c>
      <c r="D21" s="130" t="n">
        <v>12759</v>
      </c>
      <c r="E21" s="130" t="n">
        <v>13033</v>
      </c>
      <c r="F21" s="130" t="n">
        <f aca="false">+C21-B21+E21-D21</f>
        <v>848</v>
      </c>
      <c r="G21" s="263"/>
      <c r="H21" s="234" t="n">
        <v>37165</v>
      </c>
      <c r="I21" s="130" t="n">
        <v>4441476</v>
      </c>
      <c r="J21" s="130" t="n">
        <v>4422896</v>
      </c>
      <c r="K21" s="130" t="n">
        <v>358818</v>
      </c>
      <c r="L21" s="130" t="n">
        <v>335818</v>
      </c>
      <c r="M21" s="130" t="n">
        <f aca="false">+J21-I21+L21-K21</f>
        <v>-41580</v>
      </c>
      <c r="N21" s="143" t="n">
        <v>2.06</v>
      </c>
      <c r="O21" s="143" t="n">
        <f aca="false">+N21*M21</f>
        <v>-85654.8</v>
      </c>
      <c r="P21" s="130"/>
      <c r="Q21" s="154"/>
      <c r="R21" s="130"/>
      <c r="S21" s="130"/>
      <c r="T21" s="130"/>
      <c r="U21" s="154"/>
      <c r="V21" s="130"/>
      <c r="W21" s="130"/>
      <c r="X21" s="130"/>
      <c r="Y21" s="154"/>
      <c r="Z21" s="130"/>
      <c r="AA21" s="130"/>
      <c r="AB21" s="130"/>
      <c r="AC21" s="154"/>
      <c r="AD21" s="130" t="n">
        <v>92454</v>
      </c>
      <c r="AE21" s="130" t="n">
        <v>90422</v>
      </c>
      <c r="AF21" s="130" t="n">
        <f aca="false">+AE21-AD21</f>
        <v>-2032</v>
      </c>
      <c r="AG21" s="154" t="n">
        <v>14</v>
      </c>
      <c r="AH21" s="130" t="n">
        <v>80341</v>
      </c>
      <c r="AI21" s="130" t="n">
        <v>73685</v>
      </c>
      <c r="AJ21" s="130" t="n">
        <f aca="false">+AI21-AH21</f>
        <v>-6656</v>
      </c>
      <c r="AK21" s="154" t="n">
        <v>14</v>
      </c>
      <c r="AL21" s="130" t="n">
        <v>99714</v>
      </c>
      <c r="AM21" s="130" t="n">
        <v>124528</v>
      </c>
      <c r="AN21" s="130" t="n">
        <f aca="false">+AM21-AL21</f>
        <v>24814</v>
      </c>
      <c r="AO21" s="154" t="n">
        <v>14</v>
      </c>
      <c r="AP21" s="130" t="n">
        <v>174348</v>
      </c>
      <c r="AQ21" s="130" t="n">
        <f aca="false">174033+12</f>
        <v>174045</v>
      </c>
      <c r="AR21" s="130" t="n">
        <f aca="false">+AQ21-AP21</f>
        <v>-303</v>
      </c>
      <c r="AS21" s="154" t="n">
        <v>14</v>
      </c>
      <c r="AT21" s="130" t="n">
        <v>171172</v>
      </c>
      <c r="AU21" s="130" t="n">
        <v>170890</v>
      </c>
      <c r="AV21" s="130" t="n">
        <f aca="false">+AU21-AT21</f>
        <v>-282</v>
      </c>
    </row>
    <row r="22" customFormat="false" ht="12.75" hidden="false" customHeight="false" outlineLevel="0" collapsed="false">
      <c r="A22" s="154" t="n">
        <v>15</v>
      </c>
      <c r="B22" s="130" t="n">
        <v>145752</v>
      </c>
      <c r="C22" s="130" t="n">
        <v>144932</v>
      </c>
      <c r="D22" s="130" t="n">
        <v>12984</v>
      </c>
      <c r="E22" s="130" t="n">
        <v>13033</v>
      </c>
      <c r="F22" s="130" t="n">
        <f aca="false">+C22-B22+E22-D22</f>
        <v>-771</v>
      </c>
      <c r="G22" s="263"/>
      <c r="H22" s="234" t="n">
        <v>37196</v>
      </c>
      <c r="I22" s="130" t="n">
        <v>4269375</v>
      </c>
      <c r="J22" s="130" t="n">
        <v>4245401</v>
      </c>
      <c r="K22" s="130" t="n">
        <v>379471</v>
      </c>
      <c r="L22" s="130" t="n">
        <v>382100</v>
      </c>
      <c r="M22" s="130" t="n">
        <f aca="false">+J22-I22+L22-K22</f>
        <v>-21345</v>
      </c>
      <c r="N22" s="143" t="n">
        <v>1.98</v>
      </c>
      <c r="O22" s="143" t="n">
        <f aca="false">+N22*M22</f>
        <v>-42263.1</v>
      </c>
      <c r="P22" s="130"/>
      <c r="Q22" s="154"/>
      <c r="R22" s="130"/>
      <c r="S22" s="130"/>
      <c r="T22" s="130"/>
      <c r="U22" s="154"/>
      <c r="V22" s="130"/>
      <c r="W22" s="130"/>
      <c r="X22" s="130"/>
      <c r="Y22" s="154"/>
      <c r="Z22" s="130"/>
      <c r="AA22" s="130"/>
      <c r="AB22" s="130"/>
      <c r="AC22" s="154"/>
      <c r="AD22" s="130" t="n">
        <v>92819</v>
      </c>
      <c r="AE22" s="130" t="n">
        <v>93953</v>
      </c>
      <c r="AF22" s="130" t="n">
        <f aca="false">+AE22-AD22</f>
        <v>1134</v>
      </c>
      <c r="AG22" s="154" t="n">
        <v>15</v>
      </c>
      <c r="AH22" s="130" t="n">
        <v>100392</v>
      </c>
      <c r="AI22" s="130" t="n">
        <v>101034</v>
      </c>
      <c r="AJ22" s="130" t="n">
        <f aca="false">+AI22-AH22</f>
        <v>642</v>
      </c>
      <c r="AK22" s="154" t="n">
        <v>15</v>
      </c>
      <c r="AL22" s="130" t="n">
        <v>120773</v>
      </c>
      <c r="AM22" s="130" t="n">
        <v>120718</v>
      </c>
      <c r="AN22" s="130" t="n">
        <f aca="false">+AM22-AL22</f>
        <v>-55</v>
      </c>
      <c r="AO22" s="154" t="n">
        <v>15</v>
      </c>
      <c r="AP22" s="130" t="n">
        <v>171703</v>
      </c>
      <c r="AQ22" s="130" t="n">
        <f aca="false">164762+7841</f>
        <v>172603</v>
      </c>
      <c r="AR22" s="130" t="n">
        <f aca="false">+AQ22-AP22</f>
        <v>900</v>
      </c>
      <c r="AS22" s="154" t="n">
        <v>15</v>
      </c>
      <c r="AT22" s="130" t="n">
        <v>174118</v>
      </c>
      <c r="AU22" s="130" t="n">
        <v>173261</v>
      </c>
      <c r="AV22" s="130" t="n">
        <f aca="false">+AU22-AT22</f>
        <v>-857</v>
      </c>
    </row>
    <row r="23" customFormat="false" ht="12.75" hidden="false" customHeight="false" outlineLevel="0" collapsed="false">
      <c r="A23" s="264" t="n">
        <v>16</v>
      </c>
      <c r="B23" s="130" t="n">
        <v>147422</v>
      </c>
      <c r="C23" s="130" t="n">
        <v>146903</v>
      </c>
      <c r="D23" s="130" t="n">
        <v>12632</v>
      </c>
      <c r="E23" s="130" t="n">
        <v>13033</v>
      </c>
      <c r="F23" s="130" t="n">
        <f aca="false">+C23-B23+E23-D23</f>
        <v>-118</v>
      </c>
      <c r="G23" s="263"/>
      <c r="H23" s="265" t="n">
        <f aca="false">+A45</f>
        <v>37285</v>
      </c>
      <c r="I23" s="130" t="n">
        <f aca="false">+B39</f>
        <v>4231863</v>
      </c>
      <c r="J23" s="130" t="n">
        <f aca="false">+C39</f>
        <v>4223190</v>
      </c>
      <c r="K23" s="130" t="n">
        <f aca="false">+D39</f>
        <v>377524</v>
      </c>
      <c r="L23" s="130" t="n">
        <f aca="false">+E39</f>
        <v>377957</v>
      </c>
      <c r="M23" s="172" t="n">
        <f aca="false">+J23-I23+L23-K23</f>
        <v>-8240</v>
      </c>
      <c r="N23" s="143" t="n">
        <f aca="false">+summary!G3</f>
        <v>2.07</v>
      </c>
      <c r="O23" s="266" t="n">
        <f aca="false">+N23*M23</f>
        <v>-17056.8</v>
      </c>
      <c r="P23" s="130"/>
      <c r="Q23" s="264"/>
      <c r="R23" s="130"/>
      <c r="S23" s="130"/>
      <c r="T23" s="130"/>
      <c r="U23" s="264"/>
      <c r="V23" s="130"/>
      <c r="W23" s="130"/>
      <c r="X23" s="130"/>
      <c r="Y23" s="264"/>
      <c r="Z23" s="130"/>
      <c r="AA23" s="130"/>
      <c r="AB23" s="130"/>
      <c r="AC23" s="264"/>
      <c r="AD23" s="130" t="n">
        <v>68795</v>
      </c>
      <c r="AE23" s="130" t="n">
        <v>80010</v>
      </c>
      <c r="AF23" s="130" t="n">
        <f aca="false">+AE23-AD23</f>
        <v>11215</v>
      </c>
      <c r="AG23" s="264" t="n">
        <v>16</v>
      </c>
      <c r="AH23" s="130" t="n">
        <v>97736</v>
      </c>
      <c r="AI23" s="130" t="n">
        <v>92818</v>
      </c>
      <c r="AJ23" s="130" t="n">
        <f aca="false">+AI23-AH23</f>
        <v>-4918</v>
      </c>
      <c r="AK23" s="264" t="n">
        <v>16</v>
      </c>
      <c r="AL23" s="130" t="n">
        <v>100073</v>
      </c>
      <c r="AM23" s="130" t="n">
        <v>121937</v>
      </c>
      <c r="AN23" s="130" t="n">
        <f aca="false">+AM23-AL23</f>
        <v>21864</v>
      </c>
      <c r="AO23" s="264" t="n">
        <v>16</v>
      </c>
      <c r="AP23" s="130" t="n">
        <v>171702</v>
      </c>
      <c r="AQ23" s="130" t="n">
        <f aca="false">169958+2000</f>
        <v>171958</v>
      </c>
      <c r="AR23" s="130" t="n">
        <f aca="false">+AQ23-AP23</f>
        <v>256</v>
      </c>
      <c r="AS23" s="264" t="n">
        <v>16</v>
      </c>
      <c r="AT23" s="130" t="n">
        <v>180047</v>
      </c>
      <c r="AU23" s="130" t="n">
        <v>182323</v>
      </c>
      <c r="AV23" s="130" t="n">
        <f aca="false">+AU23-AT23</f>
        <v>2276</v>
      </c>
    </row>
    <row r="24" customFormat="false" ht="12.75" hidden="false" customHeight="false" outlineLevel="0" collapsed="false">
      <c r="A24" s="267" t="n">
        <v>17</v>
      </c>
      <c r="B24" s="130" t="n">
        <v>146057</v>
      </c>
      <c r="C24" s="130" t="n">
        <v>145183</v>
      </c>
      <c r="D24" s="130" t="n">
        <v>12781</v>
      </c>
      <c r="E24" s="130" t="n">
        <v>13033</v>
      </c>
      <c r="F24" s="130" t="n">
        <f aca="false">+C24-B24+E24-D24</f>
        <v>-622</v>
      </c>
      <c r="G24" s="268"/>
      <c r="H24" s="269"/>
      <c r="I24" s="130"/>
      <c r="J24" s="130"/>
      <c r="K24" s="130"/>
      <c r="L24" s="263"/>
      <c r="M24" s="270" t="n">
        <f aca="false">SUM(M9:M23)</f>
        <v>81560</v>
      </c>
      <c r="N24" s="143"/>
      <c r="O24" s="143" t="n">
        <f aca="false">SUM(O9:O23)</f>
        <v>551059.54</v>
      </c>
      <c r="P24" s="130"/>
      <c r="Q24" s="267"/>
      <c r="R24" s="130"/>
      <c r="S24" s="130"/>
      <c r="T24" s="130"/>
      <c r="U24" s="267"/>
      <c r="V24" s="130"/>
      <c r="W24" s="130"/>
      <c r="X24" s="130"/>
      <c r="Y24" s="267"/>
      <c r="Z24" s="130"/>
      <c r="AA24" s="130"/>
      <c r="AB24" s="130"/>
      <c r="AC24" s="267"/>
      <c r="AD24" s="130" t="n">
        <v>90410</v>
      </c>
      <c r="AE24" s="130" t="n">
        <v>89096</v>
      </c>
      <c r="AF24" s="130" t="n">
        <f aca="false">+AE24-AD24</f>
        <v>-1314</v>
      </c>
      <c r="AG24" s="267" t="n">
        <v>17</v>
      </c>
      <c r="AH24" s="130" t="n">
        <v>94766</v>
      </c>
      <c r="AI24" s="130" t="n">
        <v>94662</v>
      </c>
      <c r="AJ24" s="130" t="n">
        <f aca="false">+AI24-AH24</f>
        <v>-104</v>
      </c>
      <c r="AK24" s="267" t="n">
        <v>17</v>
      </c>
      <c r="AL24" s="130" t="n">
        <v>125828</v>
      </c>
      <c r="AM24" s="130" t="n">
        <v>122594</v>
      </c>
      <c r="AN24" s="130" t="n">
        <f aca="false">+AM24-AL24</f>
        <v>-3234</v>
      </c>
      <c r="AO24" s="267" t="n">
        <v>17</v>
      </c>
      <c r="AP24" s="130" t="n">
        <v>172644</v>
      </c>
      <c r="AQ24" s="130" t="n">
        <f aca="false">172264+339</f>
        <v>172603</v>
      </c>
      <c r="AR24" s="130" t="n">
        <f aca="false">+AQ24-AP24</f>
        <v>-41</v>
      </c>
      <c r="AS24" s="267" t="n">
        <v>17</v>
      </c>
      <c r="AT24" s="130" t="n">
        <v>170607</v>
      </c>
      <c r="AU24" s="130" t="n">
        <v>170445</v>
      </c>
      <c r="AV24" s="130" t="n">
        <f aca="false">+AU24-AT24</f>
        <v>-162</v>
      </c>
    </row>
    <row r="25" customFormat="false" ht="12.75" hidden="false" customHeight="false" outlineLevel="0" collapsed="false">
      <c r="A25" s="271" t="s">
        <v>208</v>
      </c>
      <c r="B25" s="130" t="n">
        <v>146516</v>
      </c>
      <c r="C25" s="130" t="n">
        <v>146270</v>
      </c>
      <c r="D25" s="130" t="n">
        <v>12318</v>
      </c>
      <c r="E25" s="130" t="n">
        <v>13033</v>
      </c>
      <c r="F25" s="130" t="n">
        <f aca="false">+C25-B25+E25-D25</f>
        <v>469</v>
      </c>
      <c r="G25" s="272"/>
      <c r="H25" s="273"/>
      <c r="I25" s="130"/>
      <c r="J25" s="130"/>
      <c r="K25" s="130"/>
      <c r="L25" s="263"/>
      <c r="M25" s="271"/>
      <c r="N25" s="130"/>
      <c r="O25" s="130"/>
      <c r="P25" s="130"/>
      <c r="Q25" s="271"/>
      <c r="R25" s="130"/>
      <c r="S25" s="130"/>
      <c r="T25" s="130"/>
      <c r="U25" s="271"/>
      <c r="V25" s="130"/>
      <c r="W25" s="130"/>
      <c r="X25" s="130"/>
      <c r="Y25" s="271"/>
      <c r="Z25" s="130"/>
      <c r="AA25" s="130"/>
      <c r="AB25" s="130"/>
      <c r="AC25" s="271"/>
      <c r="AD25" s="130" t="n">
        <v>86855</v>
      </c>
      <c r="AE25" s="130" t="n">
        <v>87128</v>
      </c>
      <c r="AF25" s="130" t="n">
        <f aca="false">+AE25-AD25</f>
        <v>273</v>
      </c>
      <c r="AG25" s="271" t="s">
        <v>208</v>
      </c>
      <c r="AH25" s="130" t="n">
        <v>90438</v>
      </c>
      <c r="AI25" s="130" t="n">
        <v>89668</v>
      </c>
      <c r="AJ25" s="130" t="n">
        <f aca="false">+AI25-AH25</f>
        <v>-770</v>
      </c>
      <c r="AK25" s="271" t="s">
        <v>208</v>
      </c>
      <c r="AL25" s="130" t="n">
        <v>119514</v>
      </c>
      <c r="AM25" s="130" t="n">
        <v>120375</v>
      </c>
      <c r="AN25" s="130" t="n">
        <f aca="false">+AM25-AL25</f>
        <v>861</v>
      </c>
      <c r="AO25" s="271" t="s">
        <v>208</v>
      </c>
      <c r="AP25" s="130" t="n">
        <v>175778</v>
      </c>
      <c r="AQ25" s="130" t="n">
        <v>172040</v>
      </c>
      <c r="AR25" s="130" t="n">
        <f aca="false">+AQ25-AP25</f>
        <v>-3738</v>
      </c>
      <c r="AS25" s="271" t="s">
        <v>208</v>
      </c>
      <c r="AT25" s="130" t="n">
        <v>166103</v>
      </c>
      <c r="AU25" s="130" t="n">
        <v>167903</v>
      </c>
      <c r="AV25" s="130" t="n">
        <f aca="false">+AU25-AT25</f>
        <v>1800</v>
      </c>
    </row>
    <row r="26" customFormat="false" ht="12.75" hidden="false" customHeight="false" outlineLevel="0" collapsed="false">
      <c r="A26" s="264" t="n">
        <v>19</v>
      </c>
      <c r="B26" s="130" t="n">
        <v>146915</v>
      </c>
      <c r="C26" s="130" t="n">
        <v>146731</v>
      </c>
      <c r="D26" s="130" t="n">
        <v>12991</v>
      </c>
      <c r="E26" s="130" t="n">
        <v>13033</v>
      </c>
      <c r="F26" s="130" t="n">
        <f aca="false">+C26-B26+E26-D26</f>
        <v>-142</v>
      </c>
      <c r="G26" s="262"/>
      <c r="H26" s="274"/>
      <c r="I26" s="130"/>
      <c r="J26" s="130"/>
      <c r="K26" s="130"/>
      <c r="L26" s="263"/>
      <c r="M26" s="264"/>
      <c r="N26" s="130"/>
      <c r="O26" s="130"/>
      <c r="P26" s="130"/>
      <c r="Q26" s="264"/>
      <c r="R26" s="130"/>
      <c r="S26" s="130"/>
      <c r="T26" s="130"/>
      <c r="U26" s="264"/>
      <c r="V26" s="130"/>
      <c r="W26" s="130"/>
      <c r="X26" s="130"/>
      <c r="Y26" s="264"/>
      <c r="Z26" s="130"/>
      <c r="AA26" s="130"/>
      <c r="AB26" s="130"/>
      <c r="AC26" s="264"/>
      <c r="AD26" s="130" t="n">
        <v>90382</v>
      </c>
      <c r="AE26" s="130" t="n">
        <v>91513</v>
      </c>
      <c r="AF26" s="130" t="n">
        <f aca="false">+AE26-AD26</f>
        <v>1131</v>
      </c>
      <c r="AG26" s="264" t="n">
        <v>19</v>
      </c>
      <c r="AH26" s="130" t="n">
        <v>90454</v>
      </c>
      <c r="AI26" s="130" t="n">
        <v>90980</v>
      </c>
      <c r="AJ26" s="130" t="n">
        <f aca="false">+AI26-AH26</f>
        <v>526</v>
      </c>
      <c r="AK26" s="264" t="n">
        <v>19</v>
      </c>
      <c r="AL26" s="130" t="n">
        <v>112366</v>
      </c>
      <c r="AM26" s="130" t="n">
        <v>112335</v>
      </c>
      <c r="AN26" s="130" t="n">
        <f aca="false">+AM26-AL26</f>
        <v>-31</v>
      </c>
      <c r="AO26" s="264" t="n">
        <v>19</v>
      </c>
      <c r="AP26" s="130" t="n">
        <v>178730</v>
      </c>
      <c r="AQ26" s="130" t="n">
        <f aca="false">160337+5958</f>
        <v>166295</v>
      </c>
      <c r="AR26" s="130" t="n">
        <f aca="false">+AQ26-AP26</f>
        <v>-12435</v>
      </c>
      <c r="AS26" s="264" t="n">
        <v>19</v>
      </c>
      <c r="AT26" s="130" t="n">
        <v>175589</v>
      </c>
      <c r="AU26" s="130" t="n">
        <v>176446</v>
      </c>
      <c r="AV26" s="130" t="n">
        <f aca="false">+AU26-AT26</f>
        <v>857</v>
      </c>
    </row>
    <row r="27" customFormat="false" ht="12.75" hidden="false" customHeight="false" outlineLevel="0" collapsed="false">
      <c r="A27" s="267" t="n">
        <v>20</v>
      </c>
      <c r="B27" s="130" t="n">
        <v>147281</v>
      </c>
      <c r="C27" s="130" t="n">
        <v>146911</v>
      </c>
      <c r="D27" s="130" t="n">
        <v>12635</v>
      </c>
      <c r="E27" s="130" t="n">
        <v>13033</v>
      </c>
      <c r="F27" s="130" t="n">
        <f aca="false">+C27-B27+E27-D27</f>
        <v>28</v>
      </c>
      <c r="G27" s="275"/>
      <c r="H27" s="269"/>
      <c r="I27" s="130"/>
      <c r="J27" s="130"/>
      <c r="K27" s="130"/>
      <c r="L27" s="263"/>
      <c r="M27" s="267"/>
      <c r="N27" s="130"/>
      <c r="O27" s="130"/>
      <c r="P27" s="130"/>
      <c r="Q27" s="267"/>
      <c r="R27" s="130"/>
      <c r="S27" s="130"/>
      <c r="T27" s="130"/>
      <c r="U27" s="267"/>
      <c r="V27" s="130"/>
      <c r="W27" s="130"/>
      <c r="X27" s="130"/>
      <c r="Y27" s="267"/>
      <c r="Z27" s="130"/>
      <c r="AA27" s="130"/>
      <c r="AB27" s="130"/>
      <c r="AC27" s="267"/>
      <c r="AD27" s="130" t="n">
        <v>101529</v>
      </c>
      <c r="AE27" s="130" t="n">
        <v>104520</v>
      </c>
      <c r="AF27" s="130" t="n">
        <f aca="false">+AE27-AD27</f>
        <v>2991</v>
      </c>
      <c r="AG27" s="267" t="n">
        <v>20</v>
      </c>
      <c r="AH27" s="130" t="n">
        <v>96601</v>
      </c>
      <c r="AI27" s="130" t="n">
        <v>98051</v>
      </c>
      <c r="AJ27" s="130" t="n">
        <f aca="false">+AI27-AH27</f>
        <v>1450</v>
      </c>
      <c r="AK27" s="267" t="n">
        <v>20</v>
      </c>
      <c r="AL27" s="130" t="n">
        <v>131022</v>
      </c>
      <c r="AM27" s="130" t="n">
        <v>131761</v>
      </c>
      <c r="AN27" s="130" t="n">
        <f aca="false">+AM27-AL27</f>
        <v>739</v>
      </c>
      <c r="AO27" s="267" t="n">
        <v>20</v>
      </c>
      <c r="AP27" s="130" t="n">
        <v>170615</v>
      </c>
      <c r="AQ27" s="130" t="n">
        <f aca="false">158124+2541</f>
        <v>160665</v>
      </c>
      <c r="AR27" s="130" t="n">
        <f aca="false">+AQ27-AP27</f>
        <v>-9950</v>
      </c>
      <c r="AS27" s="267" t="n">
        <v>20</v>
      </c>
      <c r="AT27" s="130" t="n">
        <v>173880</v>
      </c>
      <c r="AU27" s="130" t="n">
        <v>174805</v>
      </c>
      <c r="AV27" s="130" t="n">
        <f aca="false">+AU27-AT27</f>
        <v>925</v>
      </c>
    </row>
    <row r="28" customFormat="false" ht="12.75" hidden="false" customHeight="false" outlineLevel="0" collapsed="false">
      <c r="A28" s="276" t="n">
        <v>21</v>
      </c>
      <c r="B28" s="130" t="n">
        <v>146748</v>
      </c>
      <c r="C28" s="130" t="n">
        <v>146720</v>
      </c>
      <c r="D28" s="130" t="n">
        <v>11772</v>
      </c>
      <c r="E28" s="130" t="n">
        <v>13033</v>
      </c>
      <c r="F28" s="130" t="n">
        <f aca="false">+C28-B28+E28-D28</f>
        <v>1233</v>
      </c>
      <c r="G28" s="277"/>
      <c r="H28" s="276"/>
      <c r="I28" s="130"/>
      <c r="J28" s="130"/>
      <c r="K28" s="130"/>
      <c r="L28" s="263"/>
      <c r="M28" s="276"/>
      <c r="N28" s="130"/>
      <c r="O28" s="130"/>
      <c r="P28" s="130"/>
      <c r="Q28" s="276"/>
      <c r="R28" s="130"/>
      <c r="S28" s="130"/>
      <c r="T28" s="130"/>
      <c r="U28" s="276"/>
      <c r="V28" s="130"/>
      <c r="W28" s="130"/>
      <c r="X28" s="130"/>
      <c r="Y28" s="276"/>
      <c r="Z28" s="130"/>
      <c r="AA28" s="130"/>
      <c r="AB28" s="130"/>
      <c r="AC28" s="276"/>
      <c r="AD28" s="130" t="n">
        <v>92772</v>
      </c>
      <c r="AE28" s="130" t="n">
        <v>101229</v>
      </c>
      <c r="AF28" s="130" t="n">
        <f aca="false">+AE28-AD28</f>
        <v>8457</v>
      </c>
      <c r="AG28" s="276" t="n">
        <v>21</v>
      </c>
      <c r="AH28" s="130" t="n">
        <v>91965</v>
      </c>
      <c r="AI28" s="130" t="n">
        <f aca="false">102636+108</f>
        <v>102744</v>
      </c>
      <c r="AJ28" s="130" t="n">
        <f aca="false">+AI28-AH28</f>
        <v>10779</v>
      </c>
      <c r="AK28" s="276" t="n">
        <v>21</v>
      </c>
      <c r="AL28" s="130" t="n">
        <v>126551</v>
      </c>
      <c r="AM28" s="130" t="n">
        <v>126375</v>
      </c>
      <c r="AN28" s="130" t="n">
        <f aca="false">+AM28-AL28</f>
        <v>-176</v>
      </c>
      <c r="AO28" s="276" t="n">
        <v>21</v>
      </c>
      <c r="AP28" s="130" t="n">
        <v>162253</v>
      </c>
      <c r="AQ28" s="130" t="n">
        <v>161166</v>
      </c>
      <c r="AR28" s="130" t="n">
        <f aca="false">+AQ28-AP28</f>
        <v>-1087</v>
      </c>
      <c r="AS28" s="276" t="n">
        <v>21</v>
      </c>
      <c r="AT28" s="130" t="n">
        <v>177344</v>
      </c>
      <c r="AU28" s="130" t="n">
        <v>181409</v>
      </c>
      <c r="AV28" s="130" t="n">
        <f aca="false">+AU28-AT28</f>
        <v>4065</v>
      </c>
    </row>
    <row r="29" customFormat="false" ht="12.75" hidden="false" customHeight="false" outlineLevel="0" collapsed="false">
      <c r="A29" s="276" t="n">
        <v>22</v>
      </c>
      <c r="B29" s="130" t="n">
        <v>147080</v>
      </c>
      <c r="C29" s="130" t="n">
        <v>145409</v>
      </c>
      <c r="D29" s="130" t="n">
        <v>13371</v>
      </c>
      <c r="E29" s="130" t="n">
        <v>13033</v>
      </c>
      <c r="F29" s="130" t="n">
        <f aca="false">+C29-B29+E29-D29</f>
        <v>-2009</v>
      </c>
      <c r="G29" s="277"/>
      <c r="H29" s="276"/>
      <c r="I29" s="130"/>
      <c r="J29" s="130"/>
      <c r="K29" s="130"/>
      <c r="L29" s="263"/>
      <c r="M29" s="276"/>
      <c r="N29" s="130"/>
      <c r="O29" s="130"/>
      <c r="P29" s="130"/>
      <c r="Q29" s="276"/>
      <c r="R29" s="130"/>
      <c r="S29" s="130"/>
      <c r="T29" s="130"/>
      <c r="U29" s="276"/>
      <c r="V29" s="130"/>
      <c r="W29" s="130"/>
      <c r="X29" s="130"/>
      <c r="Y29" s="276"/>
      <c r="Z29" s="130"/>
      <c r="AA29" s="130"/>
      <c r="AB29" s="130"/>
      <c r="AC29" s="276"/>
      <c r="AD29" s="130" t="n">
        <v>93405</v>
      </c>
      <c r="AE29" s="130" t="n">
        <v>100368</v>
      </c>
      <c r="AF29" s="130" t="n">
        <f aca="false">+AE29-AD29</f>
        <v>6963</v>
      </c>
      <c r="AG29" s="276" t="n">
        <v>22</v>
      </c>
      <c r="AH29" s="130" t="n">
        <v>103207</v>
      </c>
      <c r="AI29" s="130" t="n">
        <v>116825</v>
      </c>
      <c r="AJ29" s="130" t="n">
        <f aca="false">+AI29-AH29</f>
        <v>13618</v>
      </c>
      <c r="AK29" s="276" t="n">
        <v>22</v>
      </c>
      <c r="AL29" s="130" t="n">
        <v>131105</v>
      </c>
      <c r="AM29" s="130" t="n">
        <v>131629</v>
      </c>
      <c r="AN29" s="130" t="n">
        <f aca="false">+AM29-AL29</f>
        <v>524</v>
      </c>
      <c r="AO29" s="276" t="n">
        <v>22</v>
      </c>
      <c r="AP29" s="130" t="n">
        <v>131802</v>
      </c>
      <c r="AQ29" s="130" t="n">
        <v>131356</v>
      </c>
      <c r="AR29" s="130" t="n">
        <f aca="false">+AQ29-AP29</f>
        <v>-446</v>
      </c>
      <c r="AS29" s="276" t="n">
        <v>22</v>
      </c>
      <c r="AT29" s="130" t="n">
        <v>174250</v>
      </c>
      <c r="AU29" s="130" t="n">
        <v>175461</v>
      </c>
      <c r="AV29" s="130" t="n">
        <f aca="false">+AU29-AT29</f>
        <v>1211</v>
      </c>
    </row>
    <row r="30" customFormat="false" ht="12.75" hidden="false" customHeight="false" outlineLevel="0" collapsed="false">
      <c r="A30" s="276" t="n">
        <v>23</v>
      </c>
      <c r="B30" s="130" t="n">
        <v>145115</v>
      </c>
      <c r="C30" s="130" t="n">
        <v>144287</v>
      </c>
      <c r="D30" s="130" t="n">
        <v>13437</v>
      </c>
      <c r="E30" s="130" t="n">
        <v>13033</v>
      </c>
      <c r="F30" s="130" t="n">
        <f aca="false">+C30-B30+E30-D30</f>
        <v>-1232</v>
      </c>
      <c r="G30" s="277"/>
      <c r="H30" s="276"/>
      <c r="I30" s="130"/>
      <c r="J30" s="130"/>
      <c r="K30" s="130"/>
      <c r="L30" s="263"/>
      <c r="M30" s="276"/>
      <c r="N30" s="130"/>
      <c r="O30" s="130"/>
      <c r="P30" s="130"/>
      <c r="Q30" s="276"/>
      <c r="R30" s="130"/>
      <c r="S30" s="130"/>
      <c r="T30" s="130"/>
      <c r="U30" s="276"/>
      <c r="V30" s="130"/>
      <c r="W30" s="130"/>
      <c r="X30" s="130"/>
      <c r="Y30" s="276"/>
      <c r="Z30" s="130"/>
      <c r="AA30" s="130"/>
      <c r="AB30" s="130"/>
      <c r="AC30" s="276"/>
      <c r="AD30" s="130" t="n">
        <v>87752</v>
      </c>
      <c r="AE30" s="130" t="n">
        <v>85600</v>
      </c>
      <c r="AF30" s="130" t="n">
        <f aca="false">+AE30-AD30</f>
        <v>-2152</v>
      </c>
      <c r="AG30" s="276" t="n">
        <v>23</v>
      </c>
      <c r="AH30" s="130" t="n">
        <v>100407</v>
      </c>
      <c r="AI30" s="130" t="n">
        <v>89676</v>
      </c>
      <c r="AJ30" s="130" t="n">
        <f aca="false">+AI30-AH30</f>
        <v>-10731</v>
      </c>
      <c r="AK30" s="276" t="n">
        <v>23</v>
      </c>
      <c r="AL30" s="130" t="n">
        <v>122167</v>
      </c>
      <c r="AM30" s="130" t="n">
        <v>121764</v>
      </c>
      <c r="AN30" s="130" t="n">
        <f aca="false">+AM30-AL30</f>
        <v>-403</v>
      </c>
      <c r="AO30" s="276" t="n">
        <v>23</v>
      </c>
      <c r="AP30" s="130" t="n">
        <v>159515</v>
      </c>
      <c r="AQ30" s="130" t="n">
        <v>160435</v>
      </c>
      <c r="AR30" s="130" t="n">
        <f aca="false">+AQ30-AP30</f>
        <v>920</v>
      </c>
      <c r="AS30" s="276" t="n">
        <v>23</v>
      </c>
      <c r="AT30" s="130" t="n">
        <v>176744</v>
      </c>
      <c r="AU30" s="130" t="n">
        <f aca="false">181302+167</f>
        <v>181469</v>
      </c>
      <c r="AV30" s="130" t="n">
        <f aca="false">+AU30-AT30</f>
        <v>4725</v>
      </c>
    </row>
    <row r="31" customFormat="false" ht="12.75" hidden="false" customHeight="false" outlineLevel="0" collapsed="false">
      <c r="A31" s="276" t="n">
        <v>24</v>
      </c>
      <c r="B31" s="130" t="n">
        <v>147232</v>
      </c>
      <c r="C31" s="130" t="n">
        <v>146997</v>
      </c>
      <c r="D31" s="130" t="n">
        <v>14001</v>
      </c>
      <c r="E31" s="130" t="n">
        <v>13033</v>
      </c>
      <c r="F31" s="130" t="n">
        <f aca="false">+C31-B31+E31-D31</f>
        <v>-1203</v>
      </c>
      <c r="G31" s="277"/>
      <c r="H31" s="276"/>
      <c r="I31" s="130"/>
      <c r="J31" s="130"/>
      <c r="K31" s="130"/>
      <c r="L31" s="263"/>
      <c r="M31" s="276"/>
      <c r="N31" s="130"/>
      <c r="O31" s="130"/>
      <c r="P31" s="130"/>
      <c r="Q31" s="276"/>
      <c r="R31" s="130"/>
      <c r="S31" s="130"/>
      <c r="T31" s="130"/>
      <c r="U31" s="276"/>
      <c r="V31" s="130"/>
      <c r="W31" s="130"/>
      <c r="X31" s="130"/>
      <c r="Y31" s="276"/>
      <c r="Z31" s="130"/>
      <c r="AA31" s="130"/>
      <c r="AB31" s="130"/>
      <c r="AC31" s="276"/>
      <c r="AD31" s="130" t="n">
        <v>97761</v>
      </c>
      <c r="AE31" s="130" t="n">
        <v>97012</v>
      </c>
      <c r="AF31" s="130" t="n">
        <f aca="false">+AE31-AD31</f>
        <v>-749</v>
      </c>
      <c r="AG31" s="276" t="n">
        <v>24</v>
      </c>
      <c r="AH31" s="130" t="n">
        <v>94496</v>
      </c>
      <c r="AI31" s="130" t="n">
        <v>96183</v>
      </c>
      <c r="AJ31" s="130" t="n">
        <f aca="false">+AI31-AH31</f>
        <v>1687</v>
      </c>
      <c r="AK31" s="276" t="n">
        <v>24</v>
      </c>
      <c r="AL31" s="130" t="n">
        <v>127269</v>
      </c>
      <c r="AM31" s="130" t="n">
        <v>126812</v>
      </c>
      <c r="AN31" s="130" t="n">
        <f aca="false">+AM31-AL31</f>
        <v>-457</v>
      </c>
      <c r="AO31" s="276" t="n">
        <v>24</v>
      </c>
      <c r="AP31" s="130" t="n">
        <v>174216</v>
      </c>
      <c r="AQ31" s="130" t="n">
        <v>173432</v>
      </c>
      <c r="AR31" s="130" t="n">
        <f aca="false">+AQ31-AP31</f>
        <v>-784</v>
      </c>
      <c r="AS31" s="276" t="n">
        <v>24</v>
      </c>
      <c r="AT31" s="130" t="n">
        <v>181093</v>
      </c>
      <c r="AU31" s="130" t="n">
        <v>179131</v>
      </c>
      <c r="AV31" s="130" t="n">
        <f aca="false">+AU31-AT31</f>
        <v>-1962</v>
      </c>
    </row>
    <row r="32" customFormat="false" ht="12.75" hidden="false" customHeight="false" outlineLevel="0" collapsed="false">
      <c r="A32" s="276" t="n">
        <v>25</v>
      </c>
      <c r="B32" s="130" t="n">
        <v>147238</v>
      </c>
      <c r="C32" s="130" t="n">
        <v>146842</v>
      </c>
      <c r="D32" s="130" t="n">
        <v>13832</v>
      </c>
      <c r="E32" s="130" t="n">
        <v>13033</v>
      </c>
      <c r="F32" s="130" t="n">
        <f aca="false">+C32-B32+E32-D32</f>
        <v>-1195</v>
      </c>
      <c r="G32" s="277"/>
      <c r="H32" s="276"/>
      <c r="I32" s="130"/>
      <c r="J32" s="130"/>
      <c r="K32" s="130"/>
      <c r="L32" s="263"/>
      <c r="M32" s="276"/>
      <c r="N32" s="130"/>
      <c r="O32" s="130"/>
      <c r="P32" s="130"/>
      <c r="Q32" s="276"/>
      <c r="R32" s="130"/>
      <c r="S32" s="130"/>
      <c r="T32" s="130"/>
      <c r="U32" s="276"/>
      <c r="V32" s="130"/>
      <c r="W32" s="130"/>
      <c r="X32" s="130"/>
      <c r="Y32" s="276"/>
      <c r="Z32" s="130"/>
      <c r="AA32" s="130"/>
      <c r="AB32" s="130"/>
      <c r="AC32" s="276"/>
      <c r="AD32" s="130" t="n">
        <v>103695</v>
      </c>
      <c r="AE32" s="130" t="n">
        <v>93370</v>
      </c>
      <c r="AF32" s="130" t="n">
        <f aca="false">+AE32-AD32</f>
        <v>-10325</v>
      </c>
      <c r="AG32" s="276" t="n">
        <v>25</v>
      </c>
      <c r="AH32" s="130" t="n">
        <v>94209</v>
      </c>
      <c r="AI32" s="130" t="n">
        <v>96204</v>
      </c>
      <c r="AJ32" s="130" t="n">
        <f aca="false">+AI32-AH32</f>
        <v>1995</v>
      </c>
      <c r="AK32" s="276" t="n">
        <v>25</v>
      </c>
      <c r="AL32" s="130" t="n">
        <v>118154</v>
      </c>
      <c r="AM32" s="130" t="n">
        <v>117446</v>
      </c>
      <c r="AN32" s="130" t="n">
        <f aca="false">+AM32-AL32</f>
        <v>-708</v>
      </c>
      <c r="AO32" s="276" t="n">
        <v>25</v>
      </c>
      <c r="AP32" s="130" t="n">
        <v>150579</v>
      </c>
      <c r="AQ32" s="130" t="n">
        <v>148972</v>
      </c>
      <c r="AR32" s="130" t="n">
        <f aca="false">+AQ32-AP32</f>
        <v>-1607</v>
      </c>
      <c r="AS32" s="276" t="n">
        <v>25</v>
      </c>
      <c r="AT32" s="130" t="n">
        <v>163865</v>
      </c>
      <c r="AU32" s="130" t="n">
        <v>159045</v>
      </c>
      <c r="AV32" s="130" t="n">
        <f aca="false">+AU32-AT32</f>
        <v>-4820</v>
      </c>
    </row>
    <row r="33" customFormat="false" ht="12.75" hidden="false" customHeight="false" outlineLevel="0" collapsed="false">
      <c r="A33" s="276" t="n">
        <v>26</v>
      </c>
      <c r="B33" s="130" t="n">
        <v>143617</v>
      </c>
      <c r="C33" s="130" t="n">
        <v>143433</v>
      </c>
      <c r="D33" s="130" t="n">
        <v>13982</v>
      </c>
      <c r="E33" s="130" t="n">
        <v>13033</v>
      </c>
      <c r="F33" s="130" t="n">
        <f aca="false">+C33-B33+E33-D33</f>
        <v>-1133</v>
      </c>
      <c r="G33" s="277"/>
      <c r="H33" s="276"/>
      <c r="I33" s="130"/>
      <c r="J33" s="130"/>
      <c r="K33" s="130"/>
      <c r="L33" s="263"/>
      <c r="M33" s="276"/>
      <c r="N33" s="130"/>
      <c r="O33" s="130"/>
      <c r="P33" s="130"/>
      <c r="Q33" s="276"/>
      <c r="R33" s="130"/>
      <c r="S33" s="130"/>
      <c r="T33" s="130"/>
      <c r="U33" s="276"/>
      <c r="V33" s="130"/>
      <c r="W33" s="130"/>
      <c r="X33" s="130"/>
      <c r="Y33" s="276"/>
      <c r="Z33" s="130"/>
      <c r="AA33" s="130"/>
      <c r="AB33" s="130"/>
      <c r="AC33" s="276"/>
      <c r="AD33" s="130" t="n">
        <v>90853</v>
      </c>
      <c r="AE33" s="130" t="n">
        <v>90587</v>
      </c>
      <c r="AF33" s="130" t="n">
        <f aca="false">+AE33-AD33</f>
        <v>-266</v>
      </c>
      <c r="AG33" s="276" t="n">
        <v>26</v>
      </c>
      <c r="AH33" s="130" t="n">
        <v>96535</v>
      </c>
      <c r="AI33" s="130" t="n">
        <v>96204</v>
      </c>
      <c r="AJ33" s="130" t="n">
        <f aca="false">+AI33-AH33</f>
        <v>-331</v>
      </c>
      <c r="AK33" s="276" t="n">
        <v>26</v>
      </c>
      <c r="AL33" s="130" t="n">
        <v>112452</v>
      </c>
      <c r="AM33" s="130" t="n">
        <v>112088</v>
      </c>
      <c r="AN33" s="130" t="n">
        <f aca="false">+AM33-AL33</f>
        <v>-364</v>
      </c>
      <c r="AO33" s="276" t="n">
        <v>26</v>
      </c>
      <c r="AP33" s="130" t="n">
        <v>149071</v>
      </c>
      <c r="AQ33" s="130" t="n">
        <v>148972</v>
      </c>
      <c r="AR33" s="130" t="n">
        <f aca="false">+AQ33-AP33</f>
        <v>-99</v>
      </c>
      <c r="AS33" s="276" t="n">
        <v>26</v>
      </c>
      <c r="AT33" s="130" t="n">
        <v>169162</v>
      </c>
      <c r="AU33" s="130" t="n">
        <v>168888</v>
      </c>
      <c r="AV33" s="130" t="n">
        <f aca="false">+AU33-AT33</f>
        <v>-274</v>
      </c>
    </row>
    <row r="34" customFormat="false" ht="12.75" hidden="false" customHeight="false" outlineLevel="0" collapsed="false">
      <c r="A34" s="276" t="n">
        <v>27</v>
      </c>
      <c r="B34" s="130" t="n">
        <v>147151</v>
      </c>
      <c r="C34" s="130" t="n">
        <v>146889</v>
      </c>
      <c r="D34" s="130" t="n">
        <v>12866</v>
      </c>
      <c r="E34" s="130" t="n">
        <v>13033</v>
      </c>
      <c r="F34" s="130" t="n">
        <f aca="false">+C34-B34+E34-D34</f>
        <v>-95</v>
      </c>
      <c r="G34" s="277"/>
      <c r="H34" s="276"/>
      <c r="I34" s="130"/>
      <c r="J34" s="130"/>
      <c r="K34" s="130"/>
      <c r="L34" s="263"/>
      <c r="M34" s="276"/>
      <c r="N34" s="130"/>
      <c r="O34" s="130"/>
      <c r="P34" s="130"/>
      <c r="Q34" s="276"/>
      <c r="R34" s="130"/>
      <c r="S34" s="130"/>
      <c r="T34" s="130"/>
      <c r="U34" s="276"/>
      <c r="V34" s="130"/>
      <c r="W34" s="130"/>
      <c r="X34" s="130"/>
      <c r="Y34" s="276"/>
      <c r="Z34" s="130"/>
      <c r="AA34" s="130"/>
      <c r="AB34" s="130"/>
      <c r="AC34" s="276"/>
      <c r="AD34" s="130" t="n">
        <v>88917</v>
      </c>
      <c r="AE34" s="130" t="n">
        <v>89704</v>
      </c>
      <c r="AF34" s="130" t="n">
        <f aca="false">+AE34-AD34</f>
        <v>787</v>
      </c>
      <c r="AG34" s="276" t="n">
        <v>27</v>
      </c>
      <c r="AH34" s="130" t="n">
        <v>95775</v>
      </c>
      <c r="AI34" s="130" t="n">
        <v>96204</v>
      </c>
      <c r="AJ34" s="130" t="n">
        <f aca="false">+AI34-AH34</f>
        <v>429</v>
      </c>
      <c r="AK34" s="276" t="n">
        <v>27</v>
      </c>
      <c r="AL34" s="130" t="n">
        <v>114295</v>
      </c>
      <c r="AM34" s="130" t="n">
        <v>118780</v>
      </c>
      <c r="AN34" s="130" t="n">
        <f aca="false">+AM34-AL34</f>
        <v>4485</v>
      </c>
      <c r="AO34" s="276" t="n">
        <v>27</v>
      </c>
      <c r="AP34" s="130" t="n">
        <v>131684</v>
      </c>
      <c r="AQ34" s="130" t="n">
        <v>148972</v>
      </c>
      <c r="AR34" s="130" t="n">
        <f aca="false">+AQ34-AP34</f>
        <v>17288</v>
      </c>
      <c r="AS34" s="276" t="n">
        <v>27</v>
      </c>
      <c r="AT34" s="130" t="n">
        <v>163558</v>
      </c>
      <c r="AU34" s="130" t="n">
        <v>161498</v>
      </c>
      <c r="AV34" s="130" t="n">
        <f aca="false">+AU34-AT34</f>
        <v>-2060</v>
      </c>
    </row>
    <row r="35" customFormat="false" ht="12.75" hidden="false" customHeight="false" outlineLevel="0" collapsed="false">
      <c r="A35" s="276" t="n">
        <v>28</v>
      </c>
      <c r="B35" s="130" t="n">
        <v>138258</v>
      </c>
      <c r="C35" s="130" t="n">
        <v>146996</v>
      </c>
      <c r="D35" s="130" t="n">
        <v>13033</v>
      </c>
      <c r="E35" s="130" t="n">
        <v>13033</v>
      </c>
      <c r="F35" s="130" t="n">
        <f aca="false">+C35-B35+E35-D35</f>
        <v>8738</v>
      </c>
      <c r="G35" s="277"/>
      <c r="H35" s="276"/>
      <c r="I35" s="130"/>
      <c r="J35" s="130"/>
      <c r="K35" s="130"/>
      <c r="L35" s="263"/>
      <c r="M35" s="276"/>
      <c r="N35" s="130"/>
      <c r="O35" s="130"/>
      <c r="P35" s="130"/>
      <c r="Q35" s="276"/>
      <c r="R35" s="130"/>
      <c r="S35" s="130"/>
      <c r="T35" s="130"/>
      <c r="U35" s="276"/>
      <c r="V35" s="130"/>
      <c r="W35" s="130"/>
      <c r="X35" s="130"/>
      <c r="Y35" s="276"/>
      <c r="Z35" s="130"/>
      <c r="AA35" s="130"/>
      <c r="AB35" s="130"/>
      <c r="AC35" s="276"/>
      <c r="AD35" s="130" t="n">
        <v>90830</v>
      </c>
      <c r="AE35" s="130" t="n">
        <v>89704</v>
      </c>
      <c r="AF35" s="130" t="n">
        <f aca="false">+AE35-AD35</f>
        <v>-1126</v>
      </c>
      <c r="AG35" s="276" t="n">
        <v>28</v>
      </c>
      <c r="AH35" s="130" t="n">
        <v>83640</v>
      </c>
      <c r="AI35" s="130" t="n">
        <v>84420</v>
      </c>
      <c r="AJ35" s="130" t="n">
        <f aca="false">+AI35-AH35</f>
        <v>780</v>
      </c>
      <c r="AK35" s="276" t="n">
        <v>28</v>
      </c>
      <c r="AL35" s="130" t="n">
        <v>117326</v>
      </c>
      <c r="AM35" s="130" t="n">
        <v>116198</v>
      </c>
      <c r="AN35" s="130" t="n">
        <f aca="false">+AM35-AL35</f>
        <v>-1128</v>
      </c>
      <c r="AO35" s="276" t="n">
        <v>28</v>
      </c>
      <c r="AP35" s="130" t="n">
        <v>151053</v>
      </c>
      <c r="AQ35" s="130" t="n">
        <v>148972</v>
      </c>
      <c r="AR35" s="130" t="n">
        <f aca="false">+AQ35-AP35</f>
        <v>-2081</v>
      </c>
      <c r="AS35" s="276" t="n">
        <v>28</v>
      </c>
      <c r="AT35" s="130" t="n">
        <v>159141</v>
      </c>
      <c r="AU35" s="130" t="n">
        <f aca="false">158436+50</f>
        <v>158486</v>
      </c>
      <c r="AV35" s="130" t="n">
        <f aca="false">+AU35-AT35</f>
        <v>-655</v>
      </c>
    </row>
    <row r="36" customFormat="false" ht="12.75" hidden="false" customHeight="false" outlineLevel="0" collapsed="false">
      <c r="A36" s="276" t="n">
        <v>29</v>
      </c>
      <c r="B36" s="130" t="n">
        <v>147114</v>
      </c>
      <c r="C36" s="130" t="n">
        <v>146997</v>
      </c>
      <c r="D36" s="130" t="n">
        <v>13954</v>
      </c>
      <c r="E36" s="130" t="n">
        <v>13033</v>
      </c>
      <c r="F36" s="130" t="n">
        <f aca="false">+C36-B36+E36-D36</f>
        <v>-1038</v>
      </c>
      <c r="G36" s="277"/>
      <c r="H36" s="276"/>
      <c r="I36" s="130"/>
      <c r="J36" s="130"/>
      <c r="K36" s="130"/>
      <c r="L36" s="263"/>
      <c r="M36" s="276"/>
      <c r="N36" s="130"/>
      <c r="O36" s="130"/>
      <c r="P36" s="130"/>
      <c r="Q36" s="276"/>
      <c r="R36" s="130"/>
      <c r="S36" s="130"/>
      <c r="T36" s="130"/>
      <c r="U36" s="276"/>
      <c r="V36" s="130"/>
      <c r="W36" s="130"/>
      <c r="X36" s="130"/>
      <c r="Y36" s="276"/>
      <c r="Z36" s="130"/>
      <c r="AA36" s="130"/>
      <c r="AB36" s="130"/>
      <c r="AC36" s="276"/>
      <c r="AD36" s="130" t="n">
        <v>98826</v>
      </c>
      <c r="AE36" s="130" t="n">
        <v>98044</v>
      </c>
      <c r="AF36" s="130" t="n">
        <f aca="false">+AE36-AD36</f>
        <v>-782</v>
      </c>
      <c r="AG36" s="276" t="n">
        <v>29</v>
      </c>
      <c r="AH36" s="130" t="n">
        <v>72972</v>
      </c>
      <c r="AI36" s="130" t="n">
        <v>84163</v>
      </c>
      <c r="AJ36" s="130" t="n">
        <f aca="false">+AI36-AH36</f>
        <v>11191</v>
      </c>
      <c r="AK36" s="276" t="n">
        <v>29</v>
      </c>
      <c r="AL36" s="130" t="n">
        <v>113125</v>
      </c>
      <c r="AM36" s="130" t="n">
        <v>111409</v>
      </c>
      <c r="AN36" s="130" t="n">
        <f aca="false">+AM36-AL36</f>
        <v>-1716</v>
      </c>
      <c r="AO36" s="276" t="n">
        <v>29</v>
      </c>
      <c r="AP36" s="130" t="n">
        <v>149288</v>
      </c>
      <c r="AQ36" s="130" t="n">
        <v>148880</v>
      </c>
      <c r="AR36" s="130" t="n">
        <f aca="false">+AQ36-AP36</f>
        <v>-408</v>
      </c>
      <c r="AS36" s="276" t="n">
        <v>29</v>
      </c>
      <c r="AT36" s="130" t="n">
        <v>160416</v>
      </c>
      <c r="AU36" s="130" t="n">
        <v>159760</v>
      </c>
      <c r="AV36" s="130" t="n">
        <f aca="false">+AU36-AT36</f>
        <v>-656</v>
      </c>
    </row>
    <row r="37" customFormat="false" ht="12.75" hidden="false" customHeight="false" outlineLevel="0" collapsed="false">
      <c r="A37" s="276" t="n">
        <v>30</v>
      </c>
      <c r="B37" s="130"/>
      <c r="C37" s="130"/>
      <c r="D37" s="130"/>
      <c r="E37" s="130"/>
      <c r="F37" s="130" t="n">
        <f aca="false">+C37-B37+E37-D37</f>
        <v>0</v>
      </c>
      <c r="G37" s="277"/>
      <c r="H37" s="276"/>
      <c r="I37" s="130"/>
      <c r="J37" s="130"/>
      <c r="K37" s="130"/>
      <c r="L37" s="263"/>
      <c r="M37" s="276"/>
      <c r="N37" s="130"/>
      <c r="O37" s="130"/>
      <c r="P37" s="130"/>
      <c r="Q37" s="276"/>
      <c r="R37" s="130"/>
      <c r="S37" s="130"/>
      <c r="T37" s="130"/>
      <c r="U37" s="276"/>
      <c r="V37" s="130"/>
      <c r="W37" s="130"/>
      <c r="X37" s="130"/>
      <c r="Y37" s="276"/>
      <c r="Z37" s="130"/>
      <c r="AA37" s="130"/>
      <c r="AB37" s="130"/>
      <c r="AC37" s="276"/>
      <c r="AD37" s="130" t="n">
        <v>82028</v>
      </c>
      <c r="AE37" s="130" t="n">
        <v>86837</v>
      </c>
      <c r="AF37" s="130" t="n">
        <f aca="false">+AE37-AD37</f>
        <v>4809</v>
      </c>
      <c r="AG37" s="276" t="n">
        <v>30</v>
      </c>
      <c r="AH37" s="130" t="n">
        <v>98006</v>
      </c>
      <c r="AI37" s="130" t="n">
        <v>99181</v>
      </c>
      <c r="AJ37" s="130" t="n">
        <f aca="false">+AI37-AH37</f>
        <v>1175</v>
      </c>
      <c r="AK37" s="276" t="n">
        <v>30</v>
      </c>
      <c r="AL37" s="130" t="n">
        <v>123719</v>
      </c>
      <c r="AM37" s="130" t="n">
        <v>122461</v>
      </c>
      <c r="AN37" s="130" t="n">
        <f aca="false">+AM37-AL37</f>
        <v>-1258</v>
      </c>
      <c r="AO37" s="276" t="n">
        <v>30</v>
      </c>
      <c r="AP37" s="130"/>
      <c r="AQ37" s="130"/>
      <c r="AR37" s="130" t="n">
        <f aca="false">+AQ37-AP37</f>
        <v>0</v>
      </c>
      <c r="AS37" s="276" t="n">
        <v>30</v>
      </c>
      <c r="AT37" s="130" t="n">
        <v>170363</v>
      </c>
      <c r="AU37" s="130" t="n">
        <v>171856</v>
      </c>
      <c r="AV37" s="130" t="n">
        <f aca="false">+AU37-AT37</f>
        <v>1493</v>
      </c>
    </row>
    <row r="38" customFormat="false" ht="12.75" hidden="false" customHeight="false" outlineLevel="0" collapsed="false">
      <c r="A38" s="276" t="n">
        <v>31</v>
      </c>
      <c r="B38" s="130"/>
      <c r="C38" s="130"/>
      <c r="D38" s="130"/>
      <c r="E38" s="130"/>
      <c r="F38" s="130" t="n">
        <f aca="false">+C38-B38+E38-D38</f>
        <v>0</v>
      </c>
      <c r="G38" s="277"/>
      <c r="H38" s="276"/>
      <c r="I38" s="130"/>
      <c r="J38" s="130"/>
      <c r="K38" s="130"/>
      <c r="L38" s="263"/>
      <c r="M38" s="276"/>
      <c r="N38" s="130"/>
      <c r="O38" s="130"/>
      <c r="P38" s="130"/>
      <c r="Q38" s="276"/>
      <c r="R38" s="130"/>
      <c r="S38" s="130"/>
      <c r="T38" s="130"/>
      <c r="U38" s="276"/>
      <c r="V38" s="130"/>
      <c r="W38" s="130"/>
      <c r="X38" s="130"/>
      <c r="Y38" s="276"/>
      <c r="Z38" s="130"/>
      <c r="AA38" s="130"/>
      <c r="AB38" s="130"/>
      <c r="AC38" s="276"/>
      <c r="AD38" s="130"/>
      <c r="AE38" s="130"/>
      <c r="AF38" s="130" t="n">
        <f aca="false">+AE38-AD38</f>
        <v>0</v>
      </c>
      <c r="AG38" s="276" t="n">
        <v>31</v>
      </c>
      <c r="AH38" s="130" t="n">
        <v>96276</v>
      </c>
      <c r="AI38" s="130" t="n">
        <v>98230</v>
      </c>
      <c r="AJ38" s="130" t="n">
        <f aca="false">+AI38-AH38</f>
        <v>1954</v>
      </c>
      <c r="AK38" s="276" t="n">
        <v>31</v>
      </c>
      <c r="AL38" s="130" t="n">
        <v>113775</v>
      </c>
      <c r="AM38" s="130" t="n">
        <v>112657</v>
      </c>
      <c r="AN38" s="130" t="n">
        <f aca="false">+AM38-AL38</f>
        <v>-1118</v>
      </c>
      <c r="AO38" s="276" t="n">
        <v>31</v>
      </c>
      <c r="AP38" s="130"/>
      <c r="AQ38" s="130"/>
      <c r="AR38" s="130" t="n">
        <f aca="false">+AQ38-AP38</f>
        <v>0</v>
      </c>
      <c r="AS38" s="276" t="n">
        <v>31</v>
      </c>
      <c r="AT38" s="130" t="n">
        <v>170527</v>
      </c>
      <c r="AU38" s="130" t="n">
        <v>171013</v>
      </c>
      <c r="AV38" s="130" t="n">
        <f aca="false">+AU38-AT38</f>
        <v>486</v>
      </c>
    </row>
    <row r="39" customFormat="false" ht="12.75" hidden="false" customHeight="false" outlineLevel="0" collapsed="false">
      <c r="A39" s="276"/>
      <c r="B39" s="130" t="n">
        <f aca="false">SUM(B8:B38)</f>
        <v>4231863</v>
      </c>
      <c r="C39" s="130" t="n">
        <f aca="false">SUM(C8:C38)</f>
        <v>4223190</v>
      </c>
      <c r="D39" s="130" t="n">
        <f aca="false">SUM(D8:D38)</f>
        <v>377524</v>
      </c>
      <c r="E39" s="130" t="n">
        <f aca="false">SUM(E8:E38)</f>
        <v>377957</v>
      </c>
      <c r="F39" s="130" t="n">
        <f aca="false">+C39-B39+E39-D39</f>
        <v>-8240</v>
      </c>
      <c r="G39" s="175"/>
      <c r="H39" s="276"/>
      <c r="I39" s="130"/>
      <c r="J39" s="130"/>
      <c r="K39" s="175"/>
      <c r="L39" s="263"/>
      <c r="M39" s="276"/>
      <c r="N39" s="130"/>
      <c r="O39" s="130"/>
      <c r="P39" s="175"/>
      <c r="Q39" s="276"/>
      <c r="R39" s="130"/>
      <c r="S39" s="130"/>
      <c r="T39" s="175"/>
      <c r="U39" s="276"/>
      <c r="V39" s="130"/>
      <c r="W39" s="130"/>
      <c r="X39" s="175"/>
      <c r="Y39" s="276"/>
      <c r="Z39" s="130"/>
      <c r="AA39" s="130"/>
      <c r="AB39" s="175"/>
      <c r="AC39" s="276"/>
      <c r="AD39" s="130" t="n">
        <f aca="false">SUM(AD8:AD38)</f>
        <v>2716386</v>
      </c>
      <c r="AE39" s="130" t="n">
        <f aca="false">SUM(AE8:AE38)</f>
        <v>2762202</v>
      </c>
      <c r="AF39" s="175" t="n">
        <f aca="false">SUM(AF8:AF38)</f>
        <v>45816</v>
      </c>
      <c r="AG39" s="276"/>
      <c r="AH39" s="130" t="n">
        <f aca="false">SUM(AH8:AH38)</f>
        <v>2967543</v>
      </c>
      <c r="AI39" s="130" t="n">
        <f aca="false">SUM(AI8:AI38)</f>
        <v>3032179</v>
      </c>
      <c r="AJ39" s="175" t="n">
        <f aca="false">SUM(AJ8:AJ38)</f>
        <v>64636</v>
      </c>
      <c r="AK39" s="276"/>
      <c r="AL39" s="130" t="n">
        <f aca="false">SUM(AL8:AL38)</f>
        <v>3649337</v>
      </c>
      <c r="AM39" s="130" t="n">
        <f aca="false">SUM(AM8:AM38)</f>
        <v>3723428</v>
      </c>
      <c r="AN39" s="175" t="n">
        <f aca="false">SUM(AN8:AN38)</f>
        <v>74091</v>
      </c>
      <c r="AO39" s="276"/>
      <c r="AP39" s="130" t="n">
        <f aca="false">SUM(AP8:AP38)</f>
        <v>4829953</v>
      </c>
      <c r="AQ39" s="130" t="n">
        <f aca="false">SUM(AQ8:AQ38)</f>
        <v>4834638</v>
      </c>
      <c r="AR39" s="175" t="n">
        <f aca="false">SUM(AR8:AR38)</f>
        <v>4685</v>
      </c>
      <c r="AS39" s="276"/>
      <c r="AT39" s="130" t="n">
        <f aca="false">SUM(AT8:AT38)</f>
        <v>5254669</v>
      </c>
      <c r="AU39" s="130" t="n">
        <f aca="false">SUM(AU8:AU38)</f>
        <v>5299130</v>
      </c>
      <c r="AV39" s="175" t="n">
        <f aca="false">SUM(AV8:AV38)</f>
        <v>44461</v>
      </c>
    </row>
    <row r="40" customFormat="false" ht="12.75" hidden="false" customHeight="false" outlineLevel="0" collapsed="false">
      <c r="A40" s="262"/>
      <c r="B40" s="263"/>
      <c r="C40" s="263"/>
      <c r="D40" s="263"/>
      <c r="E40" s="263"/>
      <c r="F40" s="277"/>
      <c r="G40" s="277"/>
      <c r="H40" s="262"/>
      <c r="I40" s="263"/>
      <c r="J40" s="263"/>
      <c r="K40" s="263"/>
      <c r="L40" s="263"/>
      <c r="M40" s="262"/>
      <c r="N40" s="263"/>
      <c r="O40" s="263"/>
      <c r="P40" s="263"/>
      <c r="Q40" s="262"/>
      <c r="R40" s="263"/>
      <c r="S40" s="263"/>
      <c r="T40" s="263"/>
      <c r="U40" s="262"/>
      <c r="V40" s="263"/>
      <c r="W40" s="263"/>
      <c r="X40" s="263"/>
      <c r="Y40" s="262"/>
      <c r="Z40" s="263"/>
      <c r="AA40" s="263"/>
      <c r="AB40" s="263"/>
      <c r="AC40" s="262"/>
      <c r="AD40" s="263"/>
      <c r="AE40" s="263"/>
      <c r="AF40" s="263"/>
      <c r="AG40" s="262"/>
      <c r="AH40" s="263"/>
      <c r="AI40" s="263"/>
      <c r="AJ40" s="263"/>
      <c r="AK40" s="262"/>
      <c r="AL40" s="263"/>
      <c r="AM40" s="263"/>
      <c r="AN40" s="263"/>
      <c r="AO40" s="262"/>
      <c r="AP40" s="263"/>
      <c r="AQ40" s="263"/>
      <c r="AR40" s="263"/>
      <c r="AS40" s="262"/>
      <c r="AT40" s="263"/>
      <c r="AU40" s="263"/>
      <c r="AV40" s="263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77"/>
      <c r="G41" s="277"/>
      <c r="H41" s="262"/>
      <c r="I41" s="277"/>
      <c r="J41" s="45"/>
      <c r="K41" s="263"/>
      <c r="L41" s="263"/>
      <c r="M41" s="262"/>
      <c r="N41" s="277"/>
      <c r="O41" s="45"/>
      <c r="P41" s="263"/>
      <c r="Q41" s="262"/>
      <c r="R41" s="277"/>
      <c r="S41" s="45"/>
      <c r="T41" s="263"/>
      <c r="U41" s="262"/>
      <c r="V41" s="277"/>
      <c r="W41" s="45"/>
      <c r="X41" s="263"/>
      <c r="Y41" s="262"/>
      <c r="Z41" s="277"/>
      <c r="AA41" s="45"/>
      <c r="AB41" s="263"/>
      <c r="AC41" s="262"/>
      <c r="AD41" s="277"/>
      <c r="AE41" s="45"/>
      <c r="AF41" s="263"/>
      <c r="AG41" s="262"/>
      <c r="AH41" s="277"/>
      <c r="AI41" s="45"/>
      <c r="AJ41" s="263"/>
      <c r="AK41" s="262"/>
      <c r="AL41" s="277"/>
      <c r="AM41" s="45"/>
      <c r="AN41" s="263"/>
      <c r="AO41" s="262"/>
      <c r="AP41" s="277"/>
      <c r="AQ41" s="45"/>
      <c r="AR41" s="263"/>
      <c r="AS41" s="262"/>
      <c r="AT41" s="277"/>
      <c r="AU41" s="45"/>
      <c r="AV41" s="263"/>
    </row>
    <row r="42" customFormat="false" ht="12.75" hidden="false" customHeight="false" outlineLevel="0" collapsed="false">
      <c r="A42" s="9"/>
      <c r="B42" s="9"/>
      <c r="C42" s="178"/>
      <c r="D42" s="27"/>
      <c r="E42" s="178"/>
      <c r="F42" s="130"/>
      <c r="G42" s="262"/>
      <c r="I42" s="277"/>
      <c r="J42" s="45"/>
      <c r="K42" s="172"/>
      <c r="L42" s="263"/>
      <c r="M42" s="260"/>
      <c r="N42" s="277"/>
      <c r="O42" s="45"/>
      <c r="P42" s="172"/>
      <c r="Q42" s="260"/>
      <c r="R42" s="277"/>
      <c r="S42" s="45"/>
      <c r="T42" s="172"/>
      <c r="U42" s="260"/>
      <c r="V42" s="277"/>
      <c r="W42" s="45"/>
      <c r="X42" s="172"/>
      <c r="Y42" s="260"/>
      <c r="Z42" s="278"/>
      <c r="AA42" s="45"/>
      <c r="AB42" s="172"/>
      <c r="AC42" s="260"/>
      <c r="AD42" s="278" t="n">
        <v>36464</v>
      </c>
      <c r="AE42" s="45"/>
      <c r="AF42" s="172" t="n">
        <v>44054</v>
      </c>
      <c r="AG42" s="260"/>
      <c r="AH42" s="278" t="n">
        <v>36494</v>
      </c>
      <c r="AI42" s="45"/>
      <c r="AJ42" s="172" t="n">
        <v>80035</v>
      </c>
      <c r="AK42" s="260"/>
      <c r="AL42" s="278" t="n">
        <v>36525</v>
      </c>
      <c r="AM42" s="45"/>
      <c r="AN42" s="172" t="n">
        <v>144671</v>
      </c>
      <c r="AO42" s="260"/>
      <c r="AP42" s="278" t="n">
        <v>36556</v>
      </c>
      <c r="AQ42" s="45"/>
      <c r="AR42" s="172" t="n">
        <v>218762</v>
      </c>
      <c r="AS42" s="260"/>
      <c r="AT42" s="278"/>
      <c r="AU42" s="45"/>
      <c r="AV42" s="13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0"/>
      <c r="G43" s="262"/>
      <c r="K43" s="263"/>
      <c r="L43" s="263"/>
      <c r="M43" s="260"/>
      <c r="P43" s="263"/>
      <c r="Q43" s="260"/>
      <c r="T43" s="263"/>
      <c r="U43" s="260"/>
      <c r="X43" s="263"/>
      <c r="Y43" s="260"/>
      <c r="AB43" s="263"/>
      <c r="AC43" s="260"/>
      <c r="AF43" s="263"/>
      <c r="AG43" s="260"/>
      <c r="AJ43" s="263"/>
      <c r="AK43" s="260"/>
      <c r="AN43" s="263"/>
      <c r="AO43" s="260"/>
      <c r="AR43" s="263"/>
      <c r="AS43" s="260"/>
      <c r="AT43" s="263"/>
      <c r="AU43" s="263"/>
      <c r="AV43" s="263"/>
    </row>
    <row r="44" customFormat="false" ht="12.75" hidden="false" customHeight="false" outlineLevel="0" collapsed="false">
      <c r="A44" s="181" t="n">
        <v>37256</v>
      </c>
      <c r="B44" s="9"/>
      <c r="C44" s="182"/>
      <c r="D44" s="183"/>
      <c r="E44" s="182"/>
      <c r="F44" s="184" t="n">
        <v>30131</v>
      </c>
      <c r="G44" s="262"/>
      <c r="H44" s="262"/>
      <c r="I44" s="263"/>
      <c r="J44" s="263"/>
      <c r="K44" s="263"/>
      <c r="L44" s="263"/>
      <c r="M44" s="262"/>
      <c r="N44" s="263"/>
      <c r="O44" s="263"/>
      <c r="P44" s="263"/>
      <c r="Q44" s="262"/>
      <c r="R44" s="263"/>
      <c r="S44" s="263"/>
      <c r="T44" s="263"/>
      <c r="U44" s="262"/>
      <c r="V44" s="263"/>
      <c r="W44" s="263"/>
      <c r="X44" s="263"/>
      <c r="Y44" s="262"/>
      <c r="Z44" s="263"/>
      <c r="AA44" s="263"/>
      <c r="AB44" s="263"/>
      <c r="AC44" s="262"/>
      <c r="AD44" s="263"/>
      <c r="AE44" s="263"/>
      <c r="AF44" s="263"/>
      <c r="AG44" s="262"/>
      <c r="AH44" s="263"/>
      <c r="AI44" s="263"/>
      <c r="AJ44" s="263"/>
      <c r="AK44" s="262"/>
      <c r="AL44" s="263"/>
      <c r="AM44" s="263"/>
      <c r="AN44" s="263"/>
      <c r="AO44" s="262"/>
      <c r="AP44" s="263"/>
      <c r="AQ44" s="263"/>
      <c r="AR44" s="263"/>
      <c r="AS44" s="262"/>
      <c r="AT44" s="263"/>
      <c r="AU44" s="263"/>
      <c r="AV44" s="279"/>
    </row>
    <row r="45" customFormat="false" ht="12.75" hidden="false" customHeight="false" outlineLevel="0" collapsed="false">
      <c r="A45" s="181" t="n">
        <v>37285</v>
      </c>
      <c r="B45" s="9"/>
      <c r="C45" s="183"/>
      <c r="D45" s="183"/>
      <c r="E45" s="183"/>
      <c r="F45" s="130" t="n">
        <f aca="false">+F44+F39</f>
        <v>21891</v>
      </c>
      <c r="G45" s="272"/>
      <c r="H45" s="262"/>
      <c r="I45" s="45"/>
      <c r="J45" s="263"/>
      <c r="K45" s="175"/>
      <c r="L45" s="263"/>
      <c r="M45" s="262"/>
      <c r="N45" s="45"/>
      <c r="O45" s="263"/>
      <c r="P45" s="175"/>
      <c r="Q45" s="262"/>
      <c r="R45" s="45"/>
      <c r="S45" s="263"/>
      <c r="T45" s="175"/>
      <c r="U45" s="262"/>
      <c r="V45" s="45"/>
      <c r="W45" s="263"/>
      <c r="X45" s="175"/>
      <c r="Y45" s="262"/>
      <c r="Z45" s="45"/>
      <c r="AA45" s="263"/>
      <c r="AB45" s="175"/>
      <c r="AC45" s="262"/>
      <c r="AD45" s="45" t="s">
        <v>209</v>
      </c>
      <c r="AE45" s="263"/>
      <c r="AF45" s="175" t="n">
        <f aca="false">+AF42+AF39</f>
        <v>89870</v>
      </c>
      <c r="AG45" s="262"/>
      <c r="AH45" s="45" t="s">
        <v>210</v>
      </c>
      <c r="AI45" s="263"/>
      <c r="AJ45" s="175" t="n">
        <f aca="false">+AJ42+AJ39</f>
        <v>144671</v>
      </c>
      <c r="AK45" s="262"/>
      <c r="AL45" s="45" t="s">
        <v>211</v>
      </c>
      <c r="AM45" s="263"/>
      <c r="AN45" s="280" t="n">
        <f aca="false">+AN42+AN39</f>
        <v>218762</v>
      </c>
      <c r="AO45" s="262"/>
      <c r="AP45" s="45" t="s">
        <v>212</v>
      </c>
      <c r="AQ45" s="263"/>
      <c r="AR45" s="280" t="n">
        <f aca="false">+AR42+AR39</f>
        <v>223447</v>
      </c>
      <c r="AS45" s="262"/>
      <c r="AT45" s="45"/>
      <c r="AU45" s="263"/>
      <c r="AV45" s="281"/>
      <c r="AW45" s="262"/>
      <c r="AX45" s="45"/>
      <c r="AY45" s="263"/>
      <c r="AZ45" s="28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2"/>
      <c r="H46" s="262"/>
      <c r="I46" s="263"/>
      <c r="J46" s="263"/>
      <c r="K46" s="263"/>
      <c r="L46" s="263"/>
      <c r="M46" s="262"/>
      <c r="N46" s="263"/>
      <c r="O46" s="263"/>
      <c r="P46" s="263"/>
      <c r="Q46" s="262"/>
      <c r="R46" s="263"/>
      <c r="S46" s="263"/>
      <c r="T46" s="263"/>
      <c r="U46" s="263"/>
      <c r="V46" s="263"/>
      <c r="W46" s="263"/>
      <c r="AT46" s="263"/>
      <c r="AU46" s="263"/>
      <c r="AV46" s="279"/>
    </row>
    <row r="47" customFormat="false" ht="12.75" hidden="false" customHeight="false" outlineLevel="0" collapsed="false">
      <c r="A47" s="171"/>
      <c r="B47" s="130"/>
      <c r="C47" s="130"/>
      <c r="D47" s="130"/>
      <c r="E47" s="130"/>
      <c r="F47" s="143"/>
      <c r="H47" s="262"/>
      <c r="I47" s="263"/>
      <c r="J47" s="263"/>
      <c r="K47" s="263"/>
      <c r="L47" s="263"/>
      <c r="M47" s="262"/>
      <c r="N47" s="263"/>
      <c r="O47" s="263"/>
      <c r="P47" s="263"/>
      <c r="Q47" s="262"/>
      <c r="R47" s="263"/>
      <c r="S47" s="263"/>
      <c r="T47" s="263"/>
      <c r="U47" s="263"/>
      <c r="V47" s="263"/>
      <c r="W47" s="263"/>
      <c r="AR47" s="282" t="n">
        <v>2.21</v>
      </c>
      <c r="AT47" s="263"/>
      <c r="AU47" s="263"/>
      <c r="AV47" s="283"/>
    </row>
    <row r="48" customFormat="false" ht="13.5" hidden="false" customHeight="false" outlineLevel="0" collapsed="false">
      <c r="A48" s="171"/>
      <c r="B48" s="130"/>
      <c r="C48" s="186"/>
      <c r="D48" s="130"/>
      <c r="E48" s="130"/>
      <c r="F48" s="130"/>
      <c r="H48" s="262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AR48" s="284" t="n">
        <f aca="false">+AR47*AR45</f>
        <v>493817.87</v>
      </c>
      <c r="AT48" s="263"/>
      <c r="AU48" s="263"/>
      <c r="AV48" s="285"/>
    </row>
    <row r="49" customFormat="false" ht="13.5" hidden="false" customHeight="false" outlineLevel="0" collapsed="false">
      <c r="A49" s="9" t="s">
        <v>213</v>
      </c>
      <c r="B49" s="9"/>
      <c r="C49" s="9"/>
      <c r="D49" s="9"/>
      <c r="E49" s="130"/>
      <c r="F49" s="130"/>
      <c r="H49" s="262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AT49" s="263"/>
      <c r="AU49" s="263"/>
      <c r="AV49" s="263"/>
    </row>
    <row r="50" customFormat="false" ht="12.75" hidden="false" customHeight="false" outlineLevel="0" collapsed="false">
      <c r="A50" s="150" t="n">
        <f aca="false">+A44</f>
        <v>37256</v>
      </c>
      <c r="B50" s="9"/>
      <c r="C50" s="9"/>
      <c r="D50" s="184" t="n">
        <v>434360.78</v>
      </c>
      <c r="E50" s="130"/>
      <c r="F50" s="130"/>
      <c r="H50" s="262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AH50" s="5" t="n">
        <v>48.75</v>
      </c>
    </row>
    <row r="51" customFormat="false" ht="12.75" hidden="false" customHeight="false" outlineLevel="0" collapsed="false">
      <c r="A51" s="150" t="n">
        <f aca="false">+A45</f>
        <v>37285</v>
      </c>
      <c r="B51" s="9"/>
      <c r="C51" s="9"/>
      <c r="D51" s="41" t="n">
        <f aca="false">+F39*summary!G3</f>
        <v>-17056.8</v>
      </c>
      <c r="E51" s="130"/>
      <c r="F51" s="130"/>
      <c r="H51" s="262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AH51" s="5" t="n">
        <v>15.25</v>
      </c>
      <c r="AR51" s="12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417303.98</v>
      </c>
      <c r="E52" s="130"/>
      <c r="F52" s="130"/>
      <c r="H52" s="262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AH52" s="5" t="n">
        <f aca="false">+AH50-AH51</f>
        <v>33.5</v>
      </c>
    </row>
    <row r="53" customFormat="false" ht="12.75" hidden="false" customHeight="false" outlineLevel="0" collapsed="false">
      <c r="D53" s="157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AH53" s="5" t="n">
        <v>720</v>
      </c>
    </row>
    <row r="54" customFormat="false" ht="12.75" hidden="false" customHeight="false" outlineLevel="0" collapsed="false">
      <c r="D54" s="157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AH54" s="5" t="n">
        <f aca="false">+AH53*AH52</f>
        <v>24120</v>
      </c>
    </row>
    <row r="55" customFormat="false" ht="12.75" hidden="false" customHeight="false" outlineLevel="0" collapsed="false">
      <c r="D55" s="157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AH55" s="5" t="n">
        <v>0.35</v>
      </c>
    </row>
    <row r="56" customFormat="false" ht="12.75" hidden="false" customHeight="false" outlineLevel="0" collapsed="false">
      <c r="D56" s="157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AH56" s="5" t="n">
        <f aca="false">+AH55*AH54</f>
        <v>8442</v>
      </c>
    </row>
    <row r="57" customFormat="false" ht="12.75" hidden="false" customHeight="false" outlineLevel="0" collapsed="false">
      <c r="G57" s="286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AH57" s="5" t="n">
        <f aca="false">+AH54-AH56</f>
        <v>15678</v>
      </c>
    </row>
    <row r="58" customFormat="false" ht="12.75" hidden="false" customHeight="false" outlineLevel="0" collapsed="false"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</row>
    <row r="59" customFormat="false" ht="12.75" hidden="false" customHeight="false" outlineLevel="0" collapsed="false"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</row>
    <row r="60" customFormat="false" ht="12.75" hidden="false" customHeight="false" outlineLevel="0" collapsed="false"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</row>
    <row r="61" customFormat="false" ht="12.75" hidden="false" customHeight="false" outlineLevel="0" collapsed="false"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</row>
    <row r="62" customFormat="false" ht="20.1" hidden="false" customHeight="true" outlineLevel="0" collapsed="false"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</row>
    <row r="63" customFormat="false" ht="20.1" hidden="false" customHeight="true" outlineLevel="0" collapsed="false"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</row>
    <row r="64" customFormat="false" ht="20.1" hidden="false" customHeight="true" outlineLevel="0" collapsed="false"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</row>
    <row r="65" customFormat="false" ht="20.1" hidden="false" customHeight="true" outlineLevel="0" collapsed="false"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</row>
    <row r="66" customFormat="false" ht="20.1" hidden="false" customHeight="true" outlineLevel="0" collapsed="false"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</row>
    <row r="67" customFormat="false" ht="20.1" hidden="false" customHeight="true" outlineLevel="0" collapsed="false"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</row>
    <row r="68" customFormat="false" ht="20.1" hidden="false" customHeight="true" outlineLevel="0" collapsed="false"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</row>
    <row r="69" customFormat="false" ht="20.1" hidden="false" customHeight="true" outlineLevel="0" collapsed="false">
      <c r="H69" s="262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</row>
    <row r="70" customFormat="false" ht="20.1" hidden="false" customHeight="true" outlineLevel="0" collapsed="false">
      <c r="H70" s="262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</row>
    <row r="71" customFormat="false" ht="20.1" hidden="false" customHeight="true" outlineLevel="0" collapsed="false"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</row>
    <row r="72" customFormat="false" ht="21" hidden="false" customHeight="true" outlineLevel="0" collapsed="false"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</row>
    <row r="73" customFormat="false" ht="12.75" hidden="false" customHeight="false" outlineLevel="0" collapsed="false">
      <c r="H73" s="262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</row>
    <row r="74" customFormat="false" ht="12.75" hidden="false" customHeight="false" outlineLevel="0" collapsed="false">
      <c r="H74" s="262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</row>
    <row r="75" customFormat="false" ht="12.75" hidden="false" customHeight="false" outlineLevel="0" collapsed="false">
      <c r="H75" s="262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</row>
    <row r="76" customFormat="false" ht="12.75" hidden="false" customHeight="false" outlineLevel="0" collapsed="false">
      <c r="H76" s="262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</row>
    <row r="77" customFormat="false" ht="12.75" hidden="false" customHeight="false" outlineLevel="0" collapsed="false">
      <c r="H77" s="262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</row>
    <row r="78" customFormat="false" ht="12.75" hidden="false" customHeight="false" outlineLevel="0" collapsed="false">
      <c r="H78" s="262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</row>
    <row r="79" customFormat="false" ht="12.75" hidden="false" customHeight="false" outlineLevel="0" collapsed="false">
      <c r="A79" s="287" t="s">
        <v>95</v>
      </c>
      <c r="F79" s="263"/>
      <c r="G79" s="262"/>
      <c r="H79" s="262"/>
    </row>
    <row r="80" customFormat="false" ht="12.75" hidden="false" customHeight="false" outlineLevel="0" collapsed="false">
      <c r="A80" s="287" t="s">
        <v>214</v>
      </c>
      <c r="F80" s="263"/>
      <c r="G80" s="262"/>
      <c r="H80" s="262"/>
    </row>
    <row r="81" customFormat="false" ht="12.75" hidden="false" customHeight="false" outlineLevel="0" collapsed="false">
      <c r="A81" s="287" t="s">
        <v>215</v>
      </c>
      <c r="F81" s="263"/>
      <c r="G81" s="262"/>
    </row>
    <row r="84" customFormat="false" ht="12.75" hidden="false" customHeight="false" outlineLevel="0" collapsed="false">
      <c r="A84" s="267"/>
      <c r="B84" s="271" t="s">
        <v>216</v>
      </c>
      <c r="C84" s="271" t="s">
        <v>36</v>
      </c>
      <c r="D84" s="271"/>
      <c r="E84" s="271"/>
      <c r="F84" s="267"/>
      <c r="H84" s="267"/>
      <c r="I84" s="271" t="s">
        <v>216</v>
      </c>
      <c r="J84" s="271" t="s">
        <v>36</v>
      </c>
      <c r="K84" s="267"/>
    </row>
    <row r="85" customFormat="false" ht="12.75" hidden="false" customHeight="false" outlineLevel="0" collapsed="false">
      <c r="A85" s="267"/>
      <c r="B85" s="288" t="s">
        <v>183</v>
      </c>
      <c r="C85" s="288" t="s">
        <v>184</v>
      </c>
      <c r="D85" s="288"/>
      <c r="E85" s="288"/>
      <c r="F85" s="289" t="s">
        <v>185</v>
      </c>
      <c r="H85" s="267"/>
      <c r="I85" s="288" t="s">
        <v>183</v>
      </c>
      <c r="J85" s="288" t="s">
        <v>184</v>
      </c>
      <c r="K85" s="289" t="s">
        <v>185</v>
      </c>
    </row>
    <row r="86" customFormat="false" ht="12.75" hidden="false" customHeight="false" outlineLevel="0" collapsed="false">
      <c r="A86" s="269" t="n">
        <v>36100</v>
      </c>
      <c r="B86" s="290" t="n">
        <v>11369</v>
      </c>
      <c r="C86" s="291" t="n">
        <v>2.02</v>
      </c>
      <c r="D86" s="291"/>
      <c r="E86" s="291"/>
      <c r="F86" s="262" t="n">
        <f aca="false">+C86*B86</f>
        <v>22965.38</v>
      </c>
      <c r="H86" s="269" t="n">
        <v>35735</v>
      </c>
      <c r="I86" s="290" t="n">
        <v>19437</v>
      </c>
      <c r="J86" s="291" t="n">
        <v>2.7</v>
      </c>
      <c r="K86" s="262" t="n">
        <f aca="false">+J86*I86</f>
        <v>52479.9</v>
      </c>
    </row>
    <row r="87" customFormat="false" ht="12.75" hidden="false" customHeight="false" outlineLevel="0" collapsed="false">
      <c r="A87" s="269" t="n">
        <v>36130</v>
      </c>
      <c r="B87" s="290" t="n">
        <v>88047</v>
      </c>
      <c r="C87" s="291" t="n">
        <v>1.79</v>
      </c>
      <c r="D87" s="291"/>
      <c r="E87" s="291"/>
      <c r="F87" s="262" t="n">
        <f aca="false">+C87*B87</f>
        <v>157604.13</v>
      </c>
      <c r="H87" s="269" t="n">
        <v>35765</v>
      </c>
      <c r="I87" s="290" t="n">
        <v>11409</v>
      </c>
      <c r="J87" s="291" t="n">
        <v>2.16</v>
      </c>
      <c r="K87" s="262" t="n">
        <f aca="false">+J87*I87</f>
        <v>24643.44</v>
      </c>
    </row>
    <row r="88" customFormat="false" ht="12.75" hidden="false" customHeight="false" outlineLevel="0" collapsed="false">
      <c r="A88" s="269" t="n">
        <v>36161</v>
      </c>
      <c r="B88" s="290" t="n">
        <v>22026</v>
      </c>
      <c r="C88" s="291" t="n">
        <v>1.7</v>
      </c>
      <c r="D88" s="291"/>
      <c r="E88" s="291"/>
      <c r="F88" s="262" t="n">
        <f aca="false">+C88*B88</f>
        <v>37444.2</v>
      </c>
      <c r="H88" s="269" t="n">
        <v>35796</v>
      </c>
      <c r="I88" s="290" t="n">
        <v>13417</v>
      </c>
      <c r="J88" s="291" t="n">
        <v>1.96</v>
      </c>
      <c r="K88" s="262" t="n">
        <f aca="false">+J88*I88</f>
        <v>26297.32</v>
      </c>
    </row>
    <row r="89" customFormat="false" ht="12.75" hidden="false" customHeight="false" outlineLevel="0" collapsed="false">
      <c r="A89" s="269" t="n">
        <v>36192</v>
      </c>
      <c r="B89" s="290" t="n">
        <v>12888</v>
      </c>
      <c r="C89" s="291" t="n">
        <v>1.61</v>
      </c>
      <c r="D89" s="291"/>
      <c r="E89" s="291"/>
      <c r="F89" s="262" t="n">
        <f aca="false">+C89*B89</f>
        <v>20749.68</v>
      </c>
      <c r="H89" s="269" t="n">
        <v>35827</v>
      </c>
      <c r="I89" s="290" t="n">
        <v>21244</v>
      </c>
      <c r="J89" s="291" t="n">
        <v>2.03</v>
      </c>
      <c r="K89" s="262" t="n">
        <f aca="false">+J89*I89</f>
        <v>43125.32</v>
      </c>
    </row>
    <row r="90" customFormat="false" ht="12.75" hidden="false" customHeight="false" outlineLevel="0" collapsed="false">
      <c r="A90" s="269" t="n">
        <v>36220</v>
      </c>
      <c r="B90" s="290" t="n">
        <v>29</v>
      </c>
      <c r="C90" s="291" t="n">
        <v>1.56</v>
      </c>
      <c r="D90" s="291"/>
      <c r="E90" s="291"/>
      <c r="F90" s="262" t="n">
        <f aca="false">+C90*B90</f>
        <v>45.24</v>
      </c>
      <c r="H90" s="269" t="n">
        <v>35855</v>
      </c>
      <c r="I90" s="290" t="n">
        <v>19170</v>
      </c>
      <c r="J90" s="291" t="n">
        <v>2.1</v>
      </c>
      <c r="K90" s="262" t="n">
        <f aca="false">+J90*I90</f>
        <v>40257</v>
      </c>
    </row>
    <row r="91" customFormat="false" ht="12.75" hidden="false" customHeight="false" outlineLevel="0" collapsed="false">
      <c r="A91" s="269" t="n">
        <v>36251</v>
      </c>
      <c r="B91" s="290" t="n">
        <v>31188</v>
      </c>
      <c r="C91" s="291" t="n">
        <v>1.9</v>
      </c>
      <c r="D91" s="291"/>
      <c r="E91" s="291"/>
      <c r="F91" s="262" t="n">
        <f aca="false">+C91*B91</f>
        <v>59257.2</v>
      </c>
      <c r="H91" s="269" t="n">
        <v>35886</v>
      </c>
      <c r="I91" s="290" t="n">
        <v>26776</v>
      </c>
      <c r="J91" s="291" t="n">
        <v>2.2</v>
      </c>
      <c r="K91" s="262" t="n">
        <f aca="false">+J91*I91</f>
        <v>58907.2</v>
      </c>
    </row>
    <row r="92" customFormat="false" ht="12.75" hidden="false" customHeight="false" outlineLevel="0" collapsed="false">
      <c r="A92" s="269" t="n">
        <v>36281</v>
      </c>
      <c r="B92" s="290" t="n">
        <f aca="false">3252482-3155382</f>
        <v>97100</v>
      </c>
      <c r="C92" s="291" t="n">
        <v>2.02</v>
      </c>
      <c r="D92" s="291"/>
      <c r="E92" s="291"/>
      <c r="F92" s="262" t="n">
        <f aca="false">+C92*B92</f>
        <v>196142</v>
      </c>
      <c r="H92" s="269" t="n">
        <v>35916</v>
      </c>
      <c r="I92" s="290" t="n">
        <v>30102</v>
      </c>
      <c r="J92" s="291" t="n">
        <v>1.88</v>
      </c>
      <c r="K92" s="262" t="n">
        <f aca="false">+J92*I92</f>
        <v>56591.76</v>
      </c>
    </row>
    <row r="93" customFormat="false" ht="12.75" hidden="false" customHeight="false" outlineLevel="0" collapsed="false">
      <c r="A93" s="135" t="n">
        <v>36312</v>
      </c>
      <c r="B93" s="290" t="n">
        <v>48333</v>
      </c>
      <c r="C93" s="291" t="n">
        <v>1.96</v>
      </c>
      <c r="D93" s="291"/>
      <c r="E93" s="291"/>
      <c r="F93" s="262" t="n">
        <f aca="false">+C93*B93</f>
        <v>94732.68</v>
      </c>
      <c r="H93" s="135" t="n">
        <v>35947</v>
      </c>
      <c r="I93" s="290" t="n">
        <v>17068</v>
      </c>
      <c r="J93" s="291" t="n">
        <v>1.64</v>
      </c>
      <c r="K93" s="262" t="n">
        <f aca="false">+J93*I93</f>
        <v>27991.52</v>
      </c>
    </row>
    <row r="94" customFormat="false" ht="12.75" hidden="false" customHeight="false" outlineLevel="0" collapsed="false">
      <c r="A94" s="269" t="n">
        <v>36342</v>
      </c>
      <c r="B94" s="290" t="n">
        <v>-72504</v>
      </c>
      <c r="C94" s="291" t="n">
        <v>2.01</v>
      </c>
      <c r="D94" s="291"/>
      <c r="E94" s="291"/>
      <c r="F94" s="262" t="n">
        <f aca="false">+C94*B94</f>
        <v>-145733.04</v>
      </c>
      <c r="H94" s="269" t="n">
        <v>35977</v>
      </c>
      <c r="I94" s="290" t="n">
        <v>24452</v>
      </c>
      <c r="J94" s="291" t="n">
        <v>1.87</v>
      </c>
      <c r="K94" s="262" t="n">
        <f aca="false">+J94*I94</f>
        <v>45725.24</v>
      </c>
    </row>
    <row r="95" customFormat="false" ht="12.75" hidden="false" customHeight="false" outlineLevel="0" collapsed="false">
      <c r="A95" s="269" t="n">
        <v>36373</v>
      </c>
      <c r="B95" s="290" t="n">
        <v>-6559</v>
      </c>
      <c r="C95" s="291" t="n">
        <v>2.35</v>
      </c>
      <c r="D95" s="291"/>
      <c r="E95" s="291"/>
      <c r="F95" s="262" t="n">
        <f aca="false">+C95*B95</f>
        <v>-15413.65</v>
      </c>
      <c r="H95" s="269" t="n">
        <v>36008</v>
      </c>
      <c r="I95" s="290" t="n">
        <v>26181</v>
      </c>
      <c r="J95" s="291" t="n">
        <v>1.71</v>
      </c>
      <c r="K95" s="262" t="n">
        <f aca="false">+J95*I95</f>
        <v>44769.51</v>
      </c>
    </row>
    <row r="96" customFormat="false" ht="12.75" hidden="false" customHeight="false" outlineLevel="0" collapsed="false">
      <c r="A96" s="269" t="n">
        <v>36404</v>
      </c>
      <c r="B96" s="290" t="n">
        <v>-73056</v>
      </c>
      <c r="C96" s="291" t="n">
        <v>2.29</v>
      </c>
      <c r="D96" s="291"/>
      <c r="E96" s="291"/>
      <c r="F96" s="262" t="n">
        <f aca="false">+C96*B96</f>
        <v>-167298.24</v>
      </c>
      <c r="H96" s="269" t="n">
        <v>36039</v>
      </c>
      <c r="I96" s="290" t="n">
        <v>14386</v>
      </c>
      <c r="J96" s="291" t="n">
        <v>1.65</v>
      </c>
      <c r="K96" s="262" t="n">
        <f aca="false">+J96*I96</f>
        <v>23736.9</v>
      </c>
    </row>
    <row r="97" customFormat="false" ht="12.75" hidden="false" customHeight="false" outlineLevel="0" collapsed="false">
      <c r="A97" s="269" t="n">
        <v>36434</v>
      </c>
      <c r="B97" s="290" t="n">
        <v>-4807</v>
      </c>
      <c r="C97" s="291" t="n">
        <v>2.59</v>
      </c>
      <c r="D97" s="291"/>
      <c r="E97" s="291"/>
      <c r="F97" s="262" t="n">
        <f aca="false">+C97*B97</f>
        <v>-12450.13</v>
      </c>
      <c r="H97" s="269" t="n">
        <v>36069</v>
      </c>
      <c r="I97" s="290" t="n">
        <v>18644</v>
      </c>
      <c r="J97" s="291" t="n">
        <v>1.73</v>
      </c>
      <c r="K97" s="262" t="n">
        <f aca="false">+J97*I97</f>
        <v>32254.12</v>
      </c>
    </row>
    <row r="98" customFormat="false" ht="12.75" hidden="false" customHeight="false" outlineLevel="0" collapsed="false">
      <c r="A98" s="269" t="n">
        <v>36465</v>
      </c>
      <c r="B98" s="290" t="n">
        <v>35981</v>
      </c>
      <c r="C98" s="291" t="n">
        <v>2.14</v>
      </c>
      <c r="D98" s="291"/>
      <c r="E98" s="291"/>
      <c r="F98" s="262" t="n">
        <f aca="false">+C98*B98</f>
        <v>76999.34</v>
      </c>
      <c r="H98" s="269" t="n">
        <v>36100</v>
      </c>
      <c r="I98" s="290" t="n">
        <v>21859</v>
      </c>
      <c r="J98" s="291" t="n">
        <v>2.02</v>
      </c>
      <c r="K98" s="262" t="n">
        <f aca="false">+J98*I98</f>
        <v>44155.18</v>
      </c>
    </row>
    <row r="99" customFormat="false" ht="12.75" hidden="false" customHeight="false" outlineLevel="0" collapsed="false">
      <c r="A99" s="135" t="n">
        <v>36495</v>
      </c>
      <c r="B99" s="290" t="n">
        <v>64636</v>
      </c>
      <c r="C99" s="291" t="n">
        <v>2.21</v>
      </c>
      <c r="D99" s="291"/>
      <c r="E99" s="291"/>
      <c r="F99" s="262" t="n">
        <f aca="false">+C99*B99</f>
        <v>142845.56</v>
      </c>
      <c r="H99" s="269" t="n">
        <v>36130</v>
      </c>
      <c r="I99" s="290" t="n">
        <v>20077</v>
      </c>
      <c r="J99" s="291" t="n">
        <v>1.79</v>
      </c>
      <c r="K99" s="262" t="n">
        <f aca="false">+J99*I99</f>
        <v>35937.83</v>
      </c>
    </row>
    <row r="100" customFormat="false" ht="12.75" hidden="false" customHeight="false" outlineLevel="0" collapsed="false">
      <c r="A100" s="269" t="s">
        <v>217</v>
      </c>
      <c r="B100" s="290" t="n">
        <v>-110000</v>
      </c>
      <c r="C100" s="291" t="n">
        <f aca="false">+F100/B100</f>
        <v>2.02</v>
      </c>
      <c r="D100" s="291"/>
      <c r="E100" s="291"/>
      <c r="F100" s="262" t="n">
        <v>-222200</v>
      </c>
      <c r="H100" s="269" t="n">
        <v>36161</v>
      </c>
      <c r="I100" s="290" t="n">
        <v>3591</v>
      </c>
      <c r="J100" s="291" t="n">
        <v>1.7</v>
      </c>
      <c r="K100" s="262" t="n">
        <f aca="false">+J100*I100</f>
        <v>6104.7</v>
      </c>
    </row>
    <row r="101" customFormat="false" ht="12.75" hidden="false" customHeight="false" outlineLevel="0" collapsed="false">
      <c r="A101" s="267" t="s">
        <v>218</v>
      </c>
      <c r="B101" s="292" t="n">
        <f aca="false">SUM(B86:B100)</f>
        <v>144671</v>
      </c>
      <c r="C101" s="293" t="n">
        <f aca="false">+F101/B101</f>
        <v>1.69826952188068</v>
      </c>
      <c r="D101" s="293"/>
      <c r="E101" s="293"/>
      <c r="F101" s="294" t="n">
        <f aca="false">SUM(F86:F100)</f>
        <v>245690.35</v>
      </c>
      <c r="G101" s="262"/>
      <c r="H101" s="269" t="n">
        <v>36192</v>
      </c>
      <c r="I101" s="290" t="n">
        <v>6701</v>
      </c>
      <c r="J101" s="291" t="n">
        <v>1.61</v>
      </c>
      <c r="K101" s="262" t="n">
        <f aca="false">+J101*I101</f>
        <v>10788.61</v>
      </c>
    </row>
    <row r="102" customFormat="false" ht="12.75" hidden="false" customHeight="false" outlineLevel="0" collapsed="false">
      <c r="A102" s="267" t="s">
        <v>219</v>
      </c>
      <c r="B102" s="288" t="n">
        <f aca="false">+AN39</f>
        <v>74091</v>
      </c>
      <c r="C102" s="295" t="n">
        <v>2.2</v>
      </c>
      <c r="D102" s="295"/>
      <c r="E102" s="295"/>
      <c r="F102" s="296" t="n">
        <f aca="false">+C102*B102</f>
        <v>163000.2</v>
      </c>
      <c r="G102" s="262"/>
      <c r="H102" s="269" t="n">
        <v>36220</v>
      </c>
      <c r="I102" s="290" t="n">
        <v>5383</v>
      </c>
      <c r="J102" s="291" t="n">
        <v>1.56</v>
      </c>
      <c r="K102" s="262" t="n">
        <f aca="false">+J102*I102</f>
        <v>8397.48</v>
      </c>
    </row>
    <row r="103" customFormat="false" ht="12.75" hidden="false" customHeight="false" outlineLevel="0" collapsed="false">
      <c r="A103" s="237" t="s">
        <v>220</v>
      </c>
      <c r="B103" s="290" t="n">
        <f aca="false">+B102+B101</f>
        <v>218762</v>
      </c>
      <c r="C103" s="297" t="n">
        <f aca="false">+F103/B103</f>
        <v>1.86819717318364</v>
      </c>
      <c r="D103" s="297"/>
      <c r="E103" s="297"/>
      <c r="F103" s="262" t="n">
        <f aca="false">+F102+F101</f>
        <v>408690.55</v>
      </c>
      <c r="H103" s="269" t="n">
        <v>36251</v>
      </c>
      <c r="I103" s="290" t="n">
        <v>17558</v>
      </c>
      <c r="J103" s="291" t="n">
        <v>1.9</v>
      </c>
      <c r="K103" s="262" t="n">
        <f aca="false">+J103*I103</f>
        <v>33360.2</v>
      </c>
    </row>
    <row r="104" customFormat="false" ht="12.75" hidden="false" customHeight="false" outlineLevel="0" collapsed="false">
      <c r="A104" s="135"/>
      <c r="B104" s="290"/>
      <c r="C104" s="271"/>
      <c r="D104" s="271"/>
      <c r="E104" s="271"/>
      <c r="F104" s="162"/>
      <c r="H104" s="269" t="n">
        <v>36281</v>
      </c>
      <c r="I104" s="290" t="n">
        <v>16888</v>
      </c>
      <c r="J104" s="291" t="n">
        <v>2</v>
      </c>
      <c r="K104" s="262" t="n">
        <f aca="false">+J104*I104</f>
        <v>33776</v>
      </c>
    </row>
    <row r="105" customFormat="false" ht="12.75" hidden="false" customHeight="false" outlineLevel="0" collapsed="false">
      <c r="A105" s="269" t="s">
        <v>221</v>
      </c>
      <c r="B105" s="290" t="n">
        <f aca="false">+B103</f>
        <v>218762</v>
      </c>
      <c r="C105" s="291" t="n">
        <v>2.2</v>
      </c>
      <c r="D105" s="291"/>
      <c r="E105" s="291"/>
      <c r="F105" s="262" t="n">
        <f aca="false">+C105*B105</f>
        <v>481276.4</v>
      </c>
      <c r="H105" s="135" t="n">
        <v>36312</v>
      </c>
      <c r="I105" s="290" t="n">
        <v>24801</v>
      </c>
      <c r="J105" s="291" t="n">
        <v>1.96</v>
      </c>
      <c r="K105" s="262" t="n">
        <f aca="false">+J105*I105</f>
        <v>48609.96</v>
      </c>
    </row>
    <row r="106" customFormat="false" ht="12.75" hidden="false" customHeight="false" outlineLevel="0" collapsed="false">
      <c r="A106" s="269"/>
      <c r="B106" s="290"/>
      <c r="C106" s="291"/>
      <c r="D106" s="291"/>
      <c r="E106" s="291"/>
      <c r="F106" s="262"/>
      <c r="G106" s="262"/>
      <c r="H106" s="269" t="n">
        <v>36342</v>
      </c>
      <c r="I106" s="290" t="n">
        <v>23747</v>
      </c>
      <c r="J106" s="291" t="n">
        <v>2.01</v>
      </c>
      <c r="K106" s="262" t="n">
        <f aca="false">+J106*I106</f>
        <v>47731.47</v>
      </c>
    </row>
    <row r="107" customFormat="false" ht="12.75" hidden="false" customHeight="false" outlineLevel="0" collapsed="false">
      <c r="A107" s="269"/>
      <c r="B107" s="290"/>
      <c r="C107" s="291"/>
      <c r="D107" s="291"/>
      <c r="E107" s="291"/>
      <c r="F107" s="262"/>
      <c r="G107" s="262"/>
      <c r="H107" s="269" t="n">
        <v>36373</v>
      </c>
      <c r="I107" s="290" t="n">
        <v>21597</v>
      </c>
      <c r="J107" s="291" t="n">
        <v>2.35</v>
      </c>
      <c r="K107" s="262" t="n">
        <f aca="false">+J107*I107</f>
        <v>50752.95</v>
      </c>
    </row>
    <row r="108" customFormat="false" ht="12.75" hidden="false" customHeight="false" outlineLevel="0" collapsed="false">
      <c r="A108" s="269"/>
      <c r="B108" s="290" t="n">
        <v>100000</v>
      </c>
      <c r="C108" s="291" t="n">
        <v>2</v>
      </c>
      <c r="D108" s="291"/>
      <c r="E108" s="291"/>
      <c r="F108" s="262" t="n">
        <f aca="false">+C108*B108</f>
        <v>200000</v>
      </c>
      <c r="G108" s="262"/>
      <c r="H108" s="269" t="n">
        <v>36404</v>
      </c>
      <c r="I108" s="290" t="n">
        <v>16984</v>
      </c>
      <c r="J108" s="291" t="n">
        <v>2.29</v>
      </c>
      <c r="K108" s="262" t="n">
        <f aca="false">+J108*I108</f>
        <v>38893.36</v>
      </c>
    </row>
    <row r="109" customFormat="false" ht="12.75" hidden="false" customHeight="false" outlineLevel="0" collapsed="false">
      <c r="A109" s="269"/>
      <c r="B109" s="290"/>
      <c r="C109" s="291"/>
      <c r="D109" s="291"/>
      <c r="E109" s="291"/>
      <c r="F109" s="262"/>
      <c r="G109" s="262"/>
      <c r="H109" s="269" t="n">
        <v>36434</v>
      </c>
      <c r="I109" s="290" t="n">
        <v>11019</v>
      </c>
      <c r="J109" s="291" t="n">
        <v>2.59</v>
      </c>
      <c r="K109" s="262" t="n">
        <f aca="false">+J109*I109</f>
        <v>28539.21</v>
      </c>
    </row>
    <row r="110" customFormat="false" ht="12.75" hidden="false" customHeight="false" outlineLevel="0" collapsed="false">
      <c r="A110" s="269"/>
      <c r="B110" s="290"/>
      <c r="C110" s="291"/>
      <c r="D110" s="291"/>
      <c r="E110" s="291"/>
      <c r="F110" s="262"/>
      <c r="G110" s="262"/>
      <c r="H110" s="269" t="n">
        <v>36465</v>
      </c>
      <c r="I110" s="290" t="n">
        <v>14611</v>
      </c>
      <c r="J110" s="291" t="n">
        <v>2.14</v>
      </c>
      <c r="K110" s="262" t="n">
        <f aca="false">+J110*I110</f>
        <v>31267.54</v>
      </c>
    </row>
    <row r="111" customFormat="false" ht="12.75" hidden="false" customHeight="false" outlineLevel="0" collapsed="false">
      <c r="A111" s="269"/>
      <c r="B111" s="298"/>
      <c r="C111" s="295"/>
      <c r="D111" s="295"/>
      <c r="E111" s="295"/>
      <c r="F111" s="296"/>
      <c r="G111" s="262"/>
      <c r="H111" s="135" t="n">
        <v>36495</v>
      </c>
      <c r="I111" s="290" t="n">
        <v>31761</v>
      </c>
      <c r="J111" s="291" t="n">
        <v>2.21</v>
      </c>
      <c r="K111" s="262" t="n">
        <f aca="false">+J111*I111</f>
        <v>70191.81</v>
      </c>
    </row>
    <row r="112" customFormat="false" ht="13.5" hidden="false" customHeight="false" outlineLevel="0" collapsed="false">
      <c r="A112" s="267"/>
      <c r="B112" s="299"/>
      <c r="C112" s="300"/>
      <c r="D112" s="300"/>
      <c r="E112" s="300"/>
      <c r="F112" s="301"/>
      <c r="G112" s="262"/>
      <c r="H112" s="135" t="n">
        <v>36526</v>
      </c>
      <c r="I112" s="290" t="n">
        <v>28865</v>
      </c>
      <c r="J112" s="291" t="n">
        <v>2.23</v>
      </c>
      <c r="K112" s="262" t="n">
        <f aca="false">+J112*I112</f>
        <v>64368.95</v>
      </c>
    </row>
    <row r="113" customFormat="false" ht="13.5" hidden="false" customHeight="false" outlineLevel="0" collapsed="false">
      <c r="H113" s="135" t="n">
        <v>36557</v>
      </c>
      <c r="I113" s="290" t="n">
        <f aca="false">11102+3</f>
        <v>11105</v>
      </c>
      <c r="J113" s="291" t="n">
        <v>2.4</v>
      </c>
      <c r="K113" s="262" t="n">
        <f aca="false">+J113*I113</f>
        <v>26652</v>
      </c>
    </row>
    <row r="114" customFormat="false" ht="12.75" hidden="false" customHeight="false" outlineLevel="0" collapsed="false">
      <c r="H114" s="290"/>
      <c r="I114" s="302" t="n">
        <f aca="false">SUM(I86:I113)</f>
        <v>518833</v>
      </c>
      <c r="K114" s="303" t="n">
        <f aca="false">SUM(K86:K113)</f>
        <v>1056306.48</v>
      </c>
    </row>
    <row r="115" customFormat="false" ht="12.75" hidden="false" customHeight="false" outlineLevel="0" collapsed="false">
      <c r="H115" s="290"/>
    </row>
    <row r="116" customFormat="false" ht="12.75" hidden="false" customHeight="false" outlineLevel="0" collapsed="false">
      <c r="H116" s="290"/>
    </row>
    <row r="117" customFormat="false" ht="12.75" hidden="false" customHeight="false" outlineLevel="0" collapsed="false">
      <c r="H117" s="290"/>
    </row>
    <row r="118" customFormat="false" ht="12.75" hidden="false" customHeight="false" outlineLevel="0" collapsed="false">
      <c r="A118" s="287" t="s">
        <v>95</v>
      </c>
      <c r="F118" s="263"/>
      <c r="G118" s="262"/>
      <c r="H118" s="290"/>
    </row>
    <row r="119" customFormat="false" ht="12.75" hidden="false" customHeight="false" outlineLevel="0" collapsed="false">
      <c r="A119" s="287" t="s">
        <v>214</v>
      </c>
      <c r="F119" s="263"/>
      <c r="G119" s="262"/>
      <c r="H119" s="290"/>
    </row>
    <row r="120" customFormat="false" ht="12.75" hidden="false" customHeight="false" outlineLevel="0" collapsed="false">
      <c r="A120" s="287" t="s">
        <v>215</v>
      </c>
      <c r="F120" s="263"/>
      <c r="G120" s="262"/>
      <c r="H120" s="290"/>
    </row>
    <row r="121" customFormat="false" ht="12.75" hidden="false" customHeight="false" outlineLevel="0" collapsed="false">
      <c r="H121" s="290"/>
    </row>
    <row r="122" customFormat="false" ht="12.75" hidden="false" customHeight="false" outlineLevel="0" collapsed="false">
      <c r="H122" s="290"/>
    </row>
    <row r="123" customFormat="false" ht="12.75" hidden="false" customHeight="false" outlineLevel="0" collapsed="false">
      <c r="H123" s="290"/>
    </row>
    <row r="124" customFormat="false" ht="12.75" hidden="false" customHeight="false" outlineLevel="0" collapsed="false">
      <c r="A124" s="264"/>
      <c r="B124" s="156" t="s">
        <v>216</v>
      </c>
      <c r="C124" s="156" t="s">
        <v>36</v>
      </c>
      <c r="F124" s="264"/>
      <c r="G124" s="262"/>
      <c r="H124" s="290"/>
    </row>
    <row r="125" customFormat="false" ht="12.75" hidden="false" customHeight="false" outlineLevel="0" collapsed="false">
      <c r="A125" s="264"/>
      <c r="B125" s="304" t="s">
        <v>183</v>
      </c>
      <c r="C125" s="304" t="s">
        <v>184</v>
      </c>
      <c r="D125" s="304"/>
      <c r="E125" s="304"/>
      <c r="F125" s="305" t="s">
        <v>185</v>
      </c>
      <c r="G125" s="262"/>
      <c r="H125" s="290"/>
    </row>
    <row r="126" customFormat="false" ht="12.75" hidden="false" customHeight="false" outlineLevel="0" collapsed="false">
      <c r="A126" s="269" t="n">
        <v>36100</v>
      </c>
      <c r="B126" s="290" t="n">
        <v>11369</v>
      </c>
      <c r="C126" s="291" t="n">
        <v>2.02</v>
      </c>
      <c r="D126" s="291"/>
      <c r="E126" s="291"/>
      <c r="F126" s="262" t="n">
        <f aca="false">+C126*B126</f>
        <v>22965.38</v>
      </c>
      <c r="H126" s="290"/>
    </row>
    <row r="127" customFormat="false" ht="12.75" hidden="false" customHeight="false" outlineLevel="0" collapsed="false">
      <c r="A127" s="269" t="n">
        <v>36130</v>
      </c>
      <c r="B127" s="290" t="n">
        <v>88047</v>
      </c>
      <c r="C127" s="291" t="n">
        <v>1.79</v>
      </c>
      <c r="D127" s="291"/>
      <c r="E127" s="291"/>
      <c r="F127" s="262" t="n">
        <f aca="false">+C127*B127</f>
        <v>157604.13</v>
      </c>
      <c r="G127" s="262"/>
      <c r="H127" s="290"/>
    </row>
    <row r="128" customFormat="false" ht="12.75" hidden="false" customHeight="false" outlineLevel="0" collapsed="false">
      <c r="A128" s="269" t="n">
        <v>36161</v>
      </c>
      <c r="B128" s="290" t="n">
        <v>22026</v>
      </c>
      <c r="C128" s="291" t="n">
        <v>1.7</v>
      </c>
      <c r="D128" s="291"/>
      <c r="E128" s="291"/>
      <c r="F128" s="262" t="n">
        <f aca="false">+C128*B128</f>
        <v>37444.2</v>
      </c>
      <c r="G128" s="262"/>
      <c r="H128" s="290"/>
    </row>
    <row r="129" customFormat="false" ht="12.75" hidden="false" customHeight="false" outlineLevel="0" collapsed="false">
      <c r="A129" s="269" t="n">
        <v>36192</v>
      </c>
      <c r="B129" s="290" t="n">
        <v>12888</v>
      </c>
      <c r="C129" s="291" t="n">
        <v>1.61</v>
      </c>
      <c r="D129" s="291"/>
      <c r="E129" s="291"/>
      <c r="F129" s="262" t="n">
        <f aca="false">+C129*B129</f>
        <v>20749.68</v>
      </c>
      <c r="G129" s="262"/>
      <c r="H129" s="290"/>
    </row>
    <row r="130" customFormat="false" ht="12.75" hidden="false" customHeight="false" outlineLevel="0" collapsed="false">
      <c r="A130" s="269" t="n">
        <v>36220</v>
      </c>
      <c r="B130" s="290" t="n">
        <v>29</v>
      </c>
      <c r="C130" s="291" t="n">
        <v>1.56</v>
      </c>
      <c r="D130" s="291"/>
      <c r="E130" s="291"/>
      <c r="F130" s="262" t="n">
        <f aca="false">+C130*B130</f>
        <v>45.24</v>
      </c>
      <c r="G130" s="262"/>
      <c r="H130" s="290"/>
    </row>
    <row r="131" customFormat="false" ht="12.75" hidden="false" customHeight="false" outlineLevel="0" collapsed="false">
      <c r="A131" s="269" t="n">
        <v>36251</v>
      </c>
      <c r="B131" s="290" t="n">
        <v>31188</v>
      </c>
      <c r="C131" s="291" t="n">
        <v>1.9</v>
      </c>
      <c r="D131" s="291"/>
      <c r="E131" s="291"/>
      <c r="F131" s="262" t="n">
        <f aca="false">+C131*B131</f>
        <v>59257.2</v>
      </c>
      <c r="G131" s="262"/>
      <c r="H131" s="290"/>
    </row>
    <row r="132" customFormat="false" ht="12.75" hidden="false" customHeight="false" outlineLevel="0" collapsed="false">
      <c r="A132" s="269" t="n">
        <v>36281</v>
      </c>
      <c r="B132" s="298" t="n">
        <f aca="false">3252482-3155382</f>
        <v>97100</v>
      </c>
      <c r="C132" s="295" t="n">
        <v>2.02</v>
      </c>
      <c r="D132" s="295"/>
      <c r="E132" s="295"/>
      <c r="F132" s="296" t="n">
        <f aca="false">+C132*B132</f>
        <v>196142</v>
      </c>
      <c r="G132" s="262"/>
      <c r="H132" s="290"/>
    </row>
    <row r="133" customFormat="false" ht="13.5" hidden="false" customHeight="false" outlineLevel="0" collapsed="false">
      <c r="A133" s="267"/>
      <c r="B133" s="299" t="n">
        <f aca="false">SUM(B126:B132)</f>
        <v>262647</v>
      </c>
      <c r="C133" s="300" t="n">
        <f aca="false">+F133/B133</f>
        <v>1.88164277528394</v>
      </c>
      <c r="D133" s="300"/>
      <c r="E133" s="300"/>
      <c r="F133" s="301" t="n">
        <f aca="false">SUM(F126:F132)</f>
        <v>494207.83</v>
      </c>
      <c r="G133" s="262"/>
    </row>
    <row r="134" customFormat="false" ht="13.5" hidden="false" customHeight="false" outlineLevel="0" collapsed="false">
      <c r="A134" s="264"/>
      <c r="F134" s="263"/>
      <c r="G134" s="262"/>
    </row>
    <row r="135" customFormat="false" ht="12.75" hidden="false" customHeight="false" outlineLevel="0" collapsed="false">
      <c r="A135" s="264"/>
      <c r="B135" s="155" t="n">
        <v>110000</v>
      </c>
      <c r="F135" s="263"/>
      <c r="G135" s="262"/>
    </row>
    <row r="136" customFormat="false" ht="12.75" hidden="false" customHeight="false" outlineLevel="0" collapsed="false">
      <c r="A136" s="264"/>
      <c r="B136" s="155" t="n">
        <f aca="false">+B133-B135</f>
        <v>152647</v>
      </c>
      <c r="F136" s="306"/>
      <c r="G136" s="262"/>
      <c r="I136" s="307"/>
    </row>
    <row r="137" customFormat="false" ht="12.75" hidden="false" customHeight="false" outlineLevel="0" collapsed="false">
      <c r="A137" s="264"/>
      <c r="F137" s="306"/>
      <c r="G137" s="262"/>
    </row>
    <row r="138" customFormat="false" ht="12.75" hidden="false" customHeight="false" outlineLevel="0" collapsed="false">
      <c r="A138" s="274" t="n">
        <v>35309</v>
      </c>
      <c r="B138" s="155" t="n">
        <v>49118</v>
      </c>
      <c r="C138" s="156" t="n">
        <v>77606.44</v>
      </c>
      <c r="F138" s="308" t="n">
        <f aca="false">+C138/B138</f>
        <v>1.58</v>
      </c>
      <c r="G138" s="262"/>
    </row>
    <row r="139" customFormat="false" ht="12.75" hidden="false" customHeight="false" outlineLevel="0" collapsed="false">
      <c r="A139" s="274" t="n">
        <v>35339</v>
      </c>
      <c r="B139" s="155" t="n">
        <v>214553</v>
      </c>
      <c r="C139" s="156" t="n">
        <v>454852.36</v>
      </c>
      <c r="F139" s="308" t="n">
        <f aca="false">+C139/B139</f>
        <v>2.12</v>
      </c>
      <c r="G139" s="262"/>
    </row>
    <row r="140" customFormat="false" ht="12.75" hidden="false" customHeight="false" outlineLevel="0" collapsed="false">
      <c r="A140" s="234" t="n">
        <v>35370</v>
      </c>
      <c r="B140" s="155" t="n">
        <v>43514</v>
      </c>
      <c r="C140" s="156" t="n">
        <v>119663.5</v>
      </c>
      <c r="F140" s="308" t="n">
        <f aca="false">+C140/B140</f>
        <v>2.75</v>
      </c>
    </row>
    <row r="141" customFormat="false" ht="12.75" hidden="false" customHeight="false" outlineLevel="0" collapsed="false">
      <c r="A141" s="234" t="n">
        <v>35400</v>
      </c>
      <c r="B141" s="155" t="n">
        <v>-216419</v>
      </c>
      <c r="C141" s="156" t="n">
        <v>-555955.78</v>
      </c>
      <c r="F141" s="308" t="n">
        <f aca="false">+C141/B141</f>
        <v>2.56888618836609</v>
      </c>
    </row>
    <row r="142" customFormat="false" ht="12.75" hidden="false" customHeight="false" outlineLevel="0" collapsed="false">
      <c r="A142" s="234" t="n">
        <v>35400</v>
      </c>
      <c r="B142" s="155" t="n">
        <v>28947</v>
      </c>
      <c r="C142" s="156" t="n">
        <v>45736.26</v>
      </c>
      <c r="F142" s="308" t="n">
        <f aca="false">+C142/B142</f>
        <v>1.58</v>
      </c>
    </row>
    <row r="143" customFormat="false" ht="12.75" hidden="false" customHeight="false" outlineLevel="0" collapsed="false">
      <c r="A143" s="234" t="n">
        <v>35431</v>
      </c>
      <c r="B143" s="155" t="n">
        <v>1433</v>
      </c>
      <c r="C143" s="156" t="n">
        <v>4585.6</v>
      </c>
      <c r="F143" s="308" t="n">
        <f aca="false">+C143/B143</f>
        <v>3.2</v>
      </c>
    </row>
    <row r="144" customFormat="false" ht="12.75" hidden="false" customHeight="false" outlineLevel="0" collapsed="false">
      <c r="A144" s="234" t="n">
        <v>35462</v>
      </c>
      <c r="B144" s="155" t="n">
        <v>-39680</v>
      </c>
      <c r="C144" s="156" t="n">
        <v>-80550.4</v>
      </c>
      <c r="F144" s="308" t="n">
        <f aca="false">+C144/B144</f>
        <v>2.03</v>
      </c>
    </row>
    <row r="145" customFormat="false" ht="12.75" hidden="false" customHeight="false" outlineLevel="0" collapsed="false">
      <c r="A145" s="234" t="n">
        <v>35490</v>
      </c>
      <c r="B145" s="155" t="n">
        <v>11061</v>
      </c>
      <c r="C145" s="156" t="n">
        <v>18914.31</v>
      </c>
      <c r="F145" s="308" t="n">
        <f aca="false">+C145/B145</f>
        <v>1.71</v>
      </c>
    </row>
    <row r="146" customFormat="false" ht="12.75" hidden="false" customHeight="false" outlineLevel="0" collapsed="false">
      <c r="A146" s="234" t="n">
        <v>35521</v>
      </c>
      <c r="B146" s="155" t="n">
        <v>5079</v>
      </c>
      <c r="C146" s="156" t="n">
        <v>9294.57</v>
      </c>
      <c r="F146" s="308" t="n">
        <f aca="false">+C146/B146</f>
        <v>1.83</v>
      </c>
    </row>
    <row r="147" customFormat="false" ht="12.75" hidden="false" customHeight="false" outlineLevel="0" collapsed="false">
      <c r="A147" s="234" t="n">
        <v>35551</v>
      </c>
      <c r="B147" s="155" t="n">
        <v>-27163</v>
      </c>
      <c r="C147" s="156" t="n">
        <v>-53239.48</v>
      </c>
      <c r="F147" s="308" t="n">
        <f aca="false">+C147/B147</f>
        <v>1.96</v>
      </c>
    </row>
    <row r="148" customFormat="false" ht="12.75" hidden="false" customHeight="false" outlineLevel="0" collapsed="false">
      <c r="A148" s="234" t="n">
        <v>35582</v>
      </c>
      <c r="B148" s="155" t="n">
        <v>696</v>
      </c>
      <c r="C148" s="156" t="n">
        <v>1392</v>
      </c>
      <c r="F148" s="308" t="n">
        <f aca="false">+C148/B148</f>
        <v>2</v>
      </c>
    </row>
    <row r="149" customFormat="false" ht="12.75" hidden="false" customHeight="false" outlineLevel="0" collapsed="false">
      <c r="A149" s="234" t="n">
        <v>35612</v>
      </c>
      <c r="B149" s="155" t="n">
        <v>54951</v>
      </c>
      <c r="C149" s="156" t="n">
        <v>111550.53</v>
      </c>
      <c r="F149" s="308" t="n">
        <f aca="false">+C149/B149</f>
        <v>2.03</v>
      </c>
    </row>
    <row r="150" customFormat="false" ht="12.75" hidden="false" customHeight="false" outlineLevel="0" collapsed="false">
      <c r="A150" s="234" t="n">
        <v>35643</v>
      </c>
      <c r="B150" s="155" t="n">
        <v>80810</v>
      </c>
      <c r="C150" s="156" t="n">
        <v>180206.3</v>
      </c>
      <c r="F150" s="308" t="n">
        <f aca="false">+C150/B150</f>
        <v>2.23</v>
      </c>
    </row>
    <row r="151" customFormat="false" ht="12.75" hidden="false" customHeight="false" outlineLevel="0" collapsed="false">
      <c r="A151" s="234" t="n">
        <v>35674</v>
      </c>
      <c r="B151" s="155" t="n">
        <v>79912</v>
      </c>
      <c r="C151" s="156" t="n">
        <v>215762.4</v>
      </c>
      <c r="F151" s="308" t="n">
        <f aca="false">+C151/B151</f>
        <v>2.7</v>
      </c>
    </row>
    <row r="152" customFormat="false" ht="12.75" hidden="false" customHeight="false" outlineLevel="0" collapsed="false">
      <c r="A152" s="234" t="n">
        <v>35704</v>
      </c>
      <c r="B152" s="155" t="n">
        <v>-197519</v>
      </c>
      <c r="C152" s="156" t="n">
        <v>-557003.58</v>
      </c>
      <c r="F152" s="308" t="n">
        <f aca="false">+C152/B152</f>
        <v>2.82</v>
      </c>
    </row>
    <row r="153" customFormat="false" ht="12.75" hidden="false" customHeight="false" outlineLevel="0" collapsed="false">
      <c r="A153" s="234" t="n">
        <v>35735</v>
      </c>
      <c r="B153" s="155" t="n">
        <v>-60757</v>
      </c>
      <c r="C153" s="156" t="n">
        <v>-163436.33</v>
      </c>
      <c r="F153" s="308" t="n">
        <f aca="false">+C153/B153</f>
        <v>2.69</v>
      </c>
    </row>
    <row r="154" customFormat="false" ht="12.75" hidden="false" customHeight="false" outlineLevel="0" collapsed="false">
      <c r="A154" s="234" t="n">
        <v>35765</v>
      </c>
      <c r="B154" s="155" t="n">
        <v>91837</v>
      </c>
      <c r="C154" s="156" t="n">
        <v>198367.92</v>
      </c>
      <c r="F154" s="308" t="n">
        <f aca="false">+C154/B154</f>
        <v>2.16</v>
      </c>
    </row>
    <row r="155" customFormat="false" ht="12.75" hidden="false" customHeight="false" outlineLevel="0" collapsed="false">
      <c r="A155" s="234" t="n">
        <v>35796</v>
      </c>
      <c r="B155" s="155" t="n">
        <v>12478</v>
      </c>
      <c r="C155" s="156" t="n">
        <v>24831.22</v>
      </c>
      <c r="F155" s="308" t="n">
        <f aca="false">+C155/B155</f>
        <v>1.99</v>
      </c>
    </row>
    <row r="156" customFormat="false" ht="12.75" hidden="false" customHeight="false" outlineLevel="0" collapsed="false">
      <c r="A156" s="234" t="n">
        <v>35827</v>
      </c>
      <c r="B156" s="155" t="n">
        <v>41686</v>
      </c>
      <c r="C156" s="156" t="n">
        <v>85456.3</v>
      </c>
      <c r="F156" s="308" t="n">
        <f aca="false">+C156/B156</f>
        <v>2.05</v>
      </c>
    </row>
    <row r="157" customFormat="false" ht="12.75" hidden="false" customHeight="false" outlineLevel="0" collapsed="false">
      <c r="A157" s="234" t="n">
        <v>35855</v>
      </c>
      <c r="B157" s="155" t="n">
        <v>10912</v>
      </c>
      <c r="C157" s="156" t="n">
        <v>23242.56</v>
      </c>
      <c r="F157" s="308" t="n">
        <f aca="false">+C157/B157</f>
        <v>2.13</v>
      </c>
    </row>
    <row r="158" customFormat="false" ht="12.75" hidden="false" customHeight="false" outlineLevel="0" collapsed="false">
      <c r="A158" s="234" t="n">
        <v>35886</v>
      </c>
      <c r="B158" s="155" t="n">
        <v>-14809</v>
      </c>
      <c r="C158" s="156" t="n">
        <v>-33468.34</v>
      </c>
      <c r="F158" s="308" t="n">
        <f aca="false">+C158/B158</f>
        <v>2.26</v>
      </c>
    </row>
    <row r="159" customFormat="false" ht="12.75" hidden="false" customHeight="false" outlineLevel="0" collapsed="false">
      <c r="A159" s="234" t="n">
        <v>35916</v>
      </c>
      <c r="B159" s="155" t="n">
        <v>-68266</v>
      </c>
      <c r="C159" s="156" t="n">
        <v>-131753.38</v>
      </c>
      <c r="F159" s="308" t="n">
        <f aca="false">+C159/B159</f>
        <v>1.93</v>
      </c>
    </row>
    <row r="160" customFormat="false" ht="12.75" hidden="false" customHeight="false" outlineLevel="0" collapsed="false">
      <c r="A160" s="234" t="n">
        <v>35947</v>
      </c>
      <c r="B160" s="155" t="n">
        <v>-120267</v>
      </c>
      <c r="C160" s="156" t="n">
        <v>-221291.28</v>
      </c>
      <c r="F160" s="308" t="n">
        <f aca="false">+C160/B160</f>
        <v>1.84</v>
      </c>
    </row>
    <row r="161" customFormat="false" ht="12.75" hidden="false" customHeight="false" outlineLevel="0" collapsed="false">
      <c r="A161" s="234" t="n">
        <v>35977</v>
      </c>
      <c r="B161" s="155" t="n">
        <v>67572</v>
      </c>
      <c r="C161" s="156" t="n">
        <v>136495.44</v>
      </c>
      <c r="F161" s="308" t="n">
        <f aca="false">+C161/B161</f>
        <v>2.02</v>
      </c>
      <c r="G161" s="286"/>
    </row>
    <row r="162" customFormat="false" ht="12.75" hidden="false" customHeight="false" outlineLevel="0" collapsed="false">
      <c r="A162" s="234" t="n">
        <v>36008</v>
      </c>
      <c r="B162" s="155" t="n">
        <v>76339</v>
      </c>
      <c r="C162" s="156" t="n">
        <v>133593.25</v>
      </c>
      <c r="F162" s="308" t="n">
        <f aca="false">+C162/B162</f>
        <v>1.75</v>
      </c>
    </row>
    <row r="163" customFormat="false" ht="12.75" hidden="false" customHeight="false" outlineLevel="0" collapsed="false">
      <c r="A163" s="234" t="n">
        <v>36039</v>
      </c>
      <c r="B163" s="155" t="n">
        <v>4528</v>
      </c>
      <c r="C163" s="156" t="n">
        <v>7969.28</v>
      </c>
      <c r="F163" s="308" t="n">
        <f aca="false">+C163/B163</f>
        <v>1.76</v>
      </c>
    </row>
    <row r="164" customFormat="false" ht="12.75" hidden="false" customHeight="false" outlineLevel="0" collapsed="false">
      <c r="A164" s="234" t="n">
        <v>36069</v>
      </c>
      <c r="B164" s="155" t="n">
        <v>26871</v>
      </c>
      <c r="C164" s="156" t="n">
        <v>47561.67</v>
      </c>
      <c r="F164" s="308" t="n">
        <f aca="false">+C164/B164</f>
        <v>1.77</v>
      </c>
    </row>
    <row r="165" customFormat="false" ht="12.75" hidden="false" customHeight="false" outlineLevel="0" collapsed="false">
      <c r="A165" s="234" t="n">
        <v>36100</v>
      </c>
      <c r="B165" s="309" t="n">
        <v>153952</v>
      </c>
      <c r="C165" s="304" t="n">
        <v>288096.78</v>
      </c>
      <c r="F165" s="307" t="n">
        <f aca="false">+C165/B165</f>
        <v>1.87134158698815</v>
      </c>
    </row>
    <row r="166" customFormat="false" ht="12.75" hidden="false" customHeight="false" outlineLevel="0" collapsed="false">
      <c r="B166" s="155" t="n">
        <f aca="false">SUM(B138:B165)</f>
        <v>311369</v>
      </c>
      <c r="C166" s="156" t="n">
        <f aca="false">SUM(C138:C165)</f>
        <v>388480.12</v>
      </c>
      <c r="F166" s="5" t="s">
        <v>222</v>
      </c>
    </row>
    <row r="167" customFormat="false" ht="12.75" hidden="false" customHeight="false" outlineLevel="0" collapsed="false">
      <c r="B167" s="309" t="n">
        <v>-300000</v>
      </c>
      <c r="C167" s="304" t="n">
        <v>-450000</v>
      </c>
      <c r="F167" s="5" t="s">
        <v>223</v>
      </c>
    </row>
    <row r="168" customFormat="false" ht="12.75" hidden="false" customHeight="false" outlineLevel="0" collapsed="false">
      <c r="B168" s="155" t="n">
        <f aca="false">+B167+B166</f>
        <v>11369</v>
      </c>
      <c r="C168" s="156" t="n">
        <f aca="false">+C167+C166</f>
        <v>-61519.88</v>
      </c>
      <c r="F168" s="5" t="s">
        <v>224</v>
      </c>
    </row>
    <row r="169" customFormat="false" ht="12.75" hidden="false" customHeight="false" outlineLevel="0" collapsed="false">
      <c r="A169" s="234" t="n">
        <v>36130</v>
      </c>
      <c r="B169" s="155" t="n">
        <v>88047</v>
      </c>
      <c r="C169" s="156" t="n">
        <v>153201.78</v>
      </c>
      <c r="F169" s="307" t="n">
        <f aca="false">+C169/B169</f>
        <v>1.74</v>
      </c>
    </row>
    <row r="170" customFormat="false" ht="12.75" hidden="false" customHeight="false" outlineLevel="0" collapsed="false">
      <c r="A170" s="234" t="n">
        <v>36161</v>
      </c>
      <c r="B170" s="155" t="n">
        <v>22026</v>
      </c>
      <c r="C170" s="156" t="n">
        <v>38104.98</v>
      </c>
      <c r="F170" s="307" t="n">
        <f aca="false">+C170/B170</f>
        <v>1.73</v>
      </c>
    </row>
    <row r="171" customFormat="false" ht="12.75" hidden="false" customHeight="false" outlineLevel="0" collapsed="false">
      <c r="A171" s="234" t="n">
        <v>36192</v>
      </c>
      <c r="B171" s="155" t="n">
        <v>12888</v>
      </c>
      <c r="C171" s="156" t="n">
        <v>21007.44</v>
      </c>
      <c r="F171" s="307" t="n">
        <f aca="false">+C171/B171</f>
        <v>1.63</v>
      </c>
    </row>
    <row r="172" customFormat="false" ht="12.75" hidden="false" customHeight="false" outlineLevel="0" collapsed="false">
      <c r="A172" s="234" t="n">
        <v>36220</v>
      </c>
      <c r="B172" s="155" t="n">
        <v>29</v>
      </c>
      <c r="C172" s="156" t="n">
        <v>46.11</v>
      </c>
      <c r="F172" s="303" t="n">
        <f aca="false">+C172/B172</f>
        <v>1.59</v>
      </c>
    </row>
    <row r="173" customFormat="false" ht="12.75" hidden="false" customHeight="false" outlineLevel="0" collapsed="false">
      <c r="A173" s="234" t="n">
        <v>36251</v>
      </c>
      <c r="B173" s="309" t="n">
        <v>31188</v>
      </c>
      <c r="C173" s="304" t="n">
        <v>60504.72</v>
      </c>
      <c r="F173" s="307" t="n">
        <f aca="false">+C173/B173</f>
        <v>1.94</v>
      </c>
    </row>
    <row r="174" customFormat="false" ht="12.75" hidden="false" customHeight="false" outlineLevel="0" collapsed="false">
      <c r="B174" s="155" t="n">
        <f aca="false">SUM(B168:B173)</f>
        <v>165547</v>
      </c>
      <c r="C174" s="156" t="n">
        <f aca="false">SUM(C168:C173)</f>
        <v>211345.15</v>
      </c>
    </row>
    <row r="175" customFormat="false" ht="12.75" hidden="false" customHeight="false" outlineLevel="0" collapsed="false">
      <c r="A175" s="154" t="s">
        <v>225</v>
      </c>
      <c r="B175" s="309" t="n">
        <v>98603</v>
      </c>
      <c r="C175" s="304" t="n">
        <f aca="false">+B175*2.02</f>
        <v>199178.06</v>
      </c>
      <c r="F175" s="310" t="n">
        <v>2.02</v>
      </c>
    </row>
    <row r="176" customFormat="false" ht="12.75" hidden="false" customHeight="false" outlineLevel="0" collapsed="false">
      <c r="B176" s="155" t="n">
        <f aca="false">+B175+B174</f>
        <v>264150</v>
      </c>
      <c r="C176" s="156" t="n">
        <f aca="false">+C175+C174</f>
        <v>410523.21</v>
      </c>
      <c r="F176" s="307" t="n">
        <f aca="false">+C176/B176</f>
        <v>1.55412913117547</v>
      </c>
    </row>
    <row r="178" customFormat="false" ht="12.75" hidden="false" customHeight="false" outlineLevel="0" collapsed="false">
      <c r="A178" s="154" t="s">
        <v>226</v>
      </c>
      <c r="B178" s="155" t="n">
        <f aca="false">SUM(B161:B165)</f>
        <v>329262</v>
      </c>
      <c r="C178" s="156" t="n">
        <f aca="false">SUM(C161:C165)</f>
        <v>613716.42</v>
      </c>
    </row>
    <row r="180" customFormat="false" ht="12.75" hidden="false" customHeight="false" outlineLevel="0" collapsed="false">
      <c r="A180" s="154" t="s">
        <v>227</v>
      </c>
      <c r="B180" s="155" t="n">
        <f aca="false">+B169+B170+B171+B172+B173+B175</f>
        <v>252781</v>
      </c>
      <c r="C180" s="15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2002-01-31T16:04:52Z</cp:lastPrinted>
  <dcterms:modified xsi:type="dcterms:W3CDTF">2002-02-01T15:15:01Z</dcterms:modified>
  <cp:revision>0</cp:revision>
  <dc:subject/>
  <dc:title/>
</cp:coreProperties>
</file>