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Historical Information" sheetId="2" state="visible" r:id="rId4"/>
    <sheet name="As of 10-3-00" sheetId="3" state="visible" r:id="rId5"/>
    <sheet name="Sheet" sheetId="4" state="visible" r:id="rId6"/>
    <sheet name="Ignore - Saved only for Demand " sheetId="5" state="hidden" r:id="rId7"/>
  </sheets>
  <externalReferences>
    <externalReference r:id="rId8"/>
  </externalReferences>
  <definedNames>
    <definedName function="false" hidden="false" localSheetId="2" name="_xlnm.Print_Area" vbProcedure="false">'As of 10-3-00'!$A$2:$AE$43</definedName>
    <definedName function="false" hidden="false" localSheetId="1" name="_xlnm.Print_Area" vbProcedure="false">'Historical Information'!$C$3:$X$61</definedName>
    <definedName function="false" hidden="false" localSheetId="4" name="_xlnm.Print_Area" vbProcedure="false">'Ignore - Saved only for Demand '!$C$3:$Z$63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<sst xmlns="http://schemas.openxmlformats.org/spreadsheetml/2006/main" count="454" uniqueCount="139">
  <si>
    <t xml:space="preserve">Value as Of</t>
  </si>
  <si>
    <t xml:space="preserve">Intrinsic Value</t>
  </si>
  <si>
    <t xml:space="preserve">Extrinsic Value</t>
  </si>
  <si>
    <t xml:space="preserve">Intrinsic Delta</t>
  </si>
  <si>
    <t xml:space="preserve">Extrinsic Delta</t>
  </si>
  <si>
    <t xml:space="preserve">"Original" Deals</t>
  </si>
  <si>
    <t xml:space="preserve">Added after 11/03/1999 to original model</t>
  </si>
  <si>
    <t xml:space="preserve">Deals Added to Current Model</t>
  </si>
  <si>
    <t xml:space="preserve">Initially</t>
  </si>
  <si>
    <t xml:space="preserve">(various 06/00 and 07/00 dates)</t>
  </si>
  <si>
    <t xml:space="preserve">Total Delta</t>
  </si>
  <si>
    <t xml:space="preserve">Value on 11/03/1999</t>
  </si>
  <si>
    <t xml:space="preserve">Value on 2/29/2000</t>
  </si>
  <si>
    <t xml:space="preserve">Additions after Initial Book</t>
  </si>
  <si>
    <t xml:space="preserve">Value on 09/18/2000</t>
  </si>
  <si>
    <t xml:space="preserve">Footnotes</t>
  </si>
  <si>
    <t xml:space="preserve">Deal #</t>
  </si>
  <si>
    <t xml:space="preserve">Pipeline</t>
  </si>
  <si>
    <t xml:space="preserve">Receipt</t>
  </si>
  <si>
    <t xml:space="preserve">Delivery</t>
  </si>
  <si>
    <t xml:space="preserve">Volume</t>
  </si>
  <si>
    <t xml:space="preserve">Start</t>
  </si>
  <si>
    <t xml:space="preserve">End</t>
  </si>
  <si>
    <t xml:space="preserve">Intrinsic</t>
  </si>
  <si>
    <t xml:space="preserve">Extrinsic</t>
  </si>
  <si>
    <t xml:space="preserve">Added</t>
  </si>
  <si>
    <t xml:space="preserve">Initial Intrinsic</t>
  </si>
  <si>
    <t xml:space="preserve">Initial Extrinsic</t>
  </si>
  <si>
    <t xml:space="preserve">CENTRAL</t>
  </si>
  <si>
    <t xml:space="preserve">(1)</t>
  </si>
  <si>
    <t xml:space="preserve">NB</t>
  </si>
  <si>
    <t xml:space="preserve">Ventura</t>
  </si>
  <si>
    <t xml:space="preserve">Chicago</t>
  </si>
  <si>
    <t xml:space="preserve">(2)</t>
  </si>
  <si>
    <t xml:space="preserve">Moncy</t>
  </si>
  <si>
    <t xml:space="preserve">(3)</t>
  </si>
  <si>
    <t xml:space="preserve">NGPL</t>
  </si>
  <si>
    <t xml:space="preserve">NGPL/TX OK</t>
  </si>
  <si>
    <t xml:space="preserve">NGPL/LA</t>
  </si>
  <si>
    <t xml:space="preserve">(4), (5)</t>
  </si>
  <si>
    <t xml:space="preserve">ANR</t>
  </si>
  <si>
    <t xml:space="preserve">WLA</t>
  </si>
  <si>
    <t xml:space="preserve">Consumers</t>
  </si>
  <si>
    <t xml:space="preserve">(4)</t>
  </si>
  <si>
    <t xml:space="preserve">Noram West</t>
  </si>
  <si>
    <t xml:space="preserve">Perryville</t>
  </si>
  <si>
    <t xml:space="preserve">(4), (5), (6)</t>
  </si>
  <si>
    <t xml:space="preserve">ELA</t>
  </si>
  <si>
    <t xml:space="preserve">Crossroads</t>
  </si>
  <si>
    <t xml:space="preserve">Columbia Gas</t>
  </si>
  <si>
    <t xml:space="preserve">WEST</t>
  </si>
  <si>
    <t xml:space="preserve">PGT</t>
  </si>
  <si>
    <t xml:space="preserve">Kingsgate</t>
  </si>
  <si>
    <t xml:space="preserve">Malin</t>
  </si>
  <si>
    <t xml:space="preserve">EPNG</t>
  </si>
  <si>
    <t xml:space="preserve">SJ/Permian</t>
  </si>
  <si>
    <t xml:space="preserve">Valero</t>
  </si>
  <si>
    <t xml:space="preserve">El Paso</t>
  </si>
  <si>
    <t xml:space="preserve">SoCal/Topock</t>
  </si>
  <si>
    <t xml:space="preserve">California Border</t>
  </si>
  <si>
    <t xml:space="preserve">(7)</t>
  </si>
  <si>
    <t xml:space="preserve">ELPO/SJ</t>
  </si>
  <si>
    <t xml:space="preserve">NWPL</t>
  </si>
  <si>
    <t xml:space="preserve">Stanfield</t>
  </si>
  <si>
    <t xml:space="preserve">Kern</t>
  </si>
  <si>
    <t xml:space="preserve">PGEN</t>
  </si>
  <si>
    <t xml:space="preserve">PGE</t>
  </si>
  <si>
    <t xml:space="preserve">Topock</t>
  </si>
  <si>
    <t xml:space="preserve">CG</t>
  </si>
  <si>
    <t xml:space="preserve">(11)</t>
  </si>
  <si>
    <t xml:space="preserve">EAST</t>
  </si>
  <si>
    <t xml:space="preserve">(8)</t>
  </si>
  <si>
    <t xml:space="preserve">CGT</t>
  </si>
  <si>
    <t xml:space="preserve">Rayne</t>
  </si>
  <si>
    <t xml:space="preserve">Leach</t>
  </si>
  <si>
    <t xml:space="preserve">Onshore</t>
  </si>
  <si>
    <t xml:space="preserve">Zone 3</t>
  </si>
  <si>
    <t xml:space="preserve">Zone 6</t>
  </si>
  <si>
    <t xml:space="preserve">Zone 1</t>
  </si>
  <si>
    <t xml:space="preserve">Zone 2</t>
  </si>
  <si>
    <t xml:space="preserve">(9)</t>
  </si>
  <si>
    <t xml:space="preserve">(10)</t>
  </si>
  <si>
    <t xml:space="preserve">This leg, on 11/99, had a volume of 60,000/day.  On 02/2000, it appears split into two legs;  one of 40,000 (until 04/2000) and one of 60,000 (from 4/2000)</t>
  </si>
  <si>
    <t xml:space="preserve">This leg was one leg on 10/99 and 02/00 with a volume of 15,000/day.  However, the new model splits it into three legs (#2,25,26) with volumes of 10,000 (01/99-02/02),</t>
  </si>
  <si>
    <t xml:space="preserve">   9,300/day (03/02-02/09) and 15,000/day (03/09-05/09).   Fuel and demand rates vary slightly from old model to new also.</t>
  </si>
  <si>
    <t xml:space="preserve">Deal has same volume in all three models.  Fuel rates are the same in the current model and the 10/99 model, but the 02/00 model contains no fuel rate.</t>
  </si>
  <si>
    <t xml:space="preserve">   In addition, the 10/99 model contains a delivery point of ColGulf/LA instead of NGPL/LA and is marked against IF-Col/Gulf-LA instead of IF-NGPL/LA.</t>
  </si>
  <si>
    <t xml:space="preserve">CES Deal.  Not in 11/99 model and unable to determine when leg added to option model.</t>
  </si>
  <si>
    <t xml:space="preserve">(5)</t>
  </si>
  <si>
    <t xml:space="preserve">02/00 model has termination date of 03/00.  New model has termination date of 03/01.</t>
  </si>
  <si>
    <t xml:space="preserve">(6)</t>
  </si>
  <si>
    <t xml:space="preserve">02/00 model has flat demand of $0.2963.  New model has seasonal demand of $0.2963 winter and $0.0792 summer.</t>
  </si>
  <si>
    <t xml:space="preserve">Not valued prior to 02/00</t>
  </si>
  <si>
    <t xml:space="preserve">Fuel rate is 2.988% in 10/99 and 02/00 models, 2.82% in current model.  Demand in $0.1048 in 10/99 and 02/00 models, $0.1035 in current model.</t>
  </si>
  <si>
    <t xml:space="preserve">Deal originially entered 07/28/2000 with volume of 10,000.  Volume changed to 50,000 on 08/10/2000 when consolidated deal #46 and a portion of #45.</t>
  </si>
  <si>
    <t xml:space="preserve">Deal originally entered on 07/31/2000 with volume of 10,000 and expiration of Mar-01.  Volume changed to 142 and expiration changed to 07/31/2000 on 08/10/2000.</t>
  </si>
  <si>
    <t xml:space="preserve">Deal originally booked on 06/14/2000.  Model and P&amp;L report not available to reconstruct Intrinsic/Extrinsic values.</t>
  </si>
  <si>
    <t xml:space="preserve">Show Value On:</t>
  </si>
  <si>
    <t xml:space="preserve">PV'd Extrinsic $/MMBtu</t>
  </si>
  <si>
    <t xml:space="preserve">Extrinsic $/MMBtu</t>
  </si>
  <si>
    <t xml:space="preserve">Average Correlation</t>
  </si>
  <si>
    <t xml:space="preserve">Proposed Correlation</t>
  </si>
  <si>
    <t xml:space="preserve">Change in Extrinsic  $</t>
  </si>
  <si>
    <t xml:space="preserve">Other Changes</t>
  </si>
  <si>
    <t xml:space="preserve">Extrinsic P/L Since Mar 1</t>
  </si>
  <si>
    <t xml:space="preserve">Extrinsic P/L b/t 11/99 &amp; 3/00</t>
  </si>
  <si>
    <t xml:space="preserve">Trader</t>
  </si>
  <si>
    <t xml:space="preserve">I am currently waiting on</t>
  </si>
  <si>
    <t xml:space="preserve">Lewis</t>
  </si>
  <si>
    <t xml:space="preserve">9,300-15,000</t>
  </si>
  <si>
    <t xml:space="preserve">Central desk proposal</t>
  </si>
  <si>
    <t xml:space="preserve">2,25,26</t>
  </si>
  <si>
    <t xml:space="preserve">I will advise</t>
  </si>
  <si>
    <t xml:space="preserve">*</t>
  </si>
  <si>
    <t xml:space="preserve">Hoelst</t>
  </si>
  <si>
    <t xml:space="preserve">Socal</t>
  </si>
  <si>
    <t xml:space="preserve">total value chg</t>
  </si>
  <si>
    <t xml:space="preserve">Keavey</t>
  </si>
  <si>
    <t xml:space="preserve">for all of these</t>
  </si>
  <si>
    <t xml:space="preserve">correlation</t>
  </si>
  <si>
    <t xml:space="preserve">changes was</t>
  </si>
  <si>
    <t xml:space="preserve">I am waiting on</t>
  </si>
  <si>
    <t xml:space="preserve">deal by deal</t>
  </si>
  <si>
    <t xml:space="preserve">value changes</t>
  </si>
  <si>
    <t xml:space="preserve">and will send</t>
  </si>
  <si>
    <t xml:space="preserve">**</t>
  </si>
  <si>
    <t xml:space="preserve">*    Kingsgate to Malin spread changed from $.1676 to .2676, creating this positive value.  This is due to current expectations from Canada office on AECO, which were then adjusted for Kingsgate value.</t>
  </si>
  <si>
    <t xml:space="preserve">TOTALS</t>
  </si>
  <si>
    <t xml:space="preserve">Note:  New $/MMBtu extrinsic value for Kingsgate to Malin drops from $.12+ to $.0303.</t>
  </si>
  <si>
    <t xml:space="preserve">*'*  East Desk has $5,700,000 set aside</t>
  </si>
  <si>
    <t xml:space="preserve">Current Kingsgate to Malin spread is marked $.16 flat from 10/14 til expiry, slightly higher for the front years</t>
  </si>
  <si>
    <t xml:space="preserve">*  East Desk has $5,700,000 set aside</t>
  </si>
  <si>
    <t xml:space="preserve">Value on 08/19/2000</t>
  </si>
  <si>
    <t xml:space="preserve">Demand</t>
  </si>
  <si>
    <t xml:space="preserve">Fin Spread</t>
  </si>
  <si>
    <t xml:space="preserve">x</t>
  </si>
  <si>
    <t xml:space="preserve">PGE/CG</t>
  </si>
  <si>
    <t xml:space="preserve">Totals</t>
  </si>
  <si>
    <t xml:space="preserve">CES Deal.  Not in 10/99 model.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</si>
</sst>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d\-mmm\-yy"/>
    <numFmt numFmtId="166" formatCode="\$#,##0"/>
    <numFmt numFmtId="167" formatCode="#,##0"/>
    <numFmt numFmtId="168" formatCode="0"/>
    <numFmt numFmtId="169" formatCode="&quot;$ &quot;#,##0;&quot;($ &quot;#,##0\)"/>
    <numFmt numFmtId="170" formatCode="[$-409]m/d/yyyy"/>
    <numFmt numFmtId="171" formatCode="0.00%"/>
    <numFmt numFmtId="172" formatCode="\$#,##0.0000"/>
    <numFmt numFmtId="173" formatCode="0.000%"/>
    <numFmt numFmtId="174" formatCode="[$-409]#,##0_);[RED]\(#,##0\)"/>
    <numFmt numFmtId="175" formatCode="\$#,##0_);[RED]&quot;($&quot;#,##0\)"/>
    <numFmt numFmtId="176" formatCode="\$#,##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sz val="10"/>
      <color rgb="FF969696"/>
      <name val="Arial"/>
      <family val="2"/>
    </font>
    <font>
      <sz val="10"/>
      <color rgb="FF0000FF"/>
      <name val="Arial"/>
      <family val="2"/>
    </font>
    <font>
      <b val="true"/>
      <sz val="10"/>
      <color rgb="FF96969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dotted"/>
      <diagonal/>
    </border>
    <border diagonalUp="false" diagonalDown="false">
      <left/>
      <right/>
      <top/>
      <bottom style="dotted"/>
      <diagonal/>
    </border>
    <border diagonalUp="false" diagonalDown="false">
      <left style="thin"/>
      <right/>
      <top style="dotted"/>
      <bottom/>
      <diagonal/>
    </border>
    <border diagonalUp="false" diagonalDown="false">
      <left/>
      <right/>
      <top style="dotted"/>
      <bottom/>
      <diagonal/>
    </border>
    <border diagonalUp="false" diagonalDown="false">
      <left style="thin"/>
      <right/>
      <top style="dotted"/>
      <bottom style="dotted"/>
      <diagonal/>
    </border>
    <border diagonalUp="false" diagonalDown="false">
      <left/>
      <right/>
      <top style="dotted"/>
      <bottom style="dotted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 style="dotted"/>
      <diagonal/>
    </border>
    <border diagonalUp="false" diagonalDown="false">
      <left/>
      <right style="thin"/>
      <top style="dotted"/>
      <bottom/>
      <diagonal/>
    </border>
    <border diagonalUp="false" diagonalDown="false">
      <left/>
      <right style="thin"/>
      <top style="dotted"/>
      <bottom style="dotted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8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general" vertical="center" textRotation="9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general" vertical="center" textRotation="9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8" fontId="4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1" fontId="4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Transport/Central%20Transport/1000/Financial%20Transport/Financial%20Transport%201003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ily Operation"/>
      <sheetName val="Contract DB (Central)"/>
      <sheetName val="Contract DB (West)"/>
      <sheetName val="Contract DB (East)"/>
      <sheetName val="P&amp;L Report"/>
      <sheetName val="East CurveShift"/>
      <sheetName val="P&amp;L Template"/>
      <sheetName val="Central Position Rpt"/>
      <sheetName val="WestHolst Position Rpt"/>
      <sheetName val="WestAllen Position Rpt"/>
      <sheetName val="West Delta Positions"/>
      <sheetName val="East Postition Rpt"/>
      <sheetName val="LongTerm1"/>
      <sheetName val="LongTerm2"/>
      <sheetName val="LongTerm3"/>
      <sheetName val="LongTerm4"/>
      <sheetName val="LongTerm5"/>
      <sheetName val="LongTerm6"/>
      <sheetName val="LongTerm7"/>
      <sheetName val="LongTerm8"/>
      <sheetName val="LongTerm9"/>
      <sheetName val="LongTerm10"/>
      <sheetName val="LongTerm11"/>
      <sheetName val="LongTerm12"/>
      <sheetName val="LongTerm14"/>
      <sheetName val="LongTerm15"/>
      <sheetName val="LongTerm16"/>
      <sheetName val="LongTerm17"/>
      <sheetName val="LongTerm19"/>
      <sheetName val="LongTerm20"/>
      <sheetName val="LongTerm21"/>
      <sheetName val="LongTerm22"/>
      <sheetName val="LongTerm23"/>
      <sheetName val="LongTerm24"/>
      <sheetName val="LongTerm25"/>
      <sheetName val="LongTerm26"/>
      <sheetName val="LongTerm27"/>
      <sheetName val="LongTerm28"/>
      <sheetName val="LongTerm29"/>
      <sheetName val="LongTerm37"/>
      <sheetName val="LongTerm38"/>
      <sheetName val="LongTerm39"/>
      <sheetName val="LongTerm43"/>
      <sheetName val="LongTerm44"/>
      <sheetName val="LongTerm45"/>
      <sheetName val="LongTerm46"/>
      <sheetName val="LongTerm47"/>
      <sheetName val="Correlations"/>
      <sheetName val="Curves"/>
      <sheetName val="Help"/>
      <sheetName val="Codes"/>
      <sheetName val="Configur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T4">
            <v>19838315.0210713</v>
          </cell>
        </row>
        <row r="5">
          <cell r="T5">
            <v>5467870.9001134</v>
          </cell>
        </row>
        <row r="7">
          <cell r="T7">
            <v>0.0384951732938082</v>
          </cell>
        </row>
        <row r="8">
          <cell r="T8">
            <v>0.994970384842813</v>
          </cell>
        </row>
      </sheetData>
      <sheetData sheetId="13">
        <row r="4">
          <cell r="T4">
            <v>674529.803099796</v>
          </cell>
        </row>
        <row r="5">
          <cell r="T5">
            <v>358035.083491</v>
          </cell>
        </row>
        <row r="6">
          <cell r="T6">
            <v>4617826.83606043</v>
          </cell>
        </row>
        <row r="8">
          <cell r="Y8">
            <v>15.769292118823</v>
          </cell>
          <cell r="Z8">
            <v>16</v>
          </cell>
        </row>
      </sheetData>
      <sheetData sheetId="14">
        <row r="4">
          <cell r="T4">
            <v>0</v>
          </cell>
        </row>
        <row r="5">
          <cell r="T5">
            <v>541463.372899933</v>
          </cell>
        </row>
        <row r="7">
          <cell r="T7">
            <v>0.0917102400432025</v>
          </cell>
        </row>
        <row r="8">
          <cell r="T8">
            <v>0.98456446192257</v>
          </cell>
        </row>
      </sheetData>
      <sheetData sheetId="15">
        <row r="4">
          <cell r="T4">
            <v>45674.8150646313</v>
          </cell>
        </row>
        <row r="5">
          <cell r="T5">
            <v>93213.4647753553</v>
          </cell>
        </row>
        <row r="7">
          <cell r="T7">
            <v>0.12582765336663</v>
          </cell>
        </row>
        <row r="8">
          <cell r="T8">
            <v>0.981962725817654</v>
          </cell>
        </row>
      </sheetData>
      <sheetData sheetId="16"/>
      <sheetData sheetId="17"/>
      <sheetData sheetId="18">
        <row r="4">
          <cell r="T4">
            <v>648921.550291746</v>
          </cell>
        </row>
        <row r="5">
          <cell r="T5">
            <v>302390.680419057</v>
          </cell>
        </row>
        <row r="7">
          <cell r="T7">
            <v>0.0816386555499613</v>
          </cell>
        </row>
        <row r="8">
          <cell r="T8">
            <v>0.981962725817654</v>
          </cell>
        </row>
      </sheetData>
      <sheetData sheetId="19"/>
      <sheetData sheetId="20">
        <row r="4">
          <cell r="T4">
            <v>10760307.7141997</v>
          </cell>
        </row>
        <row r="5">
          <cell r="T5">
            <v>15818807.3514676</v>
          </cell>
        </row>
        <row r="7">
          <cell r="T7">
            <v>0.121228570758733</v>
          </cell>
        </row>
        <row r="8">
          <cell r="T8">
            <v>0.984310199168522</v>
          </cell>
        </row>
      </sheetData>
      <sheetData sheetId="21">
        <row r="4">
          <cell r="T4">
            <v>220425.485140033</v>
          </cell>
        </row>
        <row r="5">
          <cell r="T5">
            <v>1168345.18098709</v>
          </cell>
        </row>
        <row r="7">
          <cell r="T7">
            <v>0.118193014475967</v>
          </cell>
        </row>
        <row r="8">
          <cell r="T8">
            <v>0.973831535722677</v>
          </cell>
        </row>
      </sheetData>
      <sheetData sheetId="22"/>
      <sheetData sheetId="23"/>
      <sheetData sheetId="24"/>
      <sheetData sheetId="25"/>
      <sheetData sheetId="26"/>
      <sheetData sheetId="27">
        <row r="4">
          <cell r="T4">
            <v>2378575.17990676</v>
          </cell>
        </row>
        <row r="5">
          <cell r="T5">
            <v>1887583.59375239</v>
          </cell>
        </row>
        <row r="7">
          <cell r="T7">
            <v>0.051351800399991</v>
          </cell>
        </row>
        <row r="8">
          <cell r="T8">
            <v>0.995046848294209</v>
          </cell>
        </row>
      </sheetData>
      <sheetData sheetId="28">
        <row r="4">
          <cell r="T4">
            <v>942052.598580251</v>
          </cell>
        </row>
        <row r="5">
          <cell r="T5">
            <v>2148953.78865567</v>
          </cell>
        </row>
        <row r="7">
          <cell r="T7">
            <v>0.053065920628359</v>
          </cell>
        </row>
        <row r="8">
          <cell r="T8">
            <v>0.996333364077201</v>
          </cell>
        </row>
      </sheetData>
      <sheetData sheetId="29">
        <row r="4">
          <cell r="T4">
            <v>797739.53553616</v>
          </cell>
        </row>
        <row r="5">
          <cell r="T5">
            <v>1620177.97035734</v>
          </cell>
        </row>
        <row r="7">
          <cell r="T7">
            <v>0.0494671354235846</v>
          </cell>
        </row>
        <row r="8">
          <cell r="T8">
            <v>0.996756994114527</v>
          </cell>
        </row>
      </sheetData>
      <sheetData sheetId="30">
        <row r="4">
          <cell r="T4">
            <v>1491921.27172846</v>
          </cell>
        </row>
        <row r="5">
          <cell r="T5">
            <v>1276275.41969416</v>
          </cell>
        </row>
        <row r="7">
          <cell r="T7">
            <v>0.0612023192416973</v>
          </cell>
        </row>
        <row r="8">
          <cell r="T8">
            <v>0.99295105213319</v>
          </cell>
        </row>
      </sheetData>
      <sheetData sheetId="31"/>
      <sheetData sheetId="32"/>
      <sheetData sheetId="33">
        <row r="4">
          <cell r="T4">
            <v>1270632.833957</v>
          </cell>
        </row>
        <row r="5">
          <cell r="T5">
            <v>1297041.80533823</v>
          </cell>
        </row>
        <row r="7">
          <cell r="T7">
            <v>0.0882434105303308</v>
          </cell>
        </row>
        <row r="8">
          <cell r="T8">
            <v>0.987391736493707</v>
          </cell>
        </row>
      </sheetData>
      <sheetData sheetId="34">
        <row r="4">
          <cell r="T4">
            <v>5998073.35124518</v>
          </cell>
        </row>
        <row r="5">
          <cell r="T5">
            <v>187556.426758585</v>
          </cell>
        </row>
        <row r="6">
          <cell r="T6">
            <v>17245234.821064</v>
          </cell>
        </row>
        <row r="8">
          <cell r="Y8">
            <v>83.5919023264526</v>
          </cell>
          <cell r="Z8">
            <v>84</v>
          </cell>
        </row>
      </sheetData>
      <sheetData sheetId="35">
        <row r="4">
          <cell r="T4">
            <v>423222.103040905</v>
          </cell>
        </row>
        <row r="5">
          <cell r="T5">
            <v>8.85601216677578</v>
          </cell>
        </row>
        <row r="6">
          <cell r="T6">
            <v>768471.935095032</v>
          </cell>
        </row>
        <row r="8">
          <cell r="Y8">
            <v>2.99400422783053</v>
          </cell>
          <cell r="Z8">
            <v>3</v>
          </cell>
        </row>
      </sheetData>
      <sheetData sheetId="36">
        <row r="4">
          <cell r="T4">
            <v>664478.721360077</v>
          </cell>
        </row>
        <row r="5">
          <cell r="T5">
            <v>0</v>
          </cell>
        </row>
        <row r="7">
          <cell r="T7">
            <v>0</v>
          </cell>
        </row>
        <row r="8">
          <cell r="T8">
            <v>1</v>
          </cell>
        </row>
      </sheetData>
      <sheetData sheetId="37">
        <row r="4">
          <cell r="T4">
            <v>488742.455435931</v>
          </cell>
        </row>
        <row r="5">
          <cell r="T5">
            <v>457583.182955388</v>
          </cell>
        </row>
        <row r="7">
          <cell r="T7">
            <v>0.123537126894853</v>
          </cell>
        </row>
        <row r="8">
          <cell r="T8">
            <v>0.976926662921394</v>
          </cell>
        </row>
      </sheetData>
      <sheetData sheetId="38"/>
      <sheetData sheetId="39"/>
      <sheetData sheetId="40"/>
      <sheetData sheetId="41"/>
      <sheetData sheetId="42">
        <row r="4">
          <cell r="T4">
            <v>75375.9703699298</v>
          </cell>
        </row>
        <row r="5">
          <cell r="T5">
            <v>326707.968985625</v>
          </cell>
        </row>
        <row r="7">
          <cell r="T7">
            <v>0.07897110285544</v>
          </cell>
        </row>
        <row r="8">
          <cell r="T8">
            <v>0.99234392081306</v>
          </cell>
        </row>
      </sheetData>
      <sheetData sheetId="43">
        <row r="4">
          <cell r="T4">
            <v>895918.859819716</v>
          </cell>
        </row>
        <row r="5">
          <cell r="T5">
            <v>947420.344109338</v>
          </cell>
        </row>
        <row r="7">
          <cell r="T7">
            <v>0.127891049794559</v>
          </cell>
        </row>
        <row r="8">
          <cell r="T8">
            <v>0.976926662921394</v>
          </cell>
        </row>
      </sheetData>
      <sheetData sheetId="44">
        <row r="4">
          <cell r="T4">
            <v>5909.99778581977</v>
          </cell>
        </row>
        <row r="5">
          <cell r="T5">
            <v>2435.91371058946</v>
          </cell>
        </row>
        <row r="7">
          <cell r="T7">
            <v>0.0647568638507702</v>
          </cell>
        </row>
        <row r="8">
          <cell r="T8">
            <v>0.985161107894354</v>
          </cell>
        </row>
      </sheetData>
      <sheetData sheetId="45">
        <row r="4">
          <cell r="T4">
            <v>2462874.52182811</v>
          </cell>
        </row>
        <row r="5">
          <cell r="T5">
            <v>127034.89676821</v>
          </cell>
        </row>
        <row r="7">
          <cell r="T7">
            <v>0.0217338328832728</v>
          </cell>
        </row>
        <row r="8">
          <cell r="T8">
            <v>0.991696752780843</v>
          </cell>
        </row>
      </sheetData>
      <sheetData sheetId="46">
        <row r="4">
          <cell r="T4">
            <v>7542553.2230986</v>
          </cell>
        </row>
        <row r="5">
          <cell r="T5">
            <v>389044.371352642</v>
          </cell>
        </row>
        <row r="7">
          <cell r="T7">
            <v>0.0217338328832728</v>
          </cell>
        </row>
        <row r="8">
          <cell r="T8">
            <v>0.991696752780843</v>
          </cell>
        </row>
      </sheetData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7:G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3.7"/>
    <col collapsed="false" customWidth="true" hidden="false" outlineLevel="0" max="3" min="3" style="0" width="29.28"/>
    <col collapsed="false" customWidth="true" hidden="false" outlineLevel="0" max="7" min="4" style="0" width="15.7"/>
  </cols>
  <sheetData>
    <row r="7" customFormat="false" ht="12.75" hidden="false" customHeight="false" outlineLevel="0" collapsed="false">
      <c r="C7" s="1" t="s">
        <v>0</v>
      </c>
      <c r="D7" s="1" t="s">
        <v>1</v>
      </c>
      <c r="E7" s="1" t="s">
        <v>2</v>
      </c>
      <c r="F7" s="2" t="s">
        <v>3</v>
      </c>
      <c r="G7" s="2" t="s">
        <v>4</v>
      </c>
    </row>
    <row r="8" customFormat="false" ht="12.75" hidden="false" customHeight="false" outlineLevel="0" collapsed="false">
      <c r="C8" s="3" t="s">
        <v>5</v>
      </c>
      <c r="D8" s="3"/>
      <c r="E8" s="3"/>
      <c r="F8" s="3"/>
      <c r="G8" s="3"/>
    </row>
    <row r="9" customFormat="false" ht="12.75" hidden="false" customHeight="false" outlineLevel="0" collapsed="false">
      <c r="C9" s="4" t="n">
        <v>36467</v>
      </c>
      <c r="D9" s="5" t="n">
        <f aca="false">'Historical Information'!M45</f>
        <v>46221414</v>
      </c>
      <c r="E9" s="6" t="n">
        <f aca="false">'Historical Information'!N45</f>
        <v>14270561</v>
      </c>
      <c r="F9" s="6"/>
      <c r="G9" s="7"/>
    </row>
    <row r="10" customFormat="false" ht="12.75" hidden="false" customHeight="false" outlineLevel="0" collapsed="false">
      <c r="C10" s="8" t="n">
        <v>36585</v>
      </c>
      <c r="D10" s="9" t="n">
        <f aca="false">'Historical Information'!P45</f>
        <v>41800560</v>
      </c>
      <c r="E10" s="10" t="n">
        <f aca="false">'Historical Information'!Q45</f>
        <v>18647758</v>
      </c>
      <c r="F10" s="10"/>
      <c r="G10" s="11"/>
    </row>
    <row r="11" customFormat="false" ht="12.75" hidden="false" customHeight="false" outlineLevel="0" collapsed="false">
      <c r="C11" s="12" t="n">
        <v>36787</v>
      </c>
      <c r="D11" s="13" t="n">
        <f aca="false">'Historical Information'!W45</f>
        <v>44153922</v>
      </c>
      <c r="E11" s="14" t="n">
        <f aca="false">'Historical Information'!X45</f>
        <v>22273106</v>
      </c>
      <c r="F11" s="14" t="n">
        <f aca="false">D11-D$9</f>
        <v>-2067492</v>
      </c>
      <c r="G11" s="15" t="n">
        <f aca="false">E11-E$9</f>
        <v>8002545</v>
      </c>
    </row>
    <row r="12" customFormat="false" ht="12.75" hidden="false" customHeight="false" outlineLevel="0" collapsed="false">
      <c r="C12" s="3" t="s">
        <v>6</v>
      </c>
      <c r="D12" s="3"/>
      <c r="E12" s="3"/>
      <c r="F12" s="3"/>
      <c r="G12" s="3"/>
    </row>
    <row r="13" customFormat="false" ht="12.75" hidden="false" customHeight="false" outlineLevel="0" collapsed="false">
      <c r="C13" s="4" t="n">
        <v>36585</v>
      </c>
      <c r="D13" s="5" t="n">
        <f aca="false">'Historical Information'!P46</f>
        <v>2391275</v>
      </c>
      <c r="E13" s="6" t="n">
        <f aca="false">'Historical Information'!Q46</f>
        <v>1676570</v>
      </c>
      <c r="F13" s="6"/>
      <c r="G13" s="7"/>
    </row>
    <row r="14" customFormat="false" ht="12.75" hidden="false" customHeight="false" outlineLevel="0" collapsed="false">
      <c r="C14" s="12" t="n">
        <v>36787</v>
      </c>
      <c r="D14" s="13" t="n">
        <f aca="false">'Historical Information'!W46</f>
        <v>4535246</v>
      </c>
      <c r="E14" s="14" t="n">
        <f aca="false">'Historical Information'!X46</f>
        <v>2986652</v>
      </c>
      <c r="F14" s="14" t="n">
        <f aca="false">D14-D$13</f>
        <v>2143971</v>
      </c>
      <c r="G14" s="15" t="n">
        <f aca="false">E14-E$13</f>
        <v>1310082</v>
      </c>
    </row>
    <row r="15" customFormat="false" ht="12.75" hidden="false" customHeight="false" outlineLevel="0" collapsed="false">
      <c r="C15" s="3" t="s">
        <v>7</v>
      </c>
      <c r="D15" s="3"/>
      <c r="E15" s="3"/>
      <c r="F15" s="3"/>
      <c r="G15" s="3"/>
    </row>
    <row r="16" customFormat="false" ht="12.75" hidden="false" customHeight="false" outlineLevel="0" collapsed="false">
      <c r="C16" s="16" t="s">
        <v>8</v>
      </c>
      <c r="D16" s="5" t="n">
        <f aca="false">'Historical Information'!T47</f>
        <v>4653711</v>
      </c>
      <c r="E16" s="6" t="n">
        <f aca="false">'Historical Information'!U47</f>
        <v>4496645</v>
      </c>
      <c r="F16" s="6"/>
      <c r="G16" s="7"/>
    </row>
    <row r="17" customFormat="false" ht="12.75" hidden="false" customHeight="false" outlineLevel="0" collapsed="false">
      <c r="C17" s="17" t="s">
        <v>9</v>
      </c>
      <c r="D17" s="9"/>
      <c r="E17" s="10"/>
      <c r="F17" s="18"/>
      <c r="G17" s="19"/>
    </row>
    <row r="18" customFormat="false" ht="12.75" hidden="false" customHeight="false" outlineLevel="0" collapsed="false">
      <c r="C18" s="12" t="n">
        <v>36787</v>
      </c>
      <c r="D18" s="13" t="n">
        <f aca="false">'Historical Information'!W47</f>
        <v>4096750</v>
      </c>
      <c r="E18" s="14" t="n">
        <f aca="false">'Historical Information'!X47</f>
        <v>5576582</v>
      </c>
      <c r="F18" s="14" t="n">
        <f aca="false">D18-D$16</f>
        <v>-556961</v>
      </c>
      <c r="G18" s="15" t="n">
        <f aca="false">E18-E$16</f>
        <v>1079937</v>
      </c>
    </row>
    <row r="19" customFormat="false" ht="12.75" hidden="false" customHeight="false" outlineLevel="0" collapsed="false">
      <c r="E19" s="20" t="s">
        <v>10</v>
      </c>
      <c r="F19" s="21" t="n">
        <f aca="false">F18+F14+F11</f>
        <v>-480482</v>
      </c>
      <c r="G19" s="22" t="n">
        <f aca="false">G18+G14+G11</f>
        <v>10392564</v>
      </c>
    </row>
  </sheetData>
  <mergeCells count="3">
    <mergeCell ref="C8:G8"/>
    <mergeCell ref="C12:G12"/>
    <mergeCell ref="C15:G1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Z64"/>
  <sheetViews>
    <sheetView showFormulas="false" showGridLines="fals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E24" activeCellId="0" sqref="E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1" style="0" width="3.7"/>
    <col collapsed="false" customWidth="true" hidden="false" outlineLevel="0" max="4" min="4" style="0" width="10.71"/>
    <col collapsed="false" customWidth="true" hidden="false" outlineLevel="0" max="5" min="5" style="0" width="8.7"/>
    <col collapsed="false" customWidth="true" hidden="false" outlineLevel="0" max="6" min="6" style="0" width="13.7"/>
    <col collapsed="false" customWidth="true" hidden="false" outlineLevel="0" max="8" min="7" style="0" width="15.7"/>
    <col collapsed="false" customWidth="true" hidden="false" outlineLevel="0" max="9" min="9" style="23" width="13.7"/>
    <col collapsed="false" customWidth="true" hidden="false" outlineLevel="0" max="11" min="10" style="24" width="13.7"/>
    <col collapsed="false" customWidth="true" hidden="false" outlineLevel="0" max="12" min="12" style="25" width="3.7"/>
    <col collapsed="false" customWidth="true" hidden="false" outlineLevel="0" max="14" min="13" style="26" width="13.7"/>
    <col collapsed="false" customWidth="true" hidden="false" outlineLevel="0" max="15" min="15" style="26" width="3.7"/>
    <col collapsed="false" customWidth="true" hidden="false" outlineLevel="0" max="17" min="16" style="26" width="13.7"/>
    <col collapsed="false" customWidth="true" hidden="false" outlineLevel="0" max="18" min="18" style="26" width="3.7"/>
    <col collapsed="false" customWidth="true" hidden="false" outlineLevel="0" max="19" min="19" style="24" width="13.7"/>
    <col collapsed="false" customWidth="true" hidden="false" outlineLevel="0" max="21" min="20" style="26" width="13.7"/>
    <col collapsed="false" customWidth="true" hidden="false" outlineLevel="0" max="22" min="22" style="26" width="3.7"/>
    <col collapsed="false" customWidth="true" hidden="false" outlineLevel="0" max="24" min="23" style="26" width="13.7"/>
    <col collapsed="false" customWidth="true" hidden="false" outlineLevel="0" max="26" min="26" style="0" width="10.85"/>
  </cols>
  <sheetData>
    <row r="1" customFormat="false" ht="12.75" hidden="false" customHeight="false" outlineLevel="0" collapsed="false">
      <c r="I1" s="0"/>
    </row>
    <row r="2" customFormat="false" ht="12.75" hidden="false" customHeight="false" outlineLevel="0" collapsed="false">
      <c r="I2" s="0"/>
    </row>
    <row r="3" customFormat="false" ht="12.75" hidden="false" customHeight="false" outlineLevel="0" collapsed="false">
      <c r="I3" s="0"/>
      <c r="M3" s="27" t="s">
        <v>11</v>
      </c>
      <c r="N3" s="27"/>
      <c r="P3" s="27" t="s">
        <v>12</v>
      </c>
      <c r="Q3" s="27"/>
      <c r="S3" s="28" t="s">
        <v>13</v>
      </c>
      <c r="T3" s="28"/>
      <c r="U3" s="28"/>
      <c r="W3" s="27" t="s">
        <v>14</v>
      </c>
      <c r="X3" s="27"/>
    </row>
    <row r="4" customFormat="false" ht="25.5" hidden="false" customHeight="false" outlineLevel="0" collapsed="false">
      <c r="D4" s="29" t="s">
        <v>15</v>
      </c>
      <c r="E4" s="29" t="s">
        <v>16</v>
      </c>
      <c r="F4" s="30" t="s">
        <v>17</v>
      </c>
      <c r="G4" s="30" t="s">
        <v>18</v>
      </c>
      <c r="H4" s="30" t="s">
        <v>19</v>
      </c>
      <c r="I4" s="31" t="s">
        <v>20</v>
      </c>
      <c r="J4" s="32" t="s">
        <v>21</v>
      </c>
      <c r="K4" s="32" t="s">
        <v>22</v>
      </c>
      <c r="M4" s="33" t="s">
        <v>23</v>
      </c>
      <c r="N4" s="33" t="s">
        <v>24</v>
      </c>
      <c r="O4" s="33"/>
      <c r="P4" s="33" t="s">
        <v>23</v>
      </c>
      <c r="Q4" s="33" t="s">
        <v>24</v>
      </c>
      <c r="R4" s="33"/>
      <c r="S4" s="32" t="s">
        <v>25</v>
      </c>
      <c r="T4" s="34" t="s">
        <v>26</v>
      </c>
      <c r="U4" s="34" t="s">
        <v>27</v>
      </c>
      <c r="V4" s="33"/>
      <c r="W4" s="33" t="s">
        <v>23</v>
      </c>
      <c r="X4" s="33" t="s">
        <v>24</v>
      </c>
    </row>
    <row r="5" customFormat="false" ht="12.75" hidden="false" customHeight="true" outlineLevel="0" collapsed="false">
      <c r="C5" s="35" t="s">
        <v>28</v>
      </c>
      <c r="D5" s="36" t="s">
        <v>29</v>
      </c>
      <c r="E5" s="37" t="n">
        <v>1</v>
      </c>
      <c r="F5" s="37" t="s">
        <v>30</v>
      </c>
      <c r="G5" s="37" t="s">
        <v>31</v>
      </c>
      <c r="H5" s="37" t="s">
        <v>32</v>
      </c>
      <c r="I5" s="38" t="n">
        <v>40000</v>
      </c>
      <c r="J5" s="39" t="n">
        <v>36495</v>
      </c>
      <c r="K5" s="39" t="n">
        <v>36616</v>
      </c>
      <c r="L5" s="40"/>
      <c r="M5" s="41" t="n">
        <v>19396824</v>
      </c>
      <c r="N5" s="41" t="n">
        <v>3382526</v>
      </c>
      <c r="O5" s="41"/>
      <c r="P5" s="41" t="n">
        <v>114910</v>
      </c>
      <c r="Q5" s="41" t="n">
        <v>1057</v>
      </c>
      <c r="R5" s="41"/>
      <c r="S5" s="39"/>
      <c r="T5" s="41"/>
      <c r="U5" s="41"/>
      <c r="V5" s="41"/>
      <c r="W5" s="41"/>
      <c r="X5" s="41"/>
    </row>
    <row r="6" customFormat="false" ht="12.75" hidden="false" customHeight="false" outlineLevel="0" collapsed="false">
      <c r="C6" s="35"/>
      <c r="D6" s="42"/>
      <c r="E6" s="43"/>
      <c r="F6" s="43"/>
      <c r="G6" s="43"/>
      <c r="H6" s="43"/>
      <c r="I6" s="44" t="n">
        <v>60000</v>
      </c>
      <c r="J6" s="45" t="n">
        <v>36617</v>
      </c>
      <c r="K6" s="45" t="n">
        <v>39955</v>
      </c>
      <c r="L6" s="46"/>
      <c r="M6" s="47"/>
      <c r="N6" s="47"/>
      <c r="O6" s="47"/>
      <c r="P6" s="47" t="n">
        <v>18339633</v>
      </c>
      <c r="Q6" s="47" t="n">
        <v>3703732</v>
      </c>
      <c r="R6" s="47"/>
      <c r="S6" s="45"/>
      <c r="T6" s="47"/>
      <c r="U6" s="47"/>
      <c r="V6" s="47"/>
      <c r="W6" s="47" t="n">
        <v>20422711</v>
      </c>
      <c r="X6" s="47" t="n">
        <v>4699573</v>
      </c>
    </row>
    <row r="7" customFormat="false" ht="12.75" hidden="false" customHeight="false" outlineLevel="0" collapsed="false">
      <c r="C7" s="35"/>
      <c r="D7" s="48" t="s">
        <v>33</v>
      </c>
      <c r="E7" s="49" t="n">
        <v>2</v>
      </c>
      <c r="F7" s="49" t="s">
        <v>30</v>
      </c>
      <c r="G7" s="49" t="s">
        <v>34</v>
      </c>
      <c r="H7" s="49" t="s">
        <v>32</v>
      </c>
      <c r="I7" s="50" t="n">
        <v>15000</v>
      </c>
      <c r="J7" s="51" t="n">
        <v>36495</v>
      </c>
      <c r="K7" s="51" t="n">
        <v>39955</v>
      </c>
      <c r="L7" s="52"/>
      <c r="M7" s="53" t="n">
        <v>10657113</v>
      </c>
      <c r="N7" s="53" t="n">
        <v>287644</v>
      </c>
      <c r="O7" s="53"/>
      <c r="P7" s="53" t="n">
        <v>8769749</v>
      </c>
      <c r="Q7" s="53" t="n">
        <v>377850</v>
      </c>
      <c r="R7" s="53"/>
      <c r="S7" s="51"/>
      <c r="T7" s="53"/>
      <c r="U7" s="53"/>
      <c r="V7" s="53"/>
      <c r="W7" s="53" t="n">
        <v>592213</v>
      </c>
      <c r="X7" s="53" t="n">
        <v>431131</v>
      </c>
    </row>
    <row r="8" customFormat="false" ht="12.75" hidden="false" customHeight="false" outlineLevel="0" collapsed="false">
      <c r="C8" s="35"/>
      <c r="D8" s="54"/>
      <c r="E8" s="18" t="n">
        <v>25</v>
      </c>
      <c r="F8" s="18"/>
      <c r="G8" s="18"/>
      <c r="H8" s="18"/>
      <c r="I8" s="55"/>
      <c r="J8" s="56"/>
      <c r="K8" s="56"/>
      <c r="L8" s="57"/>
      <c r="M8" s="58"/>
      <c r="N8" s="58"/>
      <c r="O8" s="58"/>
      <c r="P8" s="58"/>
      <c r="Q8" s="58"/>
      <c r="R8" s="58"/>
      <c r="S8" s="56"/>
      <c r="T8" s="58"/>
      <c r="U8" s="58"/>
      <c r="V8" s="58"/>
      <c r="W8" s="58" t="n">
        <v>6046710</v>
      </c>
      <c r="X8" s="58" t="n">
        <v>142543</v>
      </c>
    </row>
    <row r="9" customFormat="false" ht="12.75" hidden="false" customHeight="false" outlineLevel="0" collapsed="false">
      <c r="C9" s="35"/>
      <c r="D9" s="59"/>
      <c r="E9" s="43" t="n">
        <v>26</v>
      </c>
      <c r="F9" s="43"/>
      <c r="G9" s="43"/>
      <c r="H9" s="43"/>
      <c r="I9" s="44"/>
      <c r="J9" s="45"/>
      <c r="K9" s="45"/>
      <c r="L9" s="46"/>
      <c r="M9" s="47"/>
      <c r="N9" s="47"/>
      <c r="O9" s="47"/>
      <c r="P9" s="47"/>
      <c r="Q9" s="47"/>
      <c r="R9" s="47"/>
      <c r="S9" s="45"/>
      <c r="T9" s="47"/>
      <c r="U9" s="47"/>
      <c r="V9" s="47"/>
      <c r="W9" s="47" t="n">
        <v>428632</v>
      </c>
      <c r="X9" s="47" t="n">
        <v>2</v>
      </c>
    </row>
    <row r="10" customFormat="false" ht="12.75" hidden="false" customHeight="false" outlineLevel="0" collapsed="false">
      <c r="C10" s="35"/>
      <c r="D10" s="60" t="s">
        <v>35</v>
      </c>
      <c r="E10" s="61" t="n">
        <v>3</v>
      </c>
      <c r="F10" s="61" t="s">
        <v>36</v>
      </c>
      <c r="G10" s="61" t="s">
        <v>37</v>
      </c>
      <c r="H10" s="61" t="s">
        <v>38</v>
      </c>
      <c r="I10" s="62" t="n">
        <v>50000</v>
      </c>
      <c r="J10" s="63" t="n">
        <v>36495</v>
      </c>
      <c r="K10" s="63" t="n">
        <v>36950</v>
      </c>
      <c r="L10" s="64"/>
      <c r="M10" s="65" t="n">
        <v>0</v>
      </c>
      <c r="N10" s="65" t="n">
        <v>346873</v>
      </c>
      <c r="O10" s="65"/>
      <c r="P10" s="65" t="n">
        <v>0</v>
      </c>
      <c r="Q10" s="65" t="n">
        <v>407640</v>
      </c>
      <c r="R10" s="65"/>
      <c r="S10" s="63"/>
      <c r="T10" s="65"/>
      <c r="U10" s="65"/>
      <c r="V10" s="65"/>
      <c r="W10" s="65" t="n">
        <v>0</v>
      </c>
      <c r="X10" s="65" t="n">
        <v>728800</v>
      </c>
    </row>
    <row r="11" customFormat="false" ht="12.75" hidden="false" customHeight="false" outlineLevel="0" collapsed="false">
      <c r="C11" s="35"/>
      <c r="D11" s="42" t="s">
        <v>39</v>
      </c>
      <c r="E11" s="43" t="n">
        <v>4</v>
      </c>
      <c r="F11" s="43" t="s">
        <v>40</v>
      </c>
      <c r="G11" s="43" t="s">
        <v>41</v>
      </c>
      <c r="H11" s="43" t="s">
        <v>42</v>
      </c>
      <c r="I11" s="44" t="n">
        <v>5000</v>
      </c>
      <c r="J11" s="45" t="n">
        <v>36526</v>
      </c>
      <c r="K11" s="45" t="n">
        <v>36981</v>
      </c>
      <c r="L11" s="46"/>
      <c r="M11" s="47"/>
      <c r="N11" s="47"/>
      <c r="O11" s="47"/>
      <c r="P11" s="47" t="n">
        <v>0</v>
      </c>
      <c r="Q11" s="47" t="n">
        <v>4161</v>
      </c>
      <c r="R11" s="47"/>
      <c r="S11" s="45"/>
      <c r="T11" s="47"/>
      <c r="U11" s="47"/>
      <c r="V11" s="47"/>
      <c r="W11" s="47" t="n">
        <v>59703</v>
      </c>
      <c r="X11" s="47" t="n">
        <v>113732</v>
      </c>
    </row>
    <row r="12" customFormat="false" ht="12.75" hidden="false" customHeight="false" outlineLevel="0" collapsed="false">
      <c r="C12" s="35"/>
      <c r="D12" s="60" t="s">
        <v>43</v>
      </c>
      <c r="E12" s="61" t="n">
        <v>5</v>
      </c>
      <c r="F12" s="61" t="s">
        <v>36</v>
      </c>
      <c r="G12" s="61" t="s">
        <v>37</v>
      </c>
      <c r="H12" s="61" t="s">
        <v>38</v>
      </c>
      <c r="I12" s="62" t="n">
        <v>20000</v>
      </c>
      <c r="J12" s="63" t="n">
        <v>36526</v>
      </c>
      <c r="K12" s="63" t="n">
        <v>36830</v>
      </c>
      <c r="L12" s="64"/>
      <c r="M12" s="65" t="n">
        <v>0</v>
      </c>
      <c r="N12" s="65" t="n">
        <v>346879</v>
      </c>
      <c r="O12" s="65"/>
      <c r="P12" s="65" t="n">
        <v>0</v>
      </c>
      <c r="Q12" s="65" t="n">
        <v>64720</v>
      </c>
      <c r="R12" s="65"/>
      <c r="S12" s="63"/>
      <c r="T12" s="65"/>
      <c r="U12" s="65"/>
      <c r="V12" s="65"/>
      <c r="W12" s="65" t="n">
        <v>0</v>
      </c>
      <c r="X12" s="65" t="n">
        <v>18409</v>
      </c>
    </row>
    <row r="13" customFormat="false" ht="12.75" hidden="false" customHeight="false" outlineLevel="0" collapsed="false">
      <c r="C13" s="35"/>
      <c r="D13" s="60" t="s">
        <v>43</v>
      </c>
      <c r="E13" s="61" t="n">
        <v>6</v>
      </c>
      <c r="F13" s="61" t="s">
        <v>36</v>
      </c>
      <c r="G13" s="61" t="s">
        <v>44</v>
      </c>
      <c r="H13" s="61" t="s">
        <v>45</v>
      </c>
      <c r="I13" s="62" t="n">
        <v>10000</v>
      </c>
      <c r="J13" s="63" t="n">
        <v>36526</v>
      </c>
      <c r="K13" s="63" t="n">
        <v>36830</v>
      </c>
      <c r="L13" s="64"/>
      <c r="M13" s="65"/>
      <c r="N13" s="65"/>
      <c r="O13" s="65"/>
      <c r="P13" s="65" t="n">
        <v>92249</v>
      </c>
      <c r="Q13" s="65" t="n">
        <v>44127</v>
      </c>
      <c r="R13" s="65"/>
      <c r="S13" s="63"/>
      <c r="T13" s="65"/>
      <c r="U13" s="65"/>
      <c r="V13" s="65"/>
      <c r="W13" s="65" t="n">
        <v>1690</v>
      </c>
      <c r="X13" s="65" t="n">
        <v>20942</v>
      </c>
    </row>
    <row r="14" customFormat="false" ht="12.75" hidden="false" customHeight="false" outlineLevel="0" collapsed="false">
      <c r="C14" s="35"/>
      <c r="D14" s="60" t="s">
        <v>46</v>
      </c>
      <c r="E14" s="61" t="n">
        <v>7</v>
      </c>
      <c r="F14" s="61" t="s">
        <v>36</v>
      </c>
      <c r="G14" s="61" t="s">
        <v>47</v>
      </c>
      <c r="H14" s="61" t="s">
        <v>42</v>
      </c>
      <c r="I14" s="62" t="n">
        <v>25000</v>
      </c>
      <c r="J14" s="63" t="n">
        <v>36526</v>
      </c>
      <c r="K14" s="63" t="n">
        <v>36981</v>
      </c>
      <c r="L14" s="64"/>
      <c r="M14" s="65"/>
      <c r="N14" s="65"/>
      <c r="O14" s="65"/>
      <c r="P14" s="65" t="n">
        <v>45070</v>
      </c>
      <c r="Q14" s="65" t="n">
        <v>7713</v>
      </c>
      <c r="R14" s="65"/>
      <c r="S14" s="63"/>
      <c r="T14" s="65"/>
      <c r="U14" s="65"/>
      <c r="V14" s="65"/>
      <c r="W14" s="65" t="n">
        <v>811447</v>
      </c>
      <c r="X14" s="65" t="n">
        <v>369640</v>
      </c>
    </row>
    <row r="15" customFormat="false" ht="12.75" hidden="false" customHeight="false" outlineLevel="0" collapsed="false">
      <c r="C15" s="35"/>
      <c r="D15" s="60" t="s">
        <v>43</v>
      </c>
      <c r="E15" s="61" t="n">
        <v>8</v>
      </c>
      <c r="F15" s="61" t="s">
        <v>48</v>
      </c>
      <c r="G15" s="61" t="s">
        <v>32</v>
      </c>
      <c r="H15" s="61" t="s">
        <v>49</v>
      </c>
      <c r="I15" s="62" t="n">
        <v>15000</v>
      </c>
      <c r="J15" s="63" t="n">
        <v>36526</v>
      </c>
      <c r="K15" s="63" t="n">
        <v>36830</v>
      </c>
      <c r="L15" s="64"/>
      <c r="M15" s="65"/>
      <c r="N15" s="65"/>
      <c r="O15" s="65"/>
      <c r="P15" s="65" t="n">
        <v>0</v>
      </c>
      <c r="Q15" s="65" t="n">
        <v>120632</v>
      </c>
      <c r="R15" s="65"/>
      <c r="S15" s="63"/>
      <c r="T15" s="65"/>
      <c r="U15" s="65"/>
      <c r="V15" s="65"/>
      <c r="W15" s="65" t="n">
        <v>0</v>
      </c>
      <c r="X15" s="65" t="n">
        <v>34296</v>
      </c>
    </row>
    <row r="16" customFormat="false" ht="12.75" hidden="false" customHeight="true" outlineLevel="0" collapsed="false">
      <c r="B16" s="66" t="s">
        <v>50</v>
      </c>
      <c r="C16" s="66"/>
      <c r="D16" s="59"/>
      <c r="E16" s="43" t="n">
        <v>9</v>
      </c>
      <c r="F16" s="43" t="s">
        <v>51</v>
      </c>
      <c r="G16" s="43" t="s">
        <v>52</v>
      </c>
      <c r="H16" s="43" t="s">
        <v>53</v>
      </c>
      <c r="I16" s="44" t="n">
        <v>67500</v>
      </c>
      <c r="J16" s="45" t="n">
        <v>39753</v>
      </c>
      <c r="K16" s="45" t="n">
        <v>45230</v>
      </c>
      <c r="L16" s="46"/>
      <c r="M16" s="47" t="n">
        <v>11157227</v>
      </c>
      <c r="N16" s="47" t="n">
        <v>7947216</v>
      </c>
      <c r="O16" s="47"/>
      <c r="P16" s="47" t="n">
        <v>10714928</v>
      </c>
      <c r="Q16" s="47" t="n">
        <v>11949350</v>
      </c>
      <c r="R16" s="47"/>
      <c r="S16" s="45"/>
      <c r="T16" s="47"/>
      <c r="U16" s="47"/>
      <c r="V16" s="47"/>
      <c r="W16" s="47" t="n">
        <v>11439890</v>
      </c>
      <c r="X16" s="47" t="n">
        <v>13377642</v>
      </c>
    </row>
    <row r="17" customFormat="false" ht="12.75" hidden="false" customHeight="false" outlineLevel="0" collapsed="false">
      <c r="B17" s="66"/>
      <c r="C17" s="66"/>
      <c r="D17" s="59"/>
      <c r="E17" s="43" t="n">
        <v>10</v>
      </c>
      <c r="F17" s="43" t="s">
        <v>54</v>
      </c>
      <c r="G17" s="43" t="s">
        <v>55</v>
      </c>
      <c r="H17" s="43" t="s">
        <v>56</v>
      </c>
      <c r="I17" s="44" t="n">
        <v>16495</v>
      </c>
      <c r="J17" s="45" t="n">
        <v>36039</v>
      </c>
      <c r="K17" s="45" t="n">
        <v>37468</v>
      </c>
      <c r="L17" s="46"/>
      <c r="M17" s="47" t="n">
        <v>251653</v>
      </c>
      <c r="N17" s="47" t="n">
        <v>729697</v>
      </c>
      <c r="O17" s="47"/>
      <c r="P17" s="47" t="n">
        <v>3920</v>
      </c>
      <c r="Q17" s="47" t="n">
        <v>879062</v>
      </c>
      <c r="R17" s="47"/>
      <c r="S17" s="45"/>
      <c r="T17" s="47"/>
      <c r="U17" s="47"/>
      <c r="V17" s="47"/>
      <c r="W17" s="47" t="n">
        <v>377581</v>
      </c>
      <c r="X17" s="47" t="n">
        <v>1254158</v>
      </c>
    </row>
    <row r="18" customFormat="false" ht="12.75" hidden="false" customHeight="false" outlineLevel="0" collapsed="false">
      <c r="B18" s="66"/>
      <c r="C18" s="66"/>
      <c r="D18" s="59"/>
      <c r="E18" s="43" t="n">
        <v>11</v>
      </c>
      <c r="F18" s="43" t="s">
        <v>54</v>
      </c>
      <c r="G18" s="43" t="s">
        <v>57</v>
      </c>
      <c r="H18" s="43" t="s">
        <v>58</v>
      </c>
      <c r="I18" s="44" t="n">
        <v>60000</v>
      </c>
      <c r="J18" s="45" t="n">
        <v>36465</v>
      </c>
      <c r="K18" s="45" t="n">
        <v>36830</v>
      </c>
      <c r="L18" s="46"/>
      <c r="M18" s="47" t="n">
        <v>2716993</v>
      </c>
      <c r="N18" s="47" t="n">
        <v>161932</v>
      </c>
      <c r="O18" s="47"/>
      <c r="P18" s="47" t="n">
        <v>1943955</v>
      </c>
      <c r="Q18" s="47" t="n">
        <v>26825</v>
      </c>
      <c r="R18" s="47"/>
      <c r="S18" s="45"/>
      <c r="T18" s="47"/>
      <c r="U18" s="47"/>
      <c r="V18" s="47"/>
      <c r="W18" s="47" t="n">
        <v>2109068</v>
      </c>
      <c r="X18" s="47" t="n">
        <v>0</v>
      </c>
    </row>
    <row r="19" customFormat="false" ht="12.75" hidden="false" customHeight="true" outlineLevel="0" collapsed="false">
      <c r="B19" s="66"/>
      <c r="C19" s="66"/>
      <c r="D19" s="59"/>
      <c r="E19" s="43" t="n">
        <v>12</v>
      </c>
      <c r="F19" s="43" t="s">
        <v>54</v>
      </c>
      <c r="G19" s="43" t="s">
        <v>57</v>
      </c>
      <c r="H19" s="43" t="s">
        <v>59</v>
      </c>
      <c r="I19" s="44" t="n">
        <v>15000</v>
      </c>
      <c r="J19" s="45" t="n">
        <v>36465</v>
      </c>
      <c r="K19" s="45" t="n">
        <v>36830</v>
      </c>
      <c r="L19" s="46"/>
      <c r="M19" s="47"/>
      <c r="N19" s="47"/>
      <c r="O19" s="47"/>
      <c r="P19" s="47" t="n">
        <v>485988</v>
      </c>
      <c r="Q19" s="47" t="n">
        <v>6706</v>
      </c>
      <c r="R19" s="47"/>
      <c r="S19" s="45"/>
      <c r="T19" s="47"/>
      <c r="U19" s="47"/>
      <c r="V19" s="47"/>
      <c r="W19" s="47" t="n">
        <v>527267</v>
      </c>
      <c r="X19" s="47" t="n">
        <v>0</v>
      </c>
    </row>
    <row r="20" customFormat="false" ht="12.75" hidden="true" customHeight="true" outlineLevel="0" collapsed="false">
      <c r="B20" s="66"/>
      <c r="C20" s="66"/>
      <c r="D20" s="67" t="s">
        <v>60</v>
      </c>
      <c r="E20" s="43" t="n">
        <v>13</v>
      </c>
      <c r="F20" s="43" t="s">
        <v>54</v>
      </c>
      <c r="G20" s="43" t="s">
        <v>61</v>
      </c>
      <c r="H20" s="43" t="s">
        <v>59</v>
      </c>
      <c r="I20" s="44" t="n">
        <v>15000</v>
      </c>
      <c r="J20" s="45" t="n">
        <v>36708</v>
      </c>
      <c r="K20" s="45" t="n">
        <v>36799</v>
      </c>
      <c r="L20" s="46"/>
      <c r="M20" s="47"/>
      <c r="N20" s="47"/>
      <c r="O20" s="47"/>
      <c r="P20" s="47" t="n">
        <v>0</v>
      </c>
      <c r="Q20" s="47" t="n">
        <v>0</v>
      </c>
      <c r="R20" s="47"/>
      <c r="S20" s="45"/>
      <c r="T20" s="47"/>
      <c r="U20" s="47"/>
      <c r="V20" s="47"/>
      <c r="W20" s="47"/>
      <c r="X20" s="47"/>
    </row>
    <row r="21" customFormat="false" ht="12.75" hidden="true" customHeight="true" outlineLevel="0" collapsed="false">
      <c r="B21" s="66"/>
      <c r="C21" s="66"/>
      <c r="D21" s="67" t="s">
        <v>60</v>
      </c>
      <c r="E21" s="43" t="n">
        <v>14</v>
      </c>
      <c r="F21" s="43" t="s">
        <v>62</v>
      </c>
      <c r="G21" s="43" t="s">
        <v>63</v>
      </c>
      <c r="H21" s="43" t="s">
        <v>64</v>
      </c>
      <c r="I21" s="44" t="n">
        <v>15000</v>
      </c>
      <c r="J21" s="45" t="n">
        <v>36708</v>
      </c>
      <c r="K21" s="45" t="n">
        <v>36830</v>
      </c>
      <c r="L21" s="46"/>
      <c r="M21" s="47"/>
      <c r="N21" s="47"/>
      <c r="O21" s="47"/>
      <c r="P21" s="47" t="n">
        <v>0</v>
      </c>
      <c r="Q21" s="47" t="n">
        <v>0</v>
      </c>
      <c r="R21" s="47"/>
      <c r="S21" s="45"/>
      <c r="T21" s="47"/>
      <c r="U21" s="47"/>
      <c r="V21" s="47"/>
      <c r="W21" s="47"/>
      <c r="X21" s="47"/>
    </row>
    <row r="22" customFormat="false" ht="12.75" hidden="true" customHeight="true" outlineLevel="0" collapsed="false">
      <c r="B22" s="66"/>
      <c r="C22" s="66"/>
      <c r="D22" s="67" t="s">
        <v>60</v>
      </c>
      <c r="E22" s="43" t="n">
        <v>15</v>
      </c>
      <c r="F22" s="43" t="s">
        <v>65</v>
      </c>
      <c r="G22" s="43" t="s">
        <v>63</v>
      </c>
      <c r="H22" s="43" t="s">
        <v>53</v>
      </c>
      <c r="I22" s="44" t="n">
        <v>5000</v>
      </c>
      <c r="J22" s="45" t="n">
        <v>36708</v>
      </c>
      <c r="K22" s="45" t="n">
        <v>36830</v>
      </c>
      <c r="L22" s="46"/>
      <c r="M22" s="47"/>
      <c r="N22" s="47"/>
      <c r="O22" s="47"/>
      <c r="P22" s="47" t="n">
        <v>0</v>
      </c>
      <c r="Q22" s="47" t="n">
        <v>0</v>
      </c>
      <c r="R22" s="47"/>
      <c r="S22" s="45"/>
      <c r="T22" s="47"/>
      <c r="U22" s="47"/>
      <c r="V22" s="47"/>
      <c r="W22" s="47"/>
      <c r="X22" s="47"/>
    </row>
    <row r="23" customFormat="false" ht="12.75" hidden="true" customHeight="true" outlineLevel="0" collapsed="false">
      <c r="B23" s="66"/>
      <c r="C23" s="66"/>
      <c r="D23" s="67" t="s">
        <v>60</v>
      </c>
      <c r="E23" s="43" t="n">
        <v>16</v>
      </c>
      <c r="F23" s="43" t="s">
        <v>66</v>
      </c>
      <c r="G23" s="43" t="s">
        <v>67</v>
      </c>
      <c r="H23" s="43" t="s">
        <v>68</v>
      </c>
      <c r="I23" s="44" t="n">
        <v>15000</v>
      </c>
      <c r="J23" s="45" t="n">
        <v>36678</v>
      </c>
      <c r="K23" s="45" t="n">
        <v>36830</v>
      </c>
      <c r="L23" s="46"/>
      <c r="M23" s="47"/>
      <c r="N23" s="47"/>
      <c r="O23" s="47"/>
      <c r="P23" s="47" t="n">
        <v>0</v>
      </c>
      <c r="Q23" s="47" t="n">
        <v>0</v>
      </c>
      <c r="R23" s="47"/>
      <c r="S23" s="45"/>
      <c r="T23" s="47"/>
      <c r="U23" s="47"/>
      <c r="V23" s="47"/>
      <c r="W23" s="47"/>
      <c r="X23" s="47"/>
    </row>
    <row r="24" customFormat="false" ht="12.75" hidden="false" customHeight="true" outlineLevel="0" collapsed="false">
      <c r="B24" s="66"/>
      <c r="C24" s="66"/>
      <c r="D24" s="67" t="s">
        <v>69</v>
      </c>
      <c r="E24" s="43" t="n">
        <v>27</v>
      </c>
      <c r="F24" s="43" t="s">
        <v>65</v>
      </c>
      <c r="G24" s="43" t="s">
        <v>63</v>
      </c>
      <c r="H24" s="43" t="s">
        <v>53</v>
      </c>
      <c r="I24" s="44" t="n">
        <v>4950</v>
      </c>
      <c r="J24" s="45" t="n">
        <v>36982</v>
      </c>
      <c r="K24" s="45" t="n">
        <v>37195</v>
      </c>
      <c r="L24" s="46"/>
      <c r="M24" s="47"/>
      <c r="N24" s="47"/>
      <c r="O24" s="47"/>
      <c r="P24" s="47"/>
      <c r="Q24" s="47"/>
      <c r="R24" s="47"/>
      <c r="S24" s="45" t="n">
        <v>36691</v>
      </c>
      <c r="T24" s="47"/>
      <c r="U24" s="47"/>
      <c r="V24" s="47"/>
      <c r="W24" s="47" t="n">
        <v>591140</v>
      </c>
      <c r="X24" s="47" t="n">
        <v>0</v>
      </c>
    </row>
    <row r="25" customFormat="false" ht="12.75" hidden="false" customHeight="true" outlineLevel="0" collapsed="false">
      <c r="B25" s="68" t="s">
        <v>70</v>
      </c>
      <c r="C25" s="68"/>
      <c r="D25" s="67" t="s">
        <v>71</v>
      </c>
      <c r="E25" s="43" t="n">
        <v>17</v>
      </c>
      <c r="F25" s="43" t="s">
        <v>72</v>
      </c>
      <c r="G25" s="43" t="s">
        <v>73</v>
      </c>
      <c r="H25" s="43" t="s">
        <v>74</v>
      </c>
      <c r="I25" s="44" t="n">
        <v>15000</v>
      </c>
      <c r="J25" s="45" t="n">
        <v>35886</v>
      </c>
      <c r="K25" s="45" t="n">
        <v>40117</v>
      </c>
      <c r="L25" s="46"/>
      <c r="M25" s="47" t="n">
        <v>2041604</v>
      </c>
      <c r="N25" s="47" t="n">
        <v>1067794</v>
      </c>
      <c r="O25" s="47"/>
      <c r="P25" s="47" t="n">
        <v>1913465</v>
      </c>
      <c r="Q25" s="47" t="n">
        <v>1237522</v>
      </c>
      <c r="R25" s="47"/>
      <c r="S25" s="45"/>
      <c r="T25" s="47"/>
      <c r="U25" s="47"/>
      <c r="V25" s="47"/>
      <c r="W25" s="47" t="n">
        <v>2737117</v>
      </c>
      <c r="X25" s="47" t="n">
        <v>1620848</v>
      </c>
    </row>
    <row r="26" customFormat="false" ht="12.75" hidden="false" customHeight="true" outlineLevel="0" collapsed="false">
      <c r="B26" s="68"/>
      <c r="C26" s="68"/>
      <c r="D26" s="67"/>
      <c r="E26" s="43" t="n">
        <v>19</v>
      </c>
      <c r="F26" s="43"/>
      <c r="G26" s="43" t="s">
        <v>75</v>
      </c>
      <c r="H26" s="43" t="s">
        <v>73</v>
      </c>
      <c r="I26" s="44" t="n">
        <v>40000</v>
      </c>
      <c r="J26" s="45" t="n">
        <v>36526</v>
      </c>
      <c r="K26" s="45" t="n">
        <v>37955</v>
      </c>
      <c r="L26" s="46"/>
      <c r="M26" s="47"/>
      <c r="N26" s="47"/>
      <c r="O26" s="47"/>
      <c r="P26" s="47"/>
      <c r="Q26" s="47"/>
      <c r="R26" s="47"/>
      <c r="S26" s="45" t="n">
        <v>36714</v>
      </c>
      <c r="T26" s="47" t="n">
        <v>1119461</v>
      </c>
      <c r="U26" s="47" t="n">
        <v>1687278</v>
      </c>
      <c r="V26" s="47"/>
      <c r="W26" s="47" t="n">
        <v>1010145</v>
      </c>
      <c r="X26" s="47" t="n">
        <v>2124456</v>
      </c>
    </row>
    <row r="27" customFormat="false" ht="12.75" hidden="false" customHeight="true" outlineLevel="0" collapsed="false">
      <c r="B27" s="68"/>
      <c r="C27" s="68"/>
      <c r="D27" s="67"/>
      <c r="E27" s="43" t="n">
        <v>20</v>
      </c>
      <c r="F27" s="43"/>
      <c r="G27" s="43" t="s">
        <v>75</v>
      </c>
      <c r="H27" s="43" t="s">
        <v>73</v>
      </c>
      <c r="I27" s="44" t="n">
        <v>25654</v>
      </c>
      <c r="J27" s="45" t="n">
        <v>36526</v>
      </c>
      <c r="K27" s="45" t="n">
        <v>38291</v>
      </c>
      <c r="L27" s="46"/>
      <c r="M27" s="47"/>
      <c r="N27" s="47"/>
      <c r="O27" s="47"/>
      <c r="P27" s="47"/>
      <c r="Q27" s="47"/>
      <c r="R27" s="47"/>
      <c r="S27" s="45" t="n">
        <v>36714</v>
      </c>
      <c r="T27" s="47" t="n">
        <v>914676</v>
      </c>
      <c r="U27" s="47" t="n">
        <v>1250716</v>
      </c>
      <c r="V27" s="47"/>
      <c r="W27" s="47" t="n">
        <v>856312</v>
      </c>
      <c r="X27" s="47" t="n">
        <v>1567493</v>
      </c>
    </row>
    <row r="28" customFormat="false" ht="12.75" hidden="false" customHeight="true" outlineLevel="0" collapsed="false">
      <c r="B28" s="68"/>
      <c r="C28" s="68"/>
      <c r="D28" s="67"/>
      <c r="E28" s="43" t="n">
        <v>21</v>
      </c>
      <c r="F28" s="43"/>
      <c r="G28" s="43" t="s">
        <v>73</v>
      </c>
      <c r="H28" s="43" t="s">
        <v>74</v>
      </c>
      <c r="I28" s="44" t="n">
        <v>15000</v>
      </c>
      <c r="J28" s="45" t="n">
        <v>36526</v>
      </c>
      <c r="K28" s="45" t="n">
        <v>38442</v>
      </c>
      <c r="L28" s="46"/>
      <c r="M28" s="47"/>
      <c r="N28" s="47"/>
      <c r="O28" s="47"/>
      <c r="P28" s="47" t="n">
        <v>997962</v>
      </c>
      <c r="Q28" s="47" t="n">
        <v>744720</v>
      </c>
      <c r="R28" s="47"/>
      <c r="S28" s="45"/>
      <c r="T28" s="47"/>
      <c r="U28" s="47"/>
      <c r="V28" s="47"/>
      <c r="W28" s="47" t="n">
        <v>1669643</v>
      </c>
      <c r="X28" s="47" t="n">
        <v>1159807</v>
      </c>
    </row>
    <row r="29" customFormat="false" ht="12.75" hidden="false" customHeight="true" outlineLevel="0" collapsed="false">
      <c r="B29" s="68"/>
      <c r="C29" s="68"/>
      <c r="D29" s="67"/>
      <c r="E29" s="43" t="n">
        <v>22</v>
      </c>
      <c r="F29" s="43"/>
      <c r="G29" s="43" t="s">
        <v>75</v>
      </c>
      <c r="H29" s="43" t="s">
        <v>73</v>
      </c>
      <c r="I29" s="44" t="n">
        <v>30000</v>
      </c>
      <c r="J29" s="45" t="n">
        <v>36526</v>
      </c>
      <c r="K29" s="45" t="n">
        <v>36830</v>
      </c>
      <c r="L29" s="46"/>
      <c r="M29" s="47"/>
      <c r="N29" s="47"/>
      <c r="O29" s="47"/>
      <c r="P29" s="47"/>
      <c r="Q29" s="47"/>
      <c r="R29" s="47"/>
      <c r="S29" s="45" t="n">
        <v>36714</v>
      </c>
      <c r="T29" s="47" t="n">
        <v>55745</v>
      </c>
      <c r="U29" s="47" t="n">
        <v>127537</v>
      </c>
      <c r="V29" s="47"/>
      <c r="W29" s="47" t="n">
        <v>13047</v>
      </c>
      <c r="X29" s="47" t="n">
        <v>43574</v>
      </c>
    </row>
    <row r="30" customFormat="false" ht="12.75" hidden="false" customHeight="true" outlineLevel="0" collapsed="false">
      <c r="B30" s="68"/>
      <c r="C30" s="68"/>
      <c r="D30" s="67"/>
      <c r="E30" s="43" t="n">
        <v>23</v>
      </c>
      <c r="F30" s="43"/>
      <c r="G30" s="43" t="s">
        <v>75</v>
      </c>
      <c r="H30" s="43" t="s">
        <v>73</v>
      </c>
      <c r="I30" s="44" t="n">
        <v>20000</v>
      </c>
      <c r="J30" s="45" t="n">
        <v>36618</v>
      </c>
      <c r="K30" s="45" t="n">
        <v>36830</v>
      </c>
      <c r="L30" s="46"/>
      <c r="M30" s="47"/>
      <c r="N30" s="47"/>
      <c r="O30" s="47"/>
      <c r="P30" s="47"/>
      <c r="Q30" s="47"/>
      <c r="R30" s="47"/>
      <c r="S30" s="45" t="n">
        <v>36714</v>
      </c>
      <c r="T30" s="47" t="n">
        <v>37163</v>
      </c>
      <c r="U30" s="47" t="n">
        <v>85025</v>
      </c>
      <c r="V30" s="47"/>
      <c r="W30" s="47" t="n">
        <v>8698</v>
      </c>
      <c r="X30" s="47" t="n">
        <v>29049</v>
      </c>
    </row>
    <row r="31" customFormat="false" ht="12.75" hidden="false" customHeight="true" outlineLevel="0" collapsed="false">
      <c r="B31" s="68"/>
      <c r="C31" s="68"/>
      <c r="D31" s="67"/>
      <c r="E31" s="43" t="n">
        <v>24</v>
      </c>
      <c r="F31" s="43"/>
      <c r="G31" s="43" t="s">
        <v>73</v>
      </c>
      <c r="H31" s="43" t="s">
        <v>74</v>
      </c>
      <c r="I31" s="44" t="n">
        <v>30000</v>
      </c>
      <c r="J31" s="45" t="n">
        <v>36526</v>
      </c>
      <c r="K31" s="45" t="n">
        <v>37346</v>
      </c>
      <c r="L31" s="46"/>
      <c r="M31" s="47"/>
      <c r="N31" s="47"/>
      <c r="O31" s="47"/>
      <c r="P31" s="47" t="n">
        <v>770006</v>
      </c>
      <c r="Q31" s="47" t="n">
        <v>748511</v>
      </c>
      <c r="R31" s="47"/>
      <c r="S31" s="45"/>
      <c r="T31" s="47"/>
      <c r="U31" s="47"/>
      <c r="V31" s="47"/>
      <c r="W31" s="47" t="n">
        <v>1465496</v>
      </c>
      <c r="X31" s="47" t="n">
        <v>1288235</v>
      </c>
    </row>
    <row r="32" customFormat="false" ht="12.75" hidden="false" customHeight="true" outlineLevel="0" collapsed="false">
      <c r="B32" s="68"/>
      <c r="C32" s="68"/>
      <c r="D32" s="67"/>
      <c r="E32" s="43" t="n">
        <v>28</v>
      </c>
      <c r="F32" s="43"/>
      <c r="G32" s="43" t="s">
        <v>73</v>
      </c>
      <c r="H32" s="43" t="s">
        <v>74</v>
      </c>
      <c r="I32" s="44" t="n">
        <v>25000</v>
      </c>
      <c r="J32" s="45" t="n">
        <v>36831</v>
      </c>
      <c r="K32" s="45" t="n">
        <v>36981</v>
      </c>
      <c r="L32" s="46"/>
      <c r="M32" s="47"/>
      <c r="N32" s="47"/>
      <c r="O32" s="47"/>
      <c r="P32" s="47"/>
      <c r="Q32" s="47"/>
      <c r="R32" s="47"/>
      <c r="S32" s="45" t="n">
        <v>36714</v>
      </c>
      <c r="T32" s="47" t="n">
        <v>752819</v>
      </c>
      <c r="U32" s="47" t="n">
        <v>282062</v>
      </c>
      <c r="V32" s="47"/>
      <c r="W32" s="47" t="n">
        <v>661814</v>
      </c>
      <c r="X32" s="47" t="n">
        <v>453887</v>
      </c>
    </row>
    <row r="33" customFormat="false" ht="12.75" hidden="false" customHeight="true" outlineLevel="0" collapsed="false">
      <c r="B33" s="68"/>
      <c r="C33" s="68"/>
      <c r="D33" s="67"/>
      <c r="E33" s="43" t="n">
        <v>29</v>
      </c>
      <c r="F33" s="43"/>
      <c r="G33" s="43" t="s">
        <v>76</v>
      </c>
      <c r="H33" s="43" t="s">
        <v>77</v>
      </c>
      <c r="I33" s="44" t="n">
        <v>15000</v>
      </c>
      <c r="J33" s="45" t="n">
        <v>36739</v>
      </c>
      <c r="K33" s="45" t="n">
        <v>36830</v>
      </c>
      <c r="L33" s="46"/>
      <c r="M33" s="47"/>
      <c r="N33" s="47"/>
      <c r="O33" s="47"/>
      <c r="P33" s="47"/>
      <c r="Q33" s="47"/>
      <c r="R33" s="47"/>
      <c r="S33" s="45" t="n">
        <v>36714</v>
      </c>
      <c r="T33" s="47" t="n">
        <v>391501</v>
      </c>
      <c r="U33" s="47" t="n">
        <v>10344</v>
      </c>
      <c r="V33" s="47"/>
      <c r="W33" s="47" t="n">
        <v>90554</v>
      </c>
      <c r="X33" s="47" t="n">
        <v>14332</v>
      </c>
    </row>
    <row r="34" customFormat="false" ht="12.75" hidden="false" customHeight="true" outlineLevel="0" collapsed="false">
      <c r="B34" s="68"/>
      <c r="C34" s="68"/>
      <c r="D34" s="67"/>
      <c r="E34" s="43" t="n">
        <v>37</v>
      </c>
      <c r="F34" s="43"/>
      <c r="G34" s="43" t="s">
        <v>78</v>
      </c>
      <c r="H34" s="43" t="s">
        <v>77</v>
      </c>
      <c r="I34" s="44" t="n">
        <v>3400</v>
      </c>
      <c r="J34" s="45" t="n">
        <v>36647</v>
      </c>
      <c r="K34" s="45" t="n">
        <v>36830</v>
      </c>
      <c r="L34" s="46"/>
      <c r="M34" s="47"/>
      <c r="N34" s="47"/>
      <c r="O34" s="47"/>
      <c r="P34" s="47"/>
      <c r="Q34" s="47"/>
      <c r="R34" s="47"/>
      <c r="S34" s="45" t="n">
        <v>36714</v>
      </c>
      <c r="T34" s="47" t="n">
        <v>96716</v>
      </c>
      <c r="U34" s="47" t="n">
        <v>1799</v>
      </c>
      <c r="V34" s="47"/>
      <c r="W34" s="47" t="n">
        <v>21697</v>
      </c>
      <c r="X34" s="47" t="n">
        <v>3010</v>
      </c>
    </row>
    <row r="35" customFormat="false" ht="12.75" hidden="false" customHeight="true" outlineLevel="0" collapsed="false">
      <c r="B35" s="68"/>
      <c r="C35" s="68"/>
      <c r="D35" s="67"/>
      <c r="E35" s="43" t="n">
        <v>38</v>
      </c>
      <c r="F35" s="43"/>
      <c r="G35" s="43" t="s">
        <v>79</v>
      </c>
      <c r="H35" s="43" t="s">
        <v>77</v>
      </c>
      <c r="I35" s="44" t="n">
        <v>5000</v>
      </c>
      <c r="J35" s="45" t="n">
        <v>36647</v>
      </c>
      <c r="K35" s="45" t="n">
        <v>36830</v>
      </c>
      <c r="L35" s="46"/>
      <c r="M35" s="47"/>
      <c r="N35" s="47"/>
      <c r="O35" s="47"/>
      <c r="P35" s="47"/>
      <c r="Q35" s="47"/>
      <c r="R35" s="47"/>
      <c r="S35" s="45" t="n">
        <v>36714</v>
      </c>
      <c r="T35" s="47" t="n">
        <v>134314</v>
      </c>
      <c r="U35" s="47" t="n">
        <v>3169</v>
      </c>
      <c r="V35" s="47"/>
      <c r="W35" s="47" t="n">
        <v>31961</v>
      </c>
      <c r="X35" s="47" t="n">
        <v>4406</v>
      </c>
    </row>
    <row r="36" customFormat="false" ht="12.75" hidden="false" customHeight="true" outlineLevel="0" collapsed="false">
      <c r="B36" s="68"/>
      <c r="C36" s="68"/>
      <c r="D36" s="67"/>
      <c r="E36" s="43" t="n">
        <v>39</v>
      </c>
      <c r="F36" s="43"/>
      <c r="G36" s="43" t="s">
        <v>76</v>
      </c>
      <c r="H36" s="43" t="s">
        <v>77</v>
      </c>
      <c r="I36" s="44" t="n">
        <v>11600</v>
      </c>
      <c r="J36" s="45" t="n">
        <v>36647</v>
      </c>
      <c r="K36" s="45" t="n">
        <v>36830</v>
      </c>
      <c r="L36" s="46"/>
      <c r="M36" s="47"/>
      <c r="N36" s="47"/>
      <c r="O36" s="47"/>
      <c r="P36" s="47"/>
      <c r="Q36" s="47"/>
      <c r="R36" s="47"/>
      <c r="S36" s="45" t="n">
        <v>36714</v>
      </c>
      <c r="T36" s="47" t="n">
        <v>302760</v>
      </c>
      <c r="U36" s="47" t="n">
        <v>8000</v>
      </c>
      <c r="V36" s="47"/>
      <c r="W36" s="47" t="n">
        <v>70028</v>
      </c>
      <c r="X36" s="47" t="n">
        <v>11083</v>
      </c>
    </row>
    <row r="37" customFormat="false" ht="12.75" hidden="false" customHeight="true" outlineLevel="0" collapsed="false">
      <c r="B37" s="68"/>
      <c r="C37" s="68"/>
      <c r="D37" s="67"/>
      <c r="E37" s="43" t="n">
        <v>43</v>
      </c>
      <c r="F37" s="43"/>
      <c r="G37" s="43" t="s">
        <v>75</v>
      </c>
      <c r="H37" s="43" t="s">
        <v>73</v>
      </c>
      <c r="I37" s="44" t="n">
        <v>20000</v>
      </c>
      <c r="J37" s="45" t="n">
        <v>34274</v>
      </c>
      <c r="K37" s="45" t="n">
        <v>36981</v>
      </c>
      <c r="L37" s="46"/>
      <c r="M37" s="47"/>
      <c r="N37" s="47"/>
      <c r="O37" s="47"/>
      <c r="P37" s="47"/>
      <c r="Q37" s="47"/>
      <c r="R37" s="47"/>
      <c r="S37" s="45" t="n">
        <v>36731</v>
      </c>
      <c r="T37" s="47" t="n">
        <v>140397</v>
      </c>
      <c r="U37" s="47" t="n">
        <v>288927</v>
      </c>
      <c r="V37" s="47"/>
      <c r="W37" s="47" t="n">
        <v>83137</v>
      </c>
      <c r="X37" s="47" t="n">
        <v>385179</v>
      </c>
      <c r="Z37" s="69"/>
    </row>
    <row r="38" customFormat="false" ht="12.75" hidden="false" customHeight="true" outlineLevel="0" collapsed="false">
      <c r="B38" s="68"/>
      <c r="C38" s="68"/>
      <c r="D38" s="67" t="s">
        <v>80</v>
      </c>
      <c r="E38" s="43" t="n">
        <v>44</v>
      </c>
      <c r="F38" s="43"/>
      <c r="G38" s="43" t="s">
        <v>73</v>
      </c>
      <c r="H38" s="43" t="s">
        <v>74</v>
      </c>
      <c r="I38" s="44" t="n">
        <v>50000</v>
      </c>
      <c r="J38" s="45" t="n">
        <v>36831</v>
      </c>
      <c r="K38" s="45" t="n">
        <v>36981</v>
      </c>
      <c r="L38" s="46"/>
      <c r="M38" s="47"/>
      <c r="N38" s="47"/>
      <c r="O38" s="47"/>
      <c r="P38" s="47"/>
      <c r="Q38" s="47"/>
      <c r="R38" s="47"/>
      <c r="S38" s="45" t="n">
        <v>36735</v>
      </c>
      <c r="T38" s="47" t="n">
        <v>140022</v>
      </c>
      <c r="U38" s="47" t="n">
        <v>152586</v>
      </c>
      <c r="V38" s="47"/>
      <c r="W38" s="47" t="n">
        <v>1242283</v>
      </c>
      <c r="X38" s="47" t="n">
        <v>937529</v>
      </c>
    </row>
    <row r="39" customFormat="false" ht="12.75" hidden="false" customHeight="true" outlineLevel="0" collapsed="false">
      <c r="B39" s="68"/>
      <c r="C39" s="68"/>
      <c r="D39" s="67" t="s">
        <v>81</v>
      </c>
      <c r="E39" s="43" t="n">
        <v>45</v>
      </c>
      <c r="F39" s="43"/>
      <c r="G39" s="43" t="s">
        <v>73</v>
      </c>
      <c r="H39" s="43" t="s">
        <v>74</v>
      </c>
      <c r="I39" s="44" t="n">
        <v>142</v>
      </c>
      <c r="J39" s="45" t="n">
        <v>36746</v>
      </c>
      <c r="K39" s="45" t="n">
        <v>37103</v>
      </c>
      <c r="L39" s="46"/>
      <c r="M39" s="47"/>
      <c r="N39" s="47"/>
      <c r="O39" s="47"/>
      <c r="P39" s="47"/>
      <c r="Q39" s="47"/>
      <c r="R39" s="47"/>
      <c r="S39" s="45" t="n">
        <v>36738</v>
      </c>
      <c r="T39" s="47" t="n">
        <v>142712</v>
      </c>
      <c r="U39" s="47" t="n">
        <v>149530</v>
      </c>
      <c r="V39" s="47"/>
      <c r="W39" s="47" t="n">
        <v>7074</v>
      </c>
      <c r="X39" s="47" t="n">
        <v>2584</v>
      </c>
    </row>
    <row r="40" customFormat="false" ht="12.75" hidden="false" customHeight="true" outlineLevel="0" collapsed="false">
      <c r="B40" s="68"/>
      <c r="C40" s="68"/>
      <c r="D40" s="67"/>
      <c r="E40" s="43" t="n">
        <v>46</v>
      </c>
      <c r="F40" s="43"/>
      <c r="G40" s="43" t="s">
        <v>73</v>
      </c>
      <c r="H40" s="43" t="s">
        <v>74</v>
      </c>
      <c r="I40" s="44" t="n">
        <v>30000</v>
      </c>
      <c r="J40" s="45" t="n">
        <v>36831</v>
      </c>
      <c r="K40" s="45" t="n">
        <v>36981</v>
      </c>
      <c r="L40" s="46"/>
      <c r="M40" s="47"/>
      <c r="N40" s="47"/>
      <c r="O40" s="47"/>
      <c r="P40" s="47"/>
      <c r="Q40" s="47"/>
      <c r="R40" s="47"/>
      <c r="S40" s="45" t="n">
        <v>36738</v>
      </c>
      <c r="T40" s="47" t="n">
        <v>425425</v>
      </c>
      <c r="U40" s="47" t="n">
        <v>449672</v>
      </c>
      <c r="V40" s="47"/>
      <c r="W40" s="47"/>
      <c r="X40" s="47"/>
    </row>
    <row r="41" customFormat="false" ht="12.75" hidden="false" customHeight="false" outlineLevel="0" collapsed="false">
      <c r="D41" s="54"/>
      <c r="E41" s="18"/>
      <c r="F41" s="18"/>
      <c r="G41" s="18"/>
      <c r="H41" s="18"/>
      <c r="I41" s="55"/>
      <c r="J41" s="56"/>
      <c r="K41" s="56"/>
      <c r="L41" s="57"/>
      <c r="M41" s="58"/>
      <c r="N41" s="58"/>
      <c r="O41" s="58"/>
      <c r="P41" s="58"/>
      <c r="Q41" s="58"/>
      <c r="R41" s="58"/>
      <c r="S41" s="56"/>
      <c r="T41" s="58"/>
      <c r="U41" s="58"/>
      <c r="V41" s="58"/>
      <c r="W41" s="58"/>
      <c r="X41" s="58"/>
    </row>
    <row r="42" customFormat="false" ht="12.75" hidden="false" customHeight="false" outlineLevel="0" collapsed="false">
      <c r="D42" s="54"/>
      <c r="E42" s="18"/>
      <c r="F42" s="18"/>
      <c r="G42" s="18"/>
      <c r="H42" s="18"/>
      <c r="I42" s="55"/>
      <c r="J42" s="56"/>
      <c r="K42" s="56"/>
      <c r="L42" s="57"/>
      <c r="M42" s="58"/>
      <c r="N42" s="58"/>
      <c r="O42" s="58"/>
      <c r="P42" s="58"/>
      <c r="Q42" s="58"/>
      <c r="R42" s="58"/>
      <c r="S42" s="56"/>
      <c r="T42" s="58"/>
      <c r="U42" s="58"/>
      <c r="V42" s="58"/>
      <c r="W42" s="58"/>
      <c r="X42" s="58"/>
    </row>
    <row r="43" customFormat="false" ht="12.75" hidden="false" customHeight="false" outlineLevel="0" collapsed="false">
      <c r="D43" s="70"/>
      <c r="E43" s="71"/>
      <c r="F43" s="71"/>
      <c r="G43" s="71"/>
      <c r="H43" s="71"/>
      <c r="I43" s="72"/>
      <c r="J43" s="73"/>
      <c r="K43" s="73"/>
      <c r="L43" s="74"/>
      <c r="M43" s="75"/>
      <c r="N43" s="75"/>
      <c r="O43" s="75"/>
      <c r="P43" s="75"/>
      <c r="Q43" s="75"/>
      <c r="R43" s="75"/>
      <c r="S43" s="73"/>
      <c r="T43" s="75"/>
      <c r="U43" s="75"/>
      <c r="V43" s="75"/>
      <c r="W43" s="75"/>
      <c r="X43" s="75"/>
    </row>
    <row r="45" customFormat="false" ht="12.75" hidden="false" customHeight="false" outlineLevel="0" collapsed="false">
      <c r="G45" s="69"/>
      <c r="H45" s="69"/>
      <c r="M45" s="26" t="n">
        <f aca="false">SUM(M5,M7,M10,M12,M16,M17,M18,M25)</f>
        <v>46221414</v>
      </c>
      <c r="N45" s="26" t="n">
        <f aca="false">SUM(N5,N7,N10,N12,N16,N17,N18,N25)</f>
        <v>14270561</v>
      </c>
      <c r="O45" s="76"/>
      <c r="P45" s="26" t="n">
        <f aca="false">SUM(P5,P6,P7,P10,P12,P16,P17,P18,P25)</f>
        <v>41800560</v>
      </c>
      <c r="Q45" s="26" t="n">
        <f aca="false">SUM(Q5,Q6,Q7,Q10,Q12,Q16,Q17,Q18,Q25)</f>
        <v>18647758</v>
      </c>
      <c r="V45" s="76"/>
      <c r="W45" s="26" t="n">
        <f aca="false">SUM(W5,W6,W7,W8,W9,W10,W12,W16,W17,W18,W25)</f>
        <v>44153922</v>
      </c>
      <c r="X45" s="26" t="n">
        <f aca="false">SUM(X5,X6,X7,X8,X9,X10,X12,X16,X17,X18,X25)</f>
        <v>22273106</v>
      </c>
    </row>
    <row r="46" customFormat="false" ht="12.75" hidden="false" customHeight="false" outlineLevel="0" collapsed="false">
      <c r="G46" s="26"/>
      <c r="H46" s="26"/>
      <c r="P46" s="26" t="n">
        <f aca="false">SUM(P11,P13:P15,P19,P28,P31)</f>
        <v>2391275</v>
      </c>
      <c r="Q46" s="26" t="n">
        <f aca="false">SUM(Q11,Q13:Q15,Q19,Q28,Q31)</f>
        <v>1676570</v>
      </c>
      <c r="W46" s="26" t="n">
        <f aca="false">SUM(W11,W13:W15,W19,W28,W31)</f>
        <v>4535246</v>
      </c>
      <c r="X46" s="26" t="n">
        <f aca="false">SUM(X11,X13:X15,X19,X28,X31)</f>
        <v>2986652</v>
      </c>
    </row>
    <row r="47" customFormat="false" ht="12.75" hidden="false" customHeight="false" outlineLevel="0" collapsed="false">
      <c r="G47" s="26"/>
      <c r="H47" s="26"/>
      <c r="T47" s="26" t="n">
        <f aca="false">SUM(T26:T27,T29:T30,T32:T40)</f>
        <v>4653711</v>
      </c>
      <c r="U47" s="26" t="n">
        <f aca="false">SUM(U26:U27,U29:U30,U32:U40)</f>
        <v>4496645</v>
      </c>
      <c r="W47" s="26" t="n">
        <f aca="false">SUM(W26:W27,W29:W30,W32:W40)</f>
        <v>4096750</v>
      </c>
      <c r="X47" s="26" t="n">
        <f aca="false">SUM(X26:X27,X29:X30,X32:X40)</f>
        <v>5576582</v>
      </c>
    </row>
    <row r="52" customFormat="false" ht="12.75" hidden="false" customHeight="false" outlineLevel="0" collapsed="false">
      <c r="D52" s="77" t="s">
        <v>29</v>
      </c>
      <c r="E52" s="0" t="s">
        <v>82</v>
      </c>
    </row>
    <row r="53" customFormat="false" ht="12.75" hidden="false" customHeight="false" outlineLevel="0" collapsed="false">
      <c r="D53" s="77" t="s">
        <v>33</v>
      </c>
      <c r="E53" s="0" t="s">
        <v>83</v>
      </c>
    </row>
    <row r="54" customFormat="false" ht="12.75" hidden="false" customHeight="false" outlineLevel="0" collapsed="false">
      <c r="E54" s="0" t="s">
        <v>84</v>
      </c>
    </row>
    <row r="55" customFormat="false" ht="12.75" hidden="false" customHeight="false" outlineLevel="0" collapsed="false">
      <c r="D55" s="77" t="s">
        <v>35</v>
      </c>
      <c r="E55" s="0" t="s">
        <v>85</v>
      </c>
    </row>
    <row r="56" customFormat="false" ht="12.75" hidden="false" customHeight="false" outlineLevel="0" collapsed="false">
      <c r="E56" s="0" t="s">
        <v>86</v>
      </c>
    </row>
    <row r="57" customFormat="false" ht="12.75" hidden="false" customHeight="false" outlineLevel="0" collapsed="false">
      <c r="D57" s="77" t="s">
        <v>43</v>
      </c>
      <c r="E57" s="0" t="s">
        <v>87</v>
      </c>
    </row>
    <row r="58" customFormat="false" ht="12.75" hidden="false" customHeight="false" outlineLevel="0" collapsed="false">
      <c r="D58" s="77" t="s">
        <v>88</v>
      </c>
      <c r="E58" s="0" t="s">
        <v>89</v>
      </c>
    </row>
    <row r="59" customFormat="false" ht="12.75" hidden="false" customHeight="false" outlineLevel="0" collapsed="false">
      <c r="D59" s="77" t="s">
        <v>90</v>
      </c>
      <c r="E59" s="0" t="s">
        <v>91</v>
      </c>
    </row>
    <row r="60" customFormat="false" ht="12.75" hidden="false" customHeight="false" outlineLevel="0" collapsed="false">
      <c r="D60" s="77" t="s">
        <v>60</v>
      </c>
      <c r="E60" s="0" t="s">
        <v>92</v>
      </c>
    </row>
    <row r="61" customFormat="false" ht="12.75" hidden="false" customHeight="false" outlineLevel="0" collapsed="false">
      <c r="D61" s="77" t="s">
        <v>71</v>
      </c>
      <c r="E61" s="0" t="s">
        <v>93</v>
      </c>
    </row>
    <row r="62" customFormat="false" ht="12.75" hidden="false" customHeight="false" outlineLevel="0" collapsed="false">
      <c r="D62" s="77" t="s">
        <v>80</v>
      </c>
      <c r="E62" s="0" t="s">
        <v>94</v>
      </c>
    </row>
    <row r="63" customFormat="false" ht="12.75" hidden="false" customHeight="false" outlineLevel="0" collapsed="false">
      <c r="D63" s="77" t="s">
        <v>81</v>
      </c>
      <c r="E63" s="0" t="s">
        <v>95</v>
      </c>
    </row>
    <row r="64" customFormat="false" ht="12.75" hidden="false" customHeight="false" outlineLevel="0" collapsed="false">
      <c r="D64" s="77" t="s">
        <v>69</v>
      </c>
      <c r="E64" s="0" t="s">
        <v>96</v>
      </c>
    </row>
  </sheetData>
  <mergeCells count="7">
    <mergeCell ref="M3:N3"/>
    <mergeCell ref="P3:Q3"/>
    <mergeCell ref="S3:U3"/>
    <mergeCell ref="W3:X3"/>
    <mergeCell ref="C5:C15"/>
    <mergeCell ref="B16:C24"/>
    <mergeCell ref="B25:C40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AI42"/>
  <sheetViews>
    <sheetView showFormulas="false" showGridLines="false" showRowColHeaders="true" showZeros="true" rightToLeft="false" tabSelected="true" showOutlineSymbols="true" defaultGridColor="true" view="normal" topLeftCell="P1" colorId="64" zoomScale="80" zoomScaleNormal="80" zoomScalePageLayoutView="100" workbookViewId="0">
      <selection pane="topLeft" activeCell="AA29" activeCellId="0" sqref="AA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3.7"/>
    <col collapsed="false" customWidth="true" hidden="false" outlineLevel="0" max="3" min="3" style="0" width="10.71"/>
    <col collapsed="false" customWidth="true" hidden="false" outlineLevel="0" max="4" min="4" style="0" width="10.28"/>
    <col collapsed="false" customWidth="true" hidden="false" outlineLevel="0" max="5" min="5" style="0" width="12.99"/>
    <col collapsed="false" customWidth="true" hidden="false" outlineLevel="0" max="6" min="6" style="0" width="11.28"/>
    <col collapsed="false" customWidth="true" hidden="false" outlineLevel="0" max="7" min="7" style="78" width="13.7"/>
    <col collapsed="false" customWidth="true" hidden="false" outlineLevel="0" max="8" min="8" style="24" width="11.85"/>
    <col collapsed="false" customWidth="true" hidden="false" outlineLevel="0" max="9" min="9" style="24" width="11.7"/>
    <col collapsed="false" customWidth="true" hidden="false" outlineLevel="0" max="10" min="10" style="25" width="3.7"/>
    <col collapsed="false" customWidth="true" hidden="false" outlineLevel="0" max="12" min="11" style="26" width="13.7"/>
    <col collapsed="false" customWidth="true" hidden="false" outlineLevel="0" max="13" min="13" style="26" width="3.7"/>
    <col collapsed="false" customWidth="true" hidden="false" outlineLevel="0" max="15" min="14" style="26" width="13.7"/>
    <col collapsed="false" customWidth="true" hidden="false" outlineLevel="0" max="16" min="16" style="26" width="3.7"/>
    <col collapsed="false" customWidth="true" hidden="false" outlineLevel="0" max="17" min="17" style="24" width="13.7"/>
    <col collapsed="false" customWidth="true" hidden="false" outlineLevel="0" max="19" min="18" style="26" width="13.7"/>
    <col collapsed="false" customWidth="true" hidden="false" outlineLevel="0" max="20" min="20" style="26" width="3.7"/>
    <col collapsed="false" customWidth="true" hidden="false" outlineLevel="0" max="22" min="21" style="26" width="13.7"/>
    <col collapsed="false" customWidth="true" hidden="false" outlineLevel="0" max="23" min="23" style="26" width="11.56"/>
    <col collapsed="false" customWidth="true" hidden="false" outlineLevel="0" max="24" min="24" style="79" width="10.71"/>
    <col collapsed="false" customWidth="true" hidden="false" outlineLevel="0" max="26" min="25" style="0" width="11.99"/>
    <col collapsed="false" customWidth="true" hidden="false" outlineLevel="0" max="27" min="27" style="0" width="13.85"/>
    <col collapsed="false" customWidth="true" hidden="false" outlineLevel="0" max="28" min="28" style="0" width="14.85"/>
    <col collapsed="false" customWidth="true" hidden="false" outlineLevel="0" max="29" min="29" style="0" width="3.42"/>
    <col collapsed="false" customWidth="true" hidden="false" outlineLevel="0" max="30" min="30" style="80" width="15.7"/>
    <col collapsed="false" customWidth="true" hidden="false" outlineLevel="0" max="31" min="31" style="0" width="17.14"/>
    <col collapsed="false" customWidth="true" hidden="false" outlineLevel="0" max="34" min="32" style="0" width="10.85"/>
    <col collapsed="false" customWidth="true" hidden="false" outlineLevel="0" max="35" min="35" style="81" width="9.14"/>
  </cols>
  <sheetData>
    <row r="2" customFormat="false" ht="12.75" hidden="false" customHeight="true" outlineLevel="0" collapsed="false">
      <c r="C2" s="82" t="s">
        <v>97</v>
      </c>
      <c r="D2" s="83" t="n">
        <v>36802</v>
      </c>
      <c r="G2" s="77"/>
    </row>
    <row r="3" customFormat="false" ht="12.75" hidden="false" customHeight="false" outlineLevel="0" collapsed="false">
      <c r="C3" s="82"/>
      <c r="D3" s="83"/>
      <c r="G3" s="77"/>
    </row>
    <row r="4" customFormat="false" ht="12.75" hidden="false" customHeight="false" outlineLevel="0" collapsed="false">
      <c r="G4" s="77"/>
      <c r="K4" s="27" t="s">
        <v>11</v>
      </c>
      <c r="L4" s="27"/>
      <c r="N4" s="27" t="s">
        <v>12</v>
      </c>
      <c r="O4" s="27"/>
      <c r="Q4" s="28" t="s">
        <v>13</v>
      </c>
      <c r="R4" s="28"/>
      <c r="S4" s="28"/>
      <c r="U4" s="84" t="str">
        <f aca="false">CONCATENATE("Value on ",TEXT(D2,"mm/dd/yyyy"))</f>
        <v>Value on 10/03/2000</v>
      </c>
      <c r="V4" s="84"/>
      <c r="W4" s="84"/>
      <c r="X4" s="84"/>
    </row>
    <row r="5" customFormat="false" ht="38.25" hidden="false" customHeight="false" outlineLevel="0" collapsed="false">
      <c r="A5" s="85"/>
      <c r="B5" s="85"/>
      <c r="C5" s="85"/>
      <c r="D5" s="85" t="s">
        <v>17</v>
      </c>
      <c r="E5" s="85" t="s">
        <v>18</v>
      </c>
      <c r="F5" s="85" t="s">
        <v>19</v>
      </c>
      <c r="G5" s="86" t="s">
        <v>20</v>
      </c>
      <c r="H5" s="87" t="s">
        <v>21</v>
      </c>
      <c r="I5" s="87" t="s">
        <v>22</v>
      </c>
      <c r="J5" s="88"/>
      <c r="K5" s="34" t="s">
        <v>23</v>
      </c>
      <c r="L5" s="34" t="s">
        <v>24</v>
      </c>
      <c r="M5" s="34"/>
      <c r="N5" s="34" t="s">
        <v>23</v>
      </c>
      <c r="O5" s="34" t="s">
        <v>24</v>
      </c>
      <c r="P5" s="34"/>
      <c r="Q5" s="87" t="s">
        <v>25</v>
      </c>
      <c r="R5" s="34" t="s">
        <v>26</v>
      </c>
      <c r="S5" s="34" t="s">
        <v>27</v>
      </c>
      <c r="T5" s="34"/>
      <c r="U5" s="34" t="s">
        <v>23</v>
      </c>
      <c r="V5" s="34" t="s">
        <v>24</v>
      </c>
      <c r="W5" s="89" t="s">
        <v>98</v>
      </c>
      <c r="X5" s="90" t="s">
        <v>99</v>
      </c>
      <c r="Y5" s="91" t="s">
        <v>100</v>
      </c>
      <c r="Z5" s="91" t="s">
        <v>101</v>
      </c>
      <c r="AA5" s="91" t="s">
        <v>102</v>
      </c>
      <c r="AB5" s="91" t="s">
        <v>103</v>
      </c>
      <c r="AC5" s="85"/>
      <c r="AD5" s="34" t="s">
        <v>104</v>
      </c>
      <c r="AE5" s="85" t="s">
        <v>105</v>
      </c>
      <c r="AF5" s="89" t="s">
        <v>106</v>
      </c>
      <c r="AG5" s="85"/>
      <c r="AH5" s="85"/>
      <c r="AI5" s="92" t="s">
        <v>16</v>
      </c>
    </row>
    <row r="6" customFormat="false" ht="12.75" hidden="false" customHeight="true" outlineLevel="0" collapsed="false">
      <c r="C6" s="30" t="s">
        <v>28</v>
      </c>
      <c r="D6" s="18" t="s">
        <v>30</v>
      </c>
      <c r="E6" s="18" t="s">
        <v>31</v>
      </c>
      <c r="F6" s="18" t="s">
        <v>32</v>
      </c>
      <c r="G6" s="93" t="n">
        <v>40000</v>
      </c>
      <c r="H6" s="56" t="n">
        <v>36495</v>
      </c>
      <c r="I6" s="56" t="n">
        <v>39955</v>
      </c>
      <c r="J6" s="57"/>
      <c r="K6" s="58" t="n">
        <v>19396824</v>
      </c>
      <c r="L6" s="58" t="n">
        <v>3382526</v>
      </c>
      <c r="M6" s="58"/>
      <c r="N6" s="58" t="n">
        <v>18454543</v>
      </c>
      <c r="O6" s="58" t="n">
        <v>3704789</v>
      </c>
      <c r="P6" s="58"/>
      <c r="Q6" s="56"/>
      <c r="R6" s="58"/>
      <c r="S6" s="58"/>
      <c r="T6" s="58"/>
      <c r="U6" s="58" t="n">
        <f aca="false">[1]LongTerm1!$T$4</f>
        <v>19838315.0210713</v>
      </c>
      <c r="V6" s="58" t="n">
        <f aca="false">[1]LongTerm1!$T$5</f>
        <v>5467870.9001134</v>
      </c>
      <c r="X6" s="94" t="n">
        <f aca="false">[1]LongTerm1!$T$7</f>
        <v>0.0384951732938082</v>
      </c>
      <c r="Y6" s="95" t="n">
        <f aca="false">[1]LongTerm1!$T$8</f>
        <v>0.994970384842813</v>
      </c>
      <c r="Z6" s="96" t="s">
        <v>107</v>
      </c>
      <c r="AA6" s="97"/>
      <c r="AB6" s="98"/>
      <c r="AD6" s="26" t="n">
        <f aca="false">V6-O6</f>
        <v>1763081.9001134</v>
      </c>
      <c r="AE6" s="99" t="n">
        <f aca="false">SUM(O6-L6)</f>
        <v>322263</v>
      </c>
      <c r="AF6" s="80" t="s">
        <v>108</v>
      </c>
      <c r="AI6" s="100" t="n">
        <v>1</v>
      </c>
    </row>
    <row r="7" customFormat="false" ht="12.75" hidden="false" customHeight="false" outlineLevel="0" collapsed="false">
      <c r="D7" s="18" t="s">
        <v>30</v>
      </c>
      <c r="E7" s="18" t="s">
        <v>34</v>
      </c>
      <c r="F7" s="18" t="s">
        <v>32</v>
      </c>
      <c r="G7" s="93" t="s">
        <v>109</v>
      </c>
      <c r="H7" s="56" t="n">
        <v>36495</v>
      </c>
      <c r="I7" s="56" t="n">
        <v>39955</v>
      </c>
      <c r="J7" s="57"/>
      <c r="K7" s="58" t="n">
        <v>10657113</v>
      </c>
      <c r="L7" s="58" t="n">
        <v>287644</v>
      </c>
      <c r="M7" s="58"/>
      <c r="N7" s="58" t="n">
        <v>8769749</v>
      </c>
      <c r="O7" s="58" t="n">
        <v>377850</v>
      </c>
      <c r="P7" s="58"/>
      <c r="Q7" s="56"/>
      <c r="R7" s="58"/>
      <c r="S7" s="58"/>
      <c r="T7" s="58"/>
      <c r="U7" s="58" t="n">
        <f aca="false">[1]LongTerm2!$T$4+[1]LongTerm25!$T$4+[1]LongTerm26!$T$4</f>
        <v>7095825.25738588</v>
      </c>
      <c r="V7" s="58" t="n">
        <f aca="false">[1]LongTerm2!$T$5+[1]LongTerm25!$T$5+[1]LongTerm26!$T$5</f>
        <v>545600.366261752</v>
      </c>
      <c r="X7" s="94" t="n">
        <f aca="false">([1]LongTerm2!$T$5+[1]LongTerm25!$T$5+[1]LongTerm26!$T$5)/([1]LongTerm2!$T$6+[1]LongTerm25!$T$6+[1]LongTerm26!$T$6)</f>
        <v>0.0241079714743381</v>
      </c>
      <c r="Y7" s="95" t="n">
        <f aca="false">([1]LongTerm2!$Y$8+[1]LongTerm25!$Y$8+[1]LongTerm26!$Y$8)/([1]LongTerm2!$Z$8+[1]LongTerm25!$Z$8+[1]LongTerm26!$Z$8)</f>
        <v>0.993739792942777</v>
      </c>
      <c r="Z7" s="96" t="s">
        <v>110</v>
      </c>
      <c r="AA7" s="97"/>
      <c r="AB7" s="98"/>
      <c r="AD7" s="26" t="n">
        <f aca="false">V7-O7</f>
        <v>167750.366261752</v>
      </c>
      <c r="AE7" s="99" t="n">
        <f aca="false">SUM(O7-L7)</f>
        <v>90206</v>
      </c>
      <c r="AF7" s="80" t="s">
        <v>108</v>
      </c>
      <c r="AI7" s="100" t="s">
        <v>111</v>
      </c>
    </row>
    <row r="8" customFormat="false" ht="12.75" hidden="false" customHeight="false" outlineLevel="0" collapsed="false">
      <c r="D8" s="18" t="s">
        <v>36</v>
      </c>
      <c r="E8" s="18" t="s">
        <v>37</v>
      </c>
      <c r="F8" s="18" t="s">
        <v>38</v>
      </c>
      <c r="G8" s="93" t="n">
        <v>50000</v>
      </c>
      <c r="H8" s="56" t="n">
        <v>36495</v>
      </c>
      <c r="I8" s="56" t="n">
        <v>36950</v>
      </c>
      <c r="J8" s="57"/>
      <c r="K8" s="58" t="n">
        <v>0</v>
      </c>
      <c r="L8" s="58" t="n">
        <v>346873</v>
      </c>
      <c r="M8" s="58"/>
      <c r="N8" s="58" t="n">
        <v>0</v>
      </c>
      <c r="O8" s="58" t="n">
        <v>407640</v>
      </c>
      <c r="P8" s="58"/>
      <c r="Q8" s="56"/>
      <c r="R8" s="58"/>
      <c r="S8" s="58"/>
      <c r="T8" s="58"/>
      <c r="U8" s="58" t="n">
        <f aca="false">[1]LongTerm3!$T$4</f>
        <v>0</v>
      </c>
      <c r="V8" s="58" t="n">
        <f aca="false">[1]LongTerm3!$T$5</f>
        <v>541463.372899933</v>
      </c>
      <c r="X8" s="94" t="n">
        <f aca="false">[1]LongTerm3!$T$7</f>
        <v>0.0917102400432025</v>
      </c>
      <c r="Y8" s="95" t="n">
        <f aca="false">[1]LongTerm3!$T$8</f>
        <v>0.98456446192257</v>
      </c>
      <c r="Z8" s="101" t="s">
        <v>112</v>
      </c>
      <c r="AA8" s="97"/>
      <c r="AB8" s="98"/>
      <c r="AD8" s="26" t="n">
        <f aca="false">V8-O8</f>
        <v>133823.372899933</v>
      </c>
      <c r="AE8" s="99" t="n">
        <f aca="false">SUM(O8-L8)</f>
        <v>60767</v>
      </c>
      <c r="AF8" s="80" t="s">
        <v>108</v>
      </c>
      <c r="AI8" s="100" t="n">
        <v>3</v>
      </c>
    </row>
    <row r="9" customFormat="false" ht="12.75" hidden="false" customHeight="false" outlineLevel="0" collapsed="false">
      <c r="D9" s="18" t="s">
        <v>40</v>
      </c>
      <c r="E9" s="18" t="s">
        <v>41</v>
      </c>
      <c r="F9" s="18" t="s">
        <v>42</v>
      </c>
      <c r="G9" s="93" t="n">
        <v>5000</v>
      </c>
      <c r="H9" s="56" t="n">
        <v>36526</v>
      </c>
      <c r="I9" s="56" t="n">
        <v>36981</v>
      </c>
      <c r="J9" s="57"/>
      <c r="K9" s="58"/>
      <c r="L9" s="58"/>
      <c r="M9" s="58"/>
      <c r="N9" s="58" t="n">
        <v>0</v>
      </c>
      <c r="O9" s="58" t="n">
        <v>4161</v>
      </c>
      <c r="P9" s="58"/>
      <c r="Q9" s="56"/>
      <c r="R9" s="58"/>
      <c r="S9" s="58"/>
      <c r="T9" s="58"/>
      <c r="U9" s="58" t="n">
        <f aca="false">[1]LongTerm4!$T$4</f>
        <v>45674.8150646313</v>
      </c>
      <c r="V9" s="58" t="n">
        <f aca="false">[1]LongTerm4!$T$5</f>
        <v>93213.4647753553</v>
      </c>
      <c r="X9" s="94" t="n">
        <f aca="false">[1]LongTerm4!$T$7</f>
        <v>0.12582765336663</v>
      </c>
      <c r="Y9" s="95" t="n">
        <f aca="false">[1]LongTerm4!$T$8</f>
        <v>0.981962725817654</v>
      </c>
      <c r="Z9" s="101"/>
      <c r="AA9" s="97"/>
      <c r="AB9" s="98"/>
      <c r="AD9" s="26" t="n">
        <f aca="false">V9-O9</f>
        <v>89052.4647753553</v>
      </c>
      <c r="AE9" s="99"/>
      <c r="AF9" s="80" t="s">
        <v>108</v>
      </c>
      <c r="AI9" s="100" t="n">
        <v>4</v>
      </c>
    </row>
    <row r="10" customFormat="false" ht="12.75" hidden="false" customHeight="false" outlineLevel="0" collapsed="false">
      <c r="D10" s="18" t="s">
        <v>36</v>
      </c>
      <c r="E10" s="18" t="s">
        <v>47</v>
      </c>
      <c r="F10" s="18" t="s">
        <v>42</v>
      </c>
      <c r="G10" s="93" t="n">
        <v>25000</v>
      </c>
      <c r="H10" s="56" t="n">
        <v>36526</v>
      </c>
      <c r="I10" s="56" t="n">
        <v>36981</v>
      </c>
      <c r="J10" s="57"/>
      <c r="K10" s="58"/>
      <c r="L10" s="58"/>
      <c r="M10" s="58"/>
      <c r="N10" s="58" t="n">
        <v>45070</v>
      </c>
      <c r="O10" s="58" t="n">
        <v>7713</v>
      </c>
      <c r="P10" s="58"/>
      <c r="Q10" s="56"/>
      <c r="R10" s="58"/>
      <c r="S10" s="58"/>
      <c r="T10" s="58"/>
      <c r="U10" s="58" t="n">
        <f aca="false">[1]LongTerm7!$T$4</f>
        <v>648921.550291746</v>
      </c>
      <c r="V10" s="58" t="n">
        <f aca="false">[1]LongTerm7!$T$5</f>
        <v>302390.680419057</v>
      </c>
      <c r="X10" s="94" t="n">
        <f aca="false">[1]LongTerm7!$T$7</f>
        <v>0.0816386555499613</v>
      </c>
      <c r="Y10" s="95" t="n">
        <f aca="false">[1]LongTerm7!$T$8</f>
        <v>0.981962725817654</v>
      </c>
      <c r="Z10" s="101"/>
      <c r="AA10" s="97"/>
      <c r="AB10" s="98"/>
      <c r="AD10" s="26" t="n">
        <f aca="false">V10-O10</f>
        <v>294677.680419057</v>
      </c>
      <c r="AE10" s="99"/>
      <c r="AF10" s="80" t="s">
        <v>108</v>
      </c>
      <c r="AI10" s="100" t="n">
        <v>7</v>
      </c>
    </row>
    <row r="11" customFormat="false" ht="13.5" hidden="false" customHeight="false" outlineLevel="0" collapsed="false">
      <c r="D11" s="18"/>
      <c r="E11" s="18"/>
      <c r="F11" s="18"/>
      <c r="G11" s="93"/>
      <c r="H11" s="56"/>
      <c r="I11" s="56"/>
      <c r="J11" s="57"/>
      <c r="K11" s="58"/>
      <c r="L11" s="58"/>
      <c r="M11" s="58"/>
      <c r="N11" s="58"/>
      <c r="O11" s="58"/>
      <c r="P11" s="58"/>
      <c r="Q11" s="56"/>
      <c r="R11" s="58"/>
      <c r="S11" s="58"/>
      <c r="T11" s="58"/>
      <c r="U11" s="58"/>
      <c r="V11" s="102" t="n">
        <f aca="false">SUM(V6:V10)</f>
        <v>6950538.7844695</v>
      </c>
      <c r="X11" s="94"/>
      <c r="Y11" s="95"/>
      <c r="Z11" s="101"/>
      <c r="AA11" s="97"/>
      <c r="AB11" s="98"/>
      <c r="AD11" s="102" t="n">
        <f aca="false">SUM(AD6:AD10)</f>
        <v>2448385.7844695</v>
      </c>
      <c r="AE11" s="103" t="n">
        <f aca="false">SUM(AE6:AE10)</f>
        <v>473236</v>
      </c>
      <c r="AF11" s="80"/>
      <c r="AI11" s="100"/>
    </row>
    <row r="12" customFormat="false" ht="13.5" hidden="false" customHeight="false" outlineLevel="0" collapsed="false">
      <c r="X12" s="26"/>
      <c r="Y12" s="79"/>
      <c r="Z12" s="104"/>
      <c r="AA12" s="105"/>
      <c r="AB12" s="106"/>
      <c r="AD12" s="0"/>
      <c r="AE12" s="80"/>
      <c r="AF12" s="80"/>
    </row>
    <row r="13" customFormat="false" ht="12.75" hidden="false" customHeight="true" outlineLevel="0" collapsed="false">
      <c r="C13" s="30" t="s">
        <v>50</v>
      </c>
      <c r="D13" s="18" t="s">
        <v>51</v>
      </c>
      <c r="E13" s="18" t="s">
        <v>52</v>
      </c>
      <c r="F13" s="18" t="s">
        <v>53</v>
      </c>
      <c r="G13" s="93" t="n">
        <v>67500</v>
      </c>
      <c r="H13" s="56" t="n">
        <v>39753</v>
      </c>
      <c r="I13" s="56" t="n">
        <v>45230</v>
      </c>
      <c r="J13" s="57"/>
      <c r="K13" s="58" t="n">
        <v>11157227</v>
      </c>
      <c r="L13" s="58" t="n">
        <v>7947216</v>
      </c>
      <c r="M13" s="58"/>
      <c r="N13" s="58" t="n">
        <v>10714928</v>
      </c>
      <c r="O13" s="58" t="n">
        <v>11949350</v>
      </c>
      <c r="P13" s="58"/>
      <c r="Q13" s="56"/>
      <c r="R13" s="58"/>
      <c r="S13" s="58"/>
      <c r="T13" s="58"/>
      <c r="U13" s="58" t="n">
        <f aca="false">[1]LongTerm9!$T$4</f>
        <v>10760307.7141997</v>
      </c>
      <c r="V13" s="58" t="n">
        <f aca="false">[1]LongTerm9!$T$5</f>
        <v>15818807.3514676</v>
      </c>
      <c r="X13" s="94" t="n">
        <f aca="false">[1]LongTerm9!$T$7</f>
        <v>0.121228570758733</v>
      </c>
      <c r="Y13" s="95" t="n">
        <f aca="false">[1]LongTerm9!$T$8</f>
        <v>0.984310199168522</v>
      </c>
      <c r="Z13" s="101" t="n">
        <v>0.9972</v>
      </c>
      <c r="AA13" s="107" t="n">
        <v>-13056780</v>
      </c>
      <c r="AB13" s="107" t="n">
        <v>13112081</v>
      </c>
      <c r="AC13" s="0" t="s">
        <v>113</v>
      </c>
      <c r="AD13" s="26" t="n">
        <f aca="false">V13-O13</f>
        <v>3869457.35146762</v>
      </c>
      <c r="AE13" s="99" t="n">
        <f aca="false">SUM(O13-L13)</f>
        <v>4002134</v>
      </c>
      <c r="AF13" s="80" t="s">
        <v>114</v>
      </c>
      <c r="AI13" s="100" t="n">
        <v>9</v>
      </c>
    </row>
    <row r="14" customFormat="false" ht="12.75" hidden="false" customHeight="false" outlineLevel="0" collapsed="false">
      <c r="D14" s="18" t="s">
        <v>54</v>
      </c>
      <c r="E14" s="18" t="s">
        <v>55</v>
      </c>
      <c r="F14" s="18" t="s">
        <v>56</v>
      </c>
      <c r="G14" s="93" t="n">
        <v>16495</v>
      </c>
      <c r="H14" s="56" t="n">
        <v>36039</v>
      </c>
      <c r="I14" s="56" t="n">
        <v>37468</v>
      </c>
      <c r="J14" s="57"/>
      <c r="K14" s="58" t="n">
        <v>251653</v>
      </c>
      <c r="L14" s="58" t="n">
        <v>729697</v>
      </c>
      <c r="M14" s="58"/>
      <c r="N14" s="58" t="n">
        <v>3920</v>
      </c>
      <c r="O14" s="58" t="n">
        <v>879062</v>
      </c>
      <c r="P14" s="58"/>
      <c r="Q14" s="56"/>
      <c r="U14" s="58" t="n">
        <f aca="false">[1]LongTerm10!$T$4</f>
        <v>220425.485140033</v>
      </c>
      <c r="V14" s="58" t="n">
        <f aca="false">[1]LongTerm10!$T$5</f>
        <v>1168345.18098709</v>
      </c>
      <c r="X14" s="94" t="n">
        <f aca="false">[1]LongTerm10!$T$7</f>
        <v>0.118193014475967</v>
      </c>
      <c r="Y14" s="95" t="n">
        <f aca="false">[1]LongTerm10!$T$8</f>
        <v>0.973831535722677</v>
      </c>
      <c r="Z14" s="101"/>
      <c r="AA14" s="97"/>
      <c r="AB14" s="98"/>
      <c r="AD14" s="26" t="n">
        <f aca="false">V14-O14</f>
        <v>289283.180987094</v>
      </c>
      <c r="AE14" s="99" t="n">
        <f aca="false">SUM(O14-L14)</f>
        <v>149365</v>
      </c>
      <c r="AF14" s="80" t="s">
        <v>114</v>
      </c>
      <c r="AI14" s="81" t="n">
        <v>10</v>
      </c>
    </row>
    <row r="15" customFormat="false" ht="12.75" hidden="false" customHeight="false" outlineLevel="0" collapsed="false">
      <c r="D15" s="18" t="s">
        <v>51</v>
      </c>
      <c r="E15" s="18" t="s">
        <v>63</v>
      </c>
      <c r="F15" s="18" t="s">
        <v>53</v>
      </c>
      <c r="G15" s="93" t="n">
        <v>4950</v>
      </c>
      <c r="H15" s="56" t="n">
        <v>36982</v>
      </c>
      <c r="I15" s="56" t="n">
        <v>37195</v>
      </c>
      <c r="J15" s="57"/>
      <c r="K15" s="58"/>
      <c r="L15" s="58"/>
      <c r="M15" s="58"/>
      <c r="N15" s="58"/>
      <c r="O15" s="58"/>
      <c r="P15" s="58"/>
      <c r="Q15" s="56" t="n">
        <v>36691</v>
      </c>
      <c r="U15" s="58" t="n">
        <f aca="false">[1]LongTerm27!$T$4</f>
        <v>664478.721360077</v>
      </c>
      <c r="V15" s="58" t="n">
        <f aca="false">[1]LongTerm27!$T$5</f>
        <v>0</v>
      </c>
      <c r="X15" s="94" t="n">
        <f aca="false">[1]LongTerm27!$T$7</f>
        <v>0</v>
      </c>
      <c r="Y15" s="95" t="n">
        <f aca="false">[1]LongTerm27!$T$8</f>
        <v>1</v>
      </c>
      <c r="Z15" s="101"/>
      <c r="AA15" s="97"/>
      <c r="AB15" s="98"/>
      <c r="AD15" s="26" t="n">
        <f aca="false">V15-O15</f>
        <v>0</v>
      </c>
      <c r="AE15" s="80"/>
      <c r="AF15" s="80" t="s">
        <v>114</v>
      </c>
      <c r="AI15" s="81" t="n">
        <v>27</v>
      </c>
    </row>
    <row r="16" customFormat="false" ht="12.75" hidden="false" customHeight="true" outlineLevel="0" collapsed="false">
      <c r="D16" s="18" t="s">
        <v>54</v>
      </c>
      <c r="E16" s="18" t="s">
        <v>55</v>
      </c>
      <c r="F16" s="18" t="s">
        <v>115</v>
      </c>
      <c r="G16" s="93" t="n">
        <v>16640</v>
      </c>
      <c r="H16" s="56" t="n">
        <v>36831</v>
      </c>
      <c r="I16" s="56" t="n">
        <v>37195</v>
      </c>
      <c r="J16" s="57"/>
      <c r="K16" s="58"/>
      <c r="L16" s="58"/>
      <c r="M16" s="58"/>
      <c r="N16" s="58"/>
      <c r="O16" s="58"/>
      <c r="P16" s="58"/>
      <c r="Q16" s="56" t="n">
        <v>36794</v>
      </c>
      <c r="R16" s="58" t="n">
        <v>2218954</v>
      </c>
      <c r="S16" s="58" t="n">
        <v>135296</v>
      </c>
      <c r="T16" s="58"/>
      <c r="U16" s="58" t="n">
        <f aca="false">[1]LongTerm46!$T$4</f>
        <v>2462874.52182811</v>
      </c>
      <c r="V16" s="58" t="n">
        <f aca="false">[1]LongTerm46!$T$5</f>
        <v>127034.89676821</v>
      </c>
      <c r="X16" s="94" t="n">
        <f aca="false">[1]LongTerm46!$T$7</f>
        <v>0.0217338328832728</v>
      </c>
      <c r="Y16" s="95" t="n">
        <f aca="false">[1]LongTerm46!$T$8</f>
        <v>0.991696752780843</v>
      </c>
      <c r="Z16" s="101"/>
      <c r="AA16" s="97"/>
      <c r="AB16" s="98"/>
      <c r="AD16" s="26" t="n">
        <f aca="false">V16-O16</f>
        <v>127034.89676821</v>
      </c>
      <c r="AE16" s="80"/>
      <c r="AF16" s="80" t="s">
        <v>114</v>
      </c>
      <c r="AI16" s="100" t="n">
        <v>46</v>
      </c>
    </row>
    <row r="17" customFormat="false" ht="12.75" hidden="false" customHeight="true" outlineLevel="0" collapsed="false">
      <c r="D17" s="18" t="s">
        <v>54</v>
      </c>
      <c r="E17" s="18" t="s">
        <v>55</v>
      </c>
      <c r="F17" s="18" t="s">
        <v>67</v>
      </c>
      <c r="G17" s="93" t="n">
        <v>50960</v>
      </c>
      <c r="H17" s="56" t="n">
        <v>36831</v>
      </c>
      <c r="I17" s="56" t="n">
        <v>37195</v>
      </c>
      <c r="J17" s="57"/>
      <c r="K17" s="58"/>
      <c r="L17" s="58"/>
      <c r="M17" s="58"/>
      <c r="N17" s="58"/>
      <c r="O17" s="58"/>
      <c r="P17" s="58"/>
      <c r="Q17" s="56" t="n">
        <v>36794</v>
      </c>
      <c r="R17" s="58" t="n">
        <v>6795547</v>
      </c>
      <c r="S17" s="58" t="n">
        <v>414346</v>
      </c>
      <c r="T17" s="58"/>
      <c r="U17" s="58" t="n">
        <f aca="false">[1]LongTerm47!$T$4</f>
        <v>7542553.2230986</v>
      </c>
      <c r="V17" s="58" t="n">
        <f aca="false">[1]LongTerm47!$T$5</f>
        <v>389044.371352642</v>
      </c>
      <c r="X17" s="94" t="n">
        <f aca="false">[1]LongTerm47!$T$7</f>
        <v>0.0217338328832728</v>
      </c>
      <c r="Y17" s="95" t="n">
        <f aca="false">[1]LongTerm47!$T$8</f>
        <v>0.991696752780843</v>
      </c>
      <c r="Z17" s="101"/>
      <c r="AA17" s="97"/>
      <c r="AB17" s="98"/>
      <c r="AD17" s="26" t="n">
        <f aca="false">V17-O17</f>
        <v>389044.371352642</v>
      </c>
      <c r="AE17" s="80"/>
      <c r="AF17" s="80" t="s">
        <v>114</v>
      </c>
      <c r="AI17" s="100" t="n">
        <v>47</v>
      </c>
    </row>
    <row r="18" customFormat="false" ht="12.75" hidden="false" customHeight="true" outlineLevel="0" collapsed="false">
      <c r="D18" s="18"/>
      <c r="E18" s="18"/>
      <c r="F18" s="18"/>
      <c r="G18" s="93"/>
      <c r="H18" s="56"/>
      <c r="I18" s="56"/>
      <c r="J18" s="57"/>
      <c r="K18" s="58"/>
      <c r="L18" s="58"/>
      <c r="M18" s="58"/>
      <c r="N18" s="58"/>
      <c r="O18" s="58"/>
      <c r="P18" s="58"/>
      <c r="Q18" s="56"/>
      <c r="R18" s="58"/>
      <c r="S18" s="58"/>
      <c r="T18" s="58"/>
      <c r="U18" s="58"/>
      <c r="V18" s="102" t="n">
        <f aca="false">SUM(V13:V17)</f>
        <v>17503231.8005756</v>
      </c>
      <c r="X18" s="94"/>
      <c r="Y18" s="95"/>
      <c r="Z18" s="101"/>
      <c r="AA18" s="97"/>
      <c r="AB18" s="98"/>
      <c r="AD18" s="102" t="n">
        <f aca="false">SUM(AD13:AD17)</f>
        <v>4674819.80057556</v>
      </c>
      <c r="AE18" s="103" t="n">
        <f aca="false">SUM(AE13:AE17)</f>
        <v>4151499</v>
      </c>
      <c r="AF18" s="80"/>
      <c r="AI18" s="100"/>
    </row>
    <row r="19" customFormat="false" ht="13.5" hidden="false" customHeight="false" outlineLevel="0" collapsed="false">
      <c r="D19" s="18"/>
      <c r="E19" s="18"/>
      <c r="F19" s="18"/>
      <c r="G19" s="93"/>
      <c r="H19" s="56"/>
      <c r="I19" s="56"/>
      <c r="J19" s="57"/>
      <c r="K19" s="58"/>
      <c r="L19" s="58"/>
      <c r="M19" s="58"/>
      <c r="N19" s="58"/>
      <c r="O19" s="58"/>
      <c r="P19" s="58"/>
      <c r="Q19" s="56"/>
      <c r="U19" s="58"/>
      <c r="V19" s="58"/>
      <c r="X19" s="94"/>
      <c r="Y19" s="95"/>
      <c r="Z19" s="101"/>
      <c r="AA19" s="97"/>
      <c r="AB19" s="98"/>
      <c r="AD19" s="26"/>
      <c r="AE19" s="80"/>
      <c r="AF19" s="80"/>
    </row>
    <row r="20" customFormat="false" ht="12.75" hidden="false" customHeight="true" outlineLevel="0" collapsed="false">
      <c r="C20" s="30" t="s">
        <v>70</v>
      </c>
      <c r="D20" s="18" t="s">
        <v>72</v>
      </c>
      <c r="E20" s="18" t="s">
        <v>73</v>
      </c>
      <c r="F20" s="18" t="s">
        <v>74</v>
      </c>
      <c r="G20" s="93" t="n">
        <v>15000</v>
      </c>
      <c r="H20" s="56" t="n">
        <v>35886</v>
      </c>
      <c r="I20" s="56" t="n">
        <v>40117</v>
      </c>
      <c r="J20" s="57"/>
      <c r="K20" s="58" t="n">
        <v>2041604</v>
      </c>
      <c r="L20" s="58" t="n">
        <v>1067794</v>
      </c>
      <c r="M20" s="58"/>
      <c r="N20" s="58" t="n">
        <v>1913465</v>
      </c>
      <c r="O20" s="58" t="n">
        <v>1237522</v>
      </c>
      <c r="P20" s="58"/>
      <c r="Q20" s="56"/>
      <c r="R20" s="58"/>
      <c r="S20" s="58"/>
      <c r="T20" s="58"/>
      <c r="U20" s="58" t="n">
        <f aca="false">[1]LongTerm17!$T$4</f>
        <v>2378575.17990676</v>
      </c>
      <c r="V20" s="58" t="n">
        <f aca="false">[1]LongTerm17!$T$5</f>
        <v>1887583.59375239</v>
      </c>
      <c r="X20" s="94" t="n">
        <f aca="false">[1]LongTerm17!$T$7</f>
        <v>0.051351800399991</v>
      </c>
      <c r="Y20" s="95" t="n">
        <f aca="false">[1]LongTerm17!$T$8</f>
        <v>0.995046848294209</v>
      </c>
      <c r="Z20" s="101" t="n">
        <v>0.9973</v>
      </c>
      <c r="AA20" s="97" t="s">
        <v>116</v>
      </c>
      <c r="AB20" s="98"/>
      <c r="AD20" s="26" t="n">
        <f aca="false">V20-O20</f>
        <v>650061.593752385</v>
      </c>
      <c r="AE20" s="99" t="n">
        <f aca="false">SUM(O20-L20)</f>
        <v>169728</v>
      </c>
      <c r="AF20" s="80" t="s">
        <v>117</v>
      </c>
      <c r="AI20" s="100" t="n">
        <v>17</v>
      </c>
    </row>
    <row r="21" customFormat="false" ht="12.75" hidden="false" customHeight="true" outlineLevel="0" collapsed="false">
      <c r="D21" s="18" t="s">
        <v>72</v>
      </c>
      <c r="E21" s="18" t="s">
        <v>75</v>
      </c>
      <c r="F21" s="18" t="s">
        <v>73</v>
      </c>
      <c r="G21" s="93" t="n">
        <v>40000</v>
      </c>
      <c r="H21" s="56" t="n">
        <v>36526</v>
      </c>
      <c r="I21" s="56" t="n">
        <v>37955</v>
      </c>
      <c r="J21" s="57"/>
      <c r="K21" s="58"/>
      <c r="L21" s="58"/>
      <c r="M21" s="58"/>
      <c r="N21" s="58"/>
      <c r="O21" s="58"/>
      <c r="P21" s="58"/>
      <c r="Q21" s="56" t="n">
        <v>36714</v>
      </c>
      <c r="R21" s="58" t="n">
        <v>1119461</v>
      </c>
      <c r="S21" s="58" t="n">
        <v>1687278</v>
      </c>
      <c r="T21" s="58"/>
      <c r="U21" s="58" t="n">
        <f aca="false">[1]LongTerm19!$T$4</f>
        <v>942052.598580251</v>
      </c>
      <c r="V21" s="58" t="n">
        <f aca="false">[1]LongTerm19!$T$5</f>
        <v>2148953.78865567</v>
      </c>
      <c r="X21" s="94" t="n">
        <f aca="false">[1]LongTerm19!$T$7</f>
        <v>0.053065920628359</v>
      </c>
      <c r="Y21" s="95" t="n">
        <f aca="false">[1]LongTerm19!$T$8</f>
        <v>0.996333364077201</v>
      </c>
      <c r="Z21" s="101" t="n">
        <v>0.99975</v>
      </c>
      <c r="AA21" s="97" t="s">
        <v>118</v>
      </c>
      <c r="AB21" s="98"/>
      <c r="AD21" s="26" t="n">
        <f aca="false">V21-O21</f>
        <v>2148953.78865567</v>
      </c>
      <c r="AE21" s="80"/>
      <c r="AF21" s="80" t="s">
        <v>117</v>
      </c>
      <c r="AI21" s="100" t="n">
        <v>19</v>
      </c>
    </row>
    <row r="22" customFormat="false" ht="12.75" hidden="false" customHeight="true" outlineLevel="0" collapsed="false">
      <c r="D22" s="18" t="s">
        <v>72</v>
      </c>
      <c r="E22" s="18" t="s">
        <v>75</v>
      </c>
      <c r="F22" s="18" t="s">
        <v>73</v>
      </c>
      <c r="G22" s="93" t="n">
        <v>25654</v>
      </c>
      <c r="H22" s="56" t="n">
        <v>36526</v>
      </c>
      <c r="I22" s="56" t="n">
        <v>38291</v>
      </c>
      <c r="J22" s="57"/>
      <c r="K22" s="58"/>
      <c r="L22" s="58"/>
      <c r="M22" s="58"/>
      <c r="N22" s="58"/>
      <c r="O22" s="58"/>
      <c r="P22" s="58"/>
      <c r="Q22" s="56" t="n">
        <v>36714</v>
      </c>
      <c r="R22" s="58" t="n">
        <v>914676</v>
      </c>
      <c r="S22" s="58" t="n">
        <v>1250716</v>
      </c>
      <c r="T22" s="58"/>
      <c r="U22" s="58" t="n">
        <f aca="false">[1]LongTerm20!$T$4</f>
        <v>797739.53553616</v>
      </c>
      <c r="V22" s="58" t="n">
        <f aca="false">[1]LongTerm20!$T$5</f>
        <v>1620177.97035734</v>
      </c>
      <c r="X22" s="94" t="n">
        <f aca="false">[1]LongTerm20!$T$7</f>
        <v>0.0494671354235846</v>
      </c>
      <c r="Y22" s="95" t="n">
        <f aca="false">[1]LongTerm20!$T$8</f>
        <v>0.996756994114527</v>
      </c>
      <c r="Z22" s="101" t="n">
        <v>0.99975</v>
      </c>
      <c r="AA22" s="97" t="s">
        <v>119</v>
      </c>
      <c r="AB22" s="98"/>
      <c r="AD22" s="26" t="n">
        <f aca="false">V22-O22</f>
        <v>1620177.97035734</v>
      </c>
      <c r="AE22" s="80"/>
      <c r="AF22" s="80" t="s">
        <v>117</v>
      </c>
      <c r="AI22" s="100" t="n">
        <v>20</v>
      </c>
    </row>
    <row r="23" customFormat="false" ht="12.75" hidden="false" customHeight="true" outlineLevel="0" collapsed="false">
      <c r="D23" s="18" t="s">
        <v>72</v>
      </c>
      <c r="E23" s="18" t="s">
        <v>73</v>
      </c>
      <c r="F23" s="18" t="s">
        <v>74</v>
      </c>
      <c r="G23" s="93" t="n">
        <v>15000</v>
      </c>
      <c r="H23" s="56" t="n">
        <v>36526</v>
      </c>
      <c r="I23" s="56" t="n">
        <v>38442</v>
      </c>
      <c r="J23" s="57"/>
      <c r="K23" s="58"/>
      <c r="L23" s="58"/>
      <c r="M23" s="58"/>
      <c r="N23" s="58" t="n">
        <v>997962</v>
      </c>
      <c r="O23" s="58" t="n">
        <v>744720</v>
      </c>
      <c r="P23" s="58"/>
      <c r="Q23" s="56"/>
      <c r="R23" s="58"/>
      <c r="S23" s="58"/>
      <c r="T23" s="58"/>
      <c r="U23" s="58" t="n">
        <f aca="false">[1]LongTerm21!$T$4</f>
        <v>1491921.27172846</v>
      </c>
      <c r="V23" s="58" t="n">
        <f aca="false">[1]LongTerm21!$T$5</f>
        <v>1276275.41969416</v>
      </c>
      <c r="X23" s="94" t="n">
        <f aca="false">[1]LongTerm21!$T$7</f>
        <v>0.0612023192416973</v>
      </c>
      <c r="Y23" s="95" t="n">
        <f aca="false">[1]LongTerm21!$T$8</f>
        <v>0.99295105213319</v>
      </c>
      <c r="Z23" s="101" t="n">
        <v>0.9965</v>
      </c>
      <c r="AA23" s="97" t="s">
        <v>120</v>
      </c>
      <c r="AB23" s="98"/>
      <c r="AD23" s="26" t="n">
        <f aca="false">V23-O23</f>
        <v>531555.419694164</v>
      </c>
      <c r="AE23" s="80"/>
      <c r="AF23" s="80" t="s">
        <v>117</v>
      </c>
      <c r="AI23" s="100" t="n">
        <v>21</v>
      </c>
    </row>
    <row r="24" customFormat="false" ht="12.75" hidden="false" customHeight="true" outlineLevel="0" collapsed="false">
      <c r="D24" s="18" t="s">
        <v>72</v>
      </c>
      <c r="E24" s="18" t="s">
        <v>73</v>
      </c>
      <c r="F24" s="18" t="s">
        <v>74</v>
      </c>
      <c r="G24" s="93" t="n">
        <v>30000</v>
      </c>
      <c r="H24" s="56" t="n">
        <v>36526</v>
      </c>
      <c r="I24" s="56" t="n">
        <v>37346</v>
      </c>
      <c r="J24" s="57"/>
      <c r="K24" s="58"/>
      <c r="L24" s="58"/>
      <c r="M24" s="58"/>
      <c r="N24" s="58" t="n">
        <v>770006</v>
      </c>
      <c r="O24" s="58" t="n">
        <v>748511</v>
      </c>
      <c r="P24" s="58"/>
      <c r="Q24" s="56"/>
      <c r="R24" s="58"/>
      <c r="S24" s="58"/>
      <c r="T24" s="58"/>
      <c r="U24" s="58" t="n">
        <f aca="false">[1]LongTerm24!$T$4</f>
        <v>1270632.833957</v>
      </c>
      <c r="V24" s="58" t="n">
        <f aca="false">[1]LongTerm24!$T$5</f>
        <v>1297041.80533823</v>
      </c>
      <c r="X24" s="94" t="n">
        <f aca="false">[1]LongTerm24!$T$7</f>
        <v>0.0882434105303308</v>
      </c>
      <c r="Y24" s="95" t="n">
        <f aca="false">[1]LongTerm24!$T$8</f>
        <v>0.987391736493707</v>
      </c>
      <c r="Z24" s="101" t="n">
        <v>0.9941</v>
      </c>
      <c r="AA24" s="107" t="n">
        <v>-5900000</v>
      </c>
      <c r="AB24" s="98"/>
      <c r="AD24" s="26" t="n">
        <f aca="false">V24-O24</f>
        <v>548530.805338227</v>
      </c>
      <c r="AE24" s="80"/>
      <c r="AF24" s="80" t="s">
        <v>117</v>
      </c>
      <c r="AI24" s="100" t="n">
        <v>24</v>
      </c>
    </row>
    <row r="25" customFormat="false" ht="12.75" hidden="false" customHeight="true" outlineLevel="0" collapsed="false">
      <c r="D25" s="18" t="s">
        <v>72</v>
      </c>
      <c r="E25" s="18" t="s">
        <v>73</v>
      </c>
      <c r="F25" s="18" t="s">
        <v>74</v>
      </c>
      <c r="G25" s="93" t="n">
        <v>25000</v>
      </c>
      <c r="H25" s="56" t="n">
        <v>36831</v>
      </c>
      <c r="I25" s="56" t="n">
        <v>36981</v>
      </c>
      <c r="J25" s="57"/>
      <c r="K25" s="58"/>
      <c r="L25" s="58"/>
      <c r="M25" s="58"/>
      <c r="N25" s="58"/>
      <c r="O25" s="58"/>
      <c r="P25" s="58"/>
      <c r="Q25" s="56" t="n">
        <v>36714</v>
      </c>
      <c r="R25" s="58" t="n">
        <v>752819</v>
      </c>
      <c r="S25" s="58" t="n">
        <v>282062</v>
      </c>
      <c r="T25" s="58"/>
      <c r="U25" s="58" t="n">
        <f aca="false">[1]LongTerm28!$T$4</f>
        <v>488742.455435931</v>
      </c>
      <c r="V25" s="58" t="n">
        <f aca="false">[1]LongTerm28!$T$5</f>
        <v>457583.182955388</v>
      </c>
      <c r="X25" s="94" t="n">
        <f aca="false">[1]LongTerm28!$T$7</f>
        <v>0.123537126894853</v>
      </c>
      <c r="Y25" s="95" t="n">
        <f aca="false">[1]LongTerm28!$T$8</f>
        <v>0.976926662921394</v>
      </c>
      <c r="Z25" s="101" t="n">
        <v>0.99</v>
      </c>
      <c r="AA25" s="97" t="s">
        <v>121</v>
      </c>
      <c r="AB25" s="98"/>
      <c r="AD25" s="26" t="n">
        <f aca="false">V25-O25</f>
        <v>457583.182955388</v>
      </c>
      <c r="AE25" s="80"/>
      <c r="AF25" s="80" t="s">
        <v>117</v>
      </c>
      <c r="AI25" s="100" t="n">
        <v>28</v>
      </c>
    </row>
    <row r="26" customFormat="false" ht="12.75" hidden="false" customHeight="true" outlineLevel="0" collapsed="false">
      <c r="D26" s="18" t="s">
        <v>72</v>
      </c>
      <c r="E26" s="18" t="s">
        <v>75</v>
      </c>
      <c r="F26" s="18" t="s">
        <v>73</v>
      </c>
      <c r="G26" s="93" t="n">
        <v>20000</v>
      </c>
      <c r="H26" s="56" t="n">
        <v>34274</v>
      </c>
      <c r="I26" s="56" t="n">
        <v>36981</v>
      </c>
      <c r="J26" s="57"/>
      <c r="K26" s="58"/>
      <c r="L26" s="58"/>
      <c r="M26" s="58"/>
      <c r="N26" s="58"/>
      <c r="O26" s="58"/>
      <c r="P26" s="58"/>
      <c r="Q26" s="56" t="n">
        <v>36731</v>
      </c>
      <c r="R26" s="58" t="n">
        <v>140397</v>
      </c>
      <c r="S26" s="58" t="n">
        <v>288927</v>
      </c>
      <c r="T26" s="58"/>
      <c r="U26" s="58" t="n">
        <f aca="false">[1]LongTerm43!$T$4</f>
        <v>75375.9703699298</v>
      </c>
      <c r="V26" s="58" t="n">
        <f aca="false">[1]LongTerm43!$T$5</f>
        <v>326707.968985625</v>
      </c>
      <c r="X26" s="94" t="n">
        <f aca="false">[1]LongTerm43!$T$7</f>
        <v>0.07897110285544</v>
      </c>
      <c r="Y26" s="95" t="n">
        <f aca="false">[1]LongTerm43!$T$8</f>
        <v>0.99234392081306</v>
      </c>
      <c r="Z26" s="101" t="n">
        <v>0.9992</v>
      </c>
      <c r="AA26" s="97" t="s">
        <v>122</v>
      </c>
      <c r="AB26" s="98"/>
      <c r="AD26" s="26" t="n">
        <f aca="false">V26-O26</f>
        <v>326707.968985625</v>
      </c>
      <c r="AE26" s="80"/>
      <c r="AF26" s="80" t="s">
        <v>117</v>
      </c>
      <c r="AG26" s="69"/>
      <c r="AH26" s="69"/>
      <c r="AI26" s="100" t="n">
        <v>43</v>
      </c>
    </row>
    <row r="27" customFormat="false" ht="12.75" hidden="false" customHeight="true" outlineLevel="0" collapsed="false">
      <c r="D27" s="18" t="s">
        <v>72</v>
      </c>
      <c r="E27" s="18" t="s">
        <v>73</v>
      </c>
      <c r="F27" s="18" t="s">
        <v>74</v>
      </c>
      <c r="G27" s="93" t="n">
        <v>50000</v>
      </c>
      <c r="H27" s="56" t="n">
        <v>36831</v>
      </c>
      <c r="I27" s="56" t="n">
        <v>36981</v>
      </c>
      <c r="J27" s="57"/>
      <c r="K27" s="58"/>
      <c r="L27" s="58"/>
      <c r="M27" s="58"/>
      <c r="N27" s="58"/>
      <c r="O27" s="58"/>
      <c r="P27" s="58"/>
      <c r="Q27" s="56" t="n">
        <v>36735</v>
      </c>
      <c r="R27" s="58" t="n">
        <v>140022</v>
      </c>
      <c r="S27" s="58" t="n">
        <v>152586</v>
      </c>
      <c r="T27" s="58"/>
      <c r="U27" s="58" t="n">
        <f aca="false">[1]LongTerm44!$T$4</f>
        <v>895918.859819716</v>
      </c>
      <c r="V27" s="58" t="n">
        <f aca="false">[1]LongTerm44!$T$5</f>
        <v>947420.344109338</v>
      </c>
      <c r="X27" s="94" t="n">
        <f aca="false">[1]LongTerm44!$T$7</f>
        <v>0.127891049794559</v>
      </c>
      <c r="Y27" s="95" t="n">
        <f aca="false">[1]LongTerm44!$T$8</f>
        <v>0.976926662921394</v>
      </c>
      <c r="Z27" s="101" t="n">
        <v>0.99</v>
      </c>
      <c r="AA27" s="97" t="s">
        <v>123</v>
      </c>
      <c r="AB27" s="98"/>
      <c r="AD27" s="26" t="n">
        <f aca="false">V27-O27</f>
        <v>947420.344109338</v>
      </c>
      <c r="AE27" s="80"/>
      <c r="AF27" s="80" t="s">
        <v>117</v>
      </c>
      <c r="AI27" s="100" t="n">
        <v>44</v>
      </c>
    </row>
    <row r="28" customFormat="false" ht="12.75" hidden="false" customHeight="true" outlineLevel="0" collapsed="false">
      <c r="D28" s="18" t="s">
        <v>72</v>
      </c>
      <c r="E28" s="18" t="s">
        <v>73</v>
      </c>
      <c r="F28" s="18" t="s">
        <v>74</v>
      </c>
      <c r="G28" s="93" t="n">
        <v>142</v>
      </c>
      <c r="H28" s="56" t="n">
        <v>36746</v>
      </c>
      <c r="I28" s="56" t="n">
        <v>37103</v>
      </c>
      <c r="J28" s="57"/>
      <c r="K28" s="58"/>
      <c r="L28" s="58"/>
      <c r="M28" s="58"/>
      <c r="N28" s="58"/>
      <c r="O28" s="58"/>
      <c r="P28" s="58"/>
      <c r="Q28" s="56" t="n">
        <v>36738</v>
      </c>
      <c r="R28" s="58" t="n">
        <v>142712</v>
      </c>
      <c r="S28" s="58" t="n">
        <v>149530</v>
      </c>
      <c r="T28" s="58"/>
      <c r="U28" s="58" t="n">
        <f aca="false">[1]LongTerm45!$T$4</f>
        <v>5909.99778581977</v>
      </c>
      <c r="V28" s="58" t="n">
        <f aca="false">[1]LongTerm45!$T$5</f>
        <v>2435.91371058946</v>
      </c>
      <c r="X28" s="94" t="n">
        <f aca="false">[1]LongTerm45!$T$7</f>
        <v>0.0647568638507702</v>
      </c>
      <c r="Y28" s="95" t="n">
        <f aca="false">[1]LongTerm45!$T$8</f>
        <v>0.985161107894354</v>
      </c>
      <c r="Z28" s="101" t="n">
        <v>0.993</v>
      </c>
      <c r="AA28" s="97" t="s">
        <v>124</v>
      </c>
      <c r="AB28" s="98"/>
      <c r="AD28" s="26" t="n">
        <f aca="false">V28-O28</f>
        <v>2435.91371058946</v>
      </c>
      <c r="AE28" s="80"/>
      <c r="AF28" s="80" t="s">
        <v>117</v>
      </c>
      <c r="AI28" s="100" t="n">
        <v>45</v>
      </c>
    </row>
    <row r="29" customFormat="false" ht="13.5" hidden="false" customHeight="false" outlineLevel="0" collapsed="false">
      <c r="V29" s="102" t="n">
        <f aca="false">SUM(V20:V28)</f>
        <v>9964179.98755873</v>
      </c>
      <c r="X29" s="26"/>
      <c r="Y29" s="79"/>
      <c r="Z29" s="108"/>
      <c r="AA29" s="79"/>
      <c r="AB29" s="109" t="n">
        <v>5700000</v>
      </c>
      <c r="AC29" s="77" t="s">
        <v>125</v>
      </c>
      <c r="AD29" s="102" t="n">
        <f aca="false">SUM(AD20:AD28)</f>
        <v>7233426.98755873</v>
      </c>
      <c r="AE29" s="103" t="n">
        <f aca="false">SUM(AE20:AE28)</f>
        <v>169728</v>
      </c>
    </row>
    <row r="30" customFormat="false" ht="13.5" hidden="false" customHeight="false" outlineLevel="0" collapsed="false">
      <c r="D30" s="18"/>
      <c r="E30" s="18"/>
      <c r="F30" s="18"/>
      <c r="G30" s="93"/>
      <c r="H30" s="56"/>
      <c r="I30" s="56"/>
      <c r="J30" s="57"/>
      <c r="K30" s="58"/>
      <c r="L30" s="58"/>
      <c r="M30" s="58"/>
      <c r="N30" s="58"/>
      <c r="O30" s="58"/>
      <c r="P30" s="58"/>
      <c r="Q30" s="56"/>
      <c r="R30" s="58"/>
      <c r="S30" s="58"/>
      <c r="T30" s="58"/>
      <c r="U30" s="58"/>
      <c r="V30" s="58"/>
      <c r="X30" s="58"/>
      <c r="Y30" s="95"/>
      <c r="Z30" s="95"/>
      <c r="AA30" s="95"/>
      <c r="AB30" s="95"/>
      <c r="AD30" s="0"/>
      <c r="AE30" s="80"/>
      <c r="AI30" s="100"/>
    </row>
    <row r="31" customFormat="false" ht="12.75" hidden="false" customHeight="false" outlineLevel="0" collapsed="false">
      <c r="D31" s="18"/>
      <c r="E31" s="18"/>
      <c r="F31" s="18"/>
      <c r="G31" s="93"/>
      <c r="H31" s="56"/>
      <c r="I31" s="56"/>
      <c r="J31" s="57"/>
      <c r="K31" s="58"/>
      <c r="L31" s="58"/>
      <c r="M31" s="58"/>
      <c r="N31" s="58"/>
      <c r="O31" s="58"/>
      <c r="P31" s="58"/>
      <c r="Q31" s="56"/>
      <c r="R31" s="58"/>
      <c r="S31" s="58"/>
      <c r="T31" s="58"/>
      <c r="U31" s="58"/>
      <c r="V31" s="58"/>
      <c r="X31" s="58"/>
      <c r="Y31" s="95"/>
      <c r="Z31" s="95"/>
      <c r="AA31" s="95"/>
      <c r="AB31" s="95"/>
      <c r="AD31" s="0"/>
      <c r="AE31" s="80"/>
      <c r="AI31" s="100"/>
    </row>
    <row r="32" customFormat="false" ht="12.75" hidden="false" customHeight="false" outlineLevel="0" collapsed="false">
      <c r="A32" s="0" t="s">
        <v>126</v>
      </c>
      <c r="D32" s="18"/>
      <c r="E32" s="18"/>
      <c r="F32" s="18"/>
      <c r="G32" s="93"/>
      <c r="H32" s="56"/>
      <c r="I32" s="56"/>
      <c r="J32" s="57"/>
      <c r="K32" s="58"/>
      <c r="L32" s="58"/>
      <c r="M32" s="58"/>
      <c r="N32" s="58"/>
      <c r="O32" s="58"/>
      <c r="P32" s="58"/>
      <c r="Q32" s="56"/>
      <c r="R32" s="58"/>
      <c r="S32" s="110" t="s">
        <v>127</v>
      </c>
      <c r="T32" s="58"/>
      <c r="U32" s="58"/>
      <c r="V32" s="111" t="n">
        <f aca="false">SUM(V29+V18+V11)</f>
        <v>34417950.5726038</v>
      </c>
      <c r="X32" s="58"/>
      <c r="Y32" s="95"/>
      <c r="Z32" s="95"/>
      <c r="AA32" s="95"/>
      <c r="AB32" s="95"/>
      <c r="AD32" s="111" t="n">
        <f aca="false">SUM(AD29+AD18+AD11)</f>
        <v>14356632.5726038</v>
      </c>
      <c r="AE32" s="111" t="n">
        <f aca="false">SUM(AE29+AE18+AE11)</f>
        <v>4794463</v>
      </c>
      <c r="AI32" s="100"/>
    </row>
    <row r="33" customFormat="false" ht="12.75" hidden="false" customHeight="false" outlineLevel="0" collapsed="false">
      <c r="C33" s="0" t="s">
        <v>128</v>
      </c>
      <c r="D33" s="18"/>
      <c r="E33" s="18"/>
      <c r="F33" s="18"/>
      <c r="G33" s="93"/>
      <c r="H33" s="56"/>
      <c r="I33" s="56"/>
      <c r="J33" s="57"/>
      <c r="K33" s="58"/>
      <c r="L33" s="58"/>
      <c r="M33" s="58"/>
      <c r="N33" s="58"/>
      <c r="O33" s="58"/>
      <c r="P33" s="58"/>
      <c r="Q33" s="56"/>
      <c r="R33" s="58"/>
      <c r="S33" s="110"/>
      <c r="T33" s="58"/>
      <c r="U33" s="58"/>
      <c r="V33" s="111"/>
      <c r="X33" s="58"/>
      <c r="Y33" s="95"/>
      <c r="Z33" s="95"/>
      <c r="AA33" s="95"/>
      <c r="AB33" s="95"/>
      <c r="AD33" s="111"/>
      <c r="AE33" s="111"/>
      <c r="AI33" s="100"/>
    </row>
    <row r="34" customFormat="false" ht="12.75" hidden="false" customHeight="false" outlineLevel="0" collapsed="false">
      <c r="A34" s="0" t="s">
        <v>129</v>
      </c>
      <c r="X34" s="26"/>
      <c r="Y34" s="79"/>
      <c r="Z34" s="79"/>
      <c r="AA34" s="79"/>
      <c r="AB34" s="79"/>
      <c r="AD34" s="0"/>
      <c r="AE34" s="80"/>
    </row>
    <row r="35" customFormat="false" ht="12.75" hidden="false" customHeight="false" outlineLevel="0" collapsed="false">
      <c r="E35" s="69"/>
      <c r="F35" s="69"/>
      <c r="M35" s="76"/>
      <c r="T35" s="76"/>
    </row>
    <row r="36" customFormat="false" ht="12.75" hidden="false" customHeight="false" outlineLevel="0" collapsed="false">
      <c r="E36" s="26"/>
      <c r="F36" s="26"/>
    </row>
    <row r="37" customFormat="false" ht="12.75" hidden="false" customHeight="false" outlineLevel="0" collapsed="false">
      <c r="A37" s="0" t="s">
        <v>130</v>
      </c>
      <c r="E37" s="26"/>
      <c r="F37" s="26"/>
    </row>
    <row r="42" customFormat="false" ht="12.75" hidden="false" customHeight="false" outlineLevel="0" collapsed="false">
      <c r="G42" s="112"/>
    </row>
  </sheetData>
  <mergeCells count="6">
    <mergeCell ref="C2:C3"/>
    <mergeCell ref="D2:D3"/>
    <mergeCell ref="K4:L4"/>
    <mergeCell ref="N4:O4"/>
    <mergeCell ref="Q4:S4"/>
    <mergeCell ref="U4:X4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41"/>
  <sheetViews>
    <sheetView showFormulas="false" showGridLines="true" showRowColHeaders="true" showZeros="true" rightToLeft="false" tabSelected="false" showOutlineSymbols="true" defaultGridColor="true" view="normal" topLeftCell="AE1" colorId="64" zoomScale="100" zoomScaleNormal="100" zoomScalePageLayoutView="100" workbookViewId="0">
      <selection pane="topLeft" activeCell="AH23" activeCellId="0" sqref="AH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3.7"/>
    <col collapsed="false" customWidth="true" hidden="false" outlineLevel="0" max="3" min="3" style="0" width="10.71"/>
    <col collapsed="false" customWidth="true" hidden="false" outlineLevel="0" max="4" min="4" style="0" width="10.28"/>
    <col collapsed="false" customWidth="true" hidden="false" outlineLevel="0" max="5" min="5" style="0" width="12.99"/>
    <col collapsed="false" customWidth="true" hidden="false" outlineLevel="0" max="6" min="6" style="0" width="11.28"/>
    <col collapsed="false" customWidth="true" hidden="false" outlineLevel="0" max="7" min="7" style="78" width="13.7"/>
    <col collapsed="false" customWidth="true" hidden="false" outlineLevel="0" max="8" min="8" style="24" width="11.85"/>
    <col collapsed="false" customWidth="true" hidden="false" outlineLevel="0" max="9" min="9" style="24" width="11.7"/>
    <col collapsed="false" customWidth="true" hidden="false" outlineLevel="0" max="10" min="10" style="25" width="3.7"/>
    <col collapsed="false" customWidth="true" hidden="false" outlineLevel="0" max="12" min="11" style="26" width="13.7"/>
    <col collapsed="false" customWidth="true" hidden="false" outlineLevel="0" max="13" min="13" style="26" width="3.7"/>
    <col collapsed="false" customWidth="true" hidden="false" outlineLevel="0" max="15" min="14" style="26" width="13.7"/>
    <col collapsed="false" customWidth="true" hidden="false" outlineLevel="0" max="16" min="16" style="26" width="3.7"/>
    <col collapsed="false" customWidth="true" hidden="false" outlineLevel="0" max="17" min="17" style="24" width="13.7"/>
    <col collapsed="false" customWidth="true" hidden="false" outlineLevel="0" max="19" min="18" style="26" width="13.7"/>
    <col collapsed="false" customWidth="true" hidden="false" outlineLevel="0" max="20" min="20" style="26" width="3.7"/>
    <col collapsed="false" customWidth="true" hidden="false" outlineLevel="0" max="22" min="21" style="26" width="13.7"/>
    <col collapsed="false" customWidth="true" hidden="false" outlineLevel="0" max="23" min="23" style="26" width="11.56"/>
    <col collapsed="false" customWidth="true" hidden="false" outlineLevel="0" max="24" min="24" style="79" width="10.71"/>
    <col collapsed="false" customWidth="true" hidden="false" outlineLevel="0" max="25" min="25" style="0" width="11.99"/>
    <col collapsed="false" customWidth="true" hidden="false" outlineLevel="0" max="26" min="26" style="0" width="3.42"/>
    <col collapsed="false" customWidth="true" hidden="false" outlineLevel="0" max="27" min="27" style="80" width="15.7"/>
    <col collapsed="false" customWidth="true" hidden="false" outlineLevel="0" max="28" min="28" style="0" width="17.14"/>
    <col collapsed="false" customWidth="true" hidden="false" outlineLevel="0" max="31" min="29" style="0" width="10.85"/>
    <col collapsed="false" customWidth="true" hidden="false" outlineLevel="0" max="32" min="32" style="81" width="9.14"/>
  </cols>
  <sheetData>
    <row r="2" customFormat="false" ht="12.75" hidden="false" customHeight="false" outlineLevel="0" collapsed="false">
      <c r="C2" s="82"/>
      <c r="D2" s="83"/>
      <c r="G2" s="77"/>
    </row>
    <row r="3" customFormat="false" ht="12.75" hidden="false" customHeight="false" outlineLevel="0" collapsed="false">
      <c r="C3" s="82"/>
      <c r="D3" s="83"/>
      <c r="G3" s="77"/>
    </row>
    <row r="4" customFormat="false" ht="12.75" hidden="false" customHeight="false" outlineLevel="0" collapsed="false">
      <c r="G4" s="77"/>
      <c r="K4" s="27"/>
      <c r="L4" s="27"/>
      <c r="N4" s="27"/>
      <c r="O4" s="27"/>
      <c r="Q4" s="28"/>
      <c r="R4" s="28"/>
      <c r="S4" s="28"/>
      <c r="U4" s="84"/>
      <c r="V4" s="84"/>
      <c r="W4" s="84"/>
      <c r="X4" s="84"/>
    </row>
    <row r="5" customFormat="false" ht="12.75" hidden="false" customHeight="false" outlineLevel="0" collapsed="false">
      <c r="A5" s="85"/>
      <c r="B5" s="85"/>
      <c r="C5" s="85"/>
      <c r="D5" s="85"/>
      <c r="E5" s="85"/>
      <c r="F5" s="85"/>
      <c r="G5" s="86"/>
      <c r="H5" s="87"/>
      <c r="I5" s="87"/>
      <c r="J5" s="88"/>
      <c r="K5" s="34"/>
      <c r="L5" s="34"/>
      <c r="M5" s="34"/>
      <c r="N5" s="34"/>
      <c r="O5" s="34"/>
      <c r="P5" s="34"/>
      <c r="Q5" s="87"/>
      <c r="R5" s="34"/>
      <c r="S5" s="34"/>
      <c r="T5" s="34"/>
      <c r="U5" s="34"/>
      <c r="V5" s="34"/>
      <c r="W5" s="89"/>
      <c r="X5" s="90"/>
      <c r="Y5" s="91"/>
      <c r="Z5" s="85"/>
      <c r="AA5" s="34"/>
      <c r="AB5" s="85"/>
      <c r="AC5" s="89"/>
      <c r="AD5" s="85"/>
      <c r="AE5" s="85"/>
      <c r="AF5" s="92"/>
    </row>
    <row r="6" customFormat="false" ht="12.75" hidden="false" customHeight="false" outlineLevel="0" collapsed="false">
      <c r="C6" s="30"/>
      <c r="D6" s="18"/>
      <c r="E6" s="18"/>
      <c r="F6" s="18"/>
      <c r="G6" s="93"/>
      <c r="H6" s="56"/>
      <c r="I6" s="56"/>
      <c r="J6" s="57"/>
      <c r="K6" s="58"/>
      <c r="L6" s="58"/>
      <c r="M6" s="58"/>
      <c r="N6" s="58"/>
      <c r="O6" s="58"/>
      <c r="P6" s="58"/>
      <c r="Q6" s="56"/>
      <c r="R6" s="58"/>
      <c r="S6" s="58"/>
      <c r="T6" s="58"/>
      <c r="U6" s="58"/>
      <c r="V6" s="58"/>
      <c r="X6" s="94"/>
      <c r="Y6" s="95"/>
      <c r="AA6" s="26"/>
      <c r="AB6" s="99"/>
      <c r="AC6" s="80"/>
      <c r="AF6" s="100"/>
    </row>
    <row r="7" customFormat="false" ht="12.75" hidden="false" customHeight="false" outlineLevel="0" collapsed="false">
      <c r="D7" s="18"/>
      <c r="E7" s="18"/>
      <c r="F7" s="18"/>
      <c r="G7" s="93"/>
      <c r="H7" s="56"/>
      <c r="I7" s="56"/>
      <c r="J7" s="57"/>
      <c r="K7" s="58"/>
      <c r="L7" s="58"/>
      <c r="M7" s="58"/>
      <c r="N7" s="58"/>
      <c r="O7" s="58"/>
      <c r="P7" s="58"/>
      <c r="Q7" s="56"/>
      <c r="R7" s="58"/>
      <c r="S7" s="58"/>
      <c r="T7" s="58"/>
      <c r="U7" s="58"/>
      <c r="V7" s="58"/>
      <c r="X7" s="94"/>
      <c r="Y7" s="95"/>
      <c r="AA7" s="26"/>
      <c r="AB7" s="99"/>
      <c r="AC7" s="80"/>
      <c r="AF7" s="100"/>
    </row>
    <row r="8" customFormat="false" ht="12.75" hidden="false" customHeight="false" outlineLevel="0" collapsed="false">
      <c r="D8" s="18"/>
      <c r="E8" s="18"/>
      <c r="F8" s="18"/>
      <c r="G8" s="93"/>
      <c r="H8" s="56"/>
      <c r="I8" s="56"/>
      <c r="J8" s="57"/>
      <c r="K8" s="58"/>
      <c r="L8" s="58"/>
      <c r="M8" s="58"/>
      <c r="N8" s="58"/>
      <c r="O8" s="58"/>
      <c r="P8" s="58"/>
      <c r="Q8" s="56"/>
      <c r="R8" s="58"/>
      <c r="S8" s="58"/>
      <c r="T8" s="58"/>
      <c r="U8" s="58"/>
      <c r="V8" s="58"/>
      <c r="X8" s="94"/>
      <c r="Y8" s="95"/>
      <c r="AA8" s="26"/>
      <c r="AB8" s="99"/>
      <c r="AC8" s="80"/>
      <c r="AF8" s="100"/>
    </row>
    <row r="9" customFormat="false" ht="12.75" hidden="false" customHeight="false" outlineLevel="0" collapsed="false">
      <c r="D9" s="18"/>
      <c r="E9" s="18"/>
      <c r="F9" s="18"/>
      <c r="G9" s="93"/>
      <c r="H9" s="56"/>
      <c r="I9" s="56"/>
      <c r="J9" s="57"/>
      <c r="K9" s="58"/>
      <c r="L9" s="58"/>
      <c r="M9" s="58"/>
      <c r="N9" s="58"/>
      <c r="O9" s="58"/>
      <c r="P9" s="58"/>
      <c r="Q9" s="56"/>
      <c r="R9" s="58"/>
      <c r="S9" s="58"/>
      <c r="T9" s="58"/>
      <c r="U9" s="58"/>
      <c r="V9" s="58"/>
      <c r="X9" s="94"/>
      <c r="Y9" s="95"/>
      <c r="AA9" s="26"/>
      <c r="AB9" s="99"/>
      <c r="AC9" s="80"/>
      <c r="AF9" s="100"/>
    </row>
    <row r="10" customFormat="false" ht="12.75" hidden="false" customHeight="false" outlineLevel="0" collapsed="false">
      <c r="D10" s="18"/>
      <c r="E10" s="18"/>
      <c r="F10" s="18"/>
      <c r="G10" s="93"/>
      <c r="H10" s="56"/>
      <c r="I10" s="56"/>
      <c r="J10" s="57"/>
      <c r="K10" s="58"/>
      <c r="L10" s="58"/>
      <c r="M10" s="58"/>
      <c r="N10" s="58"/>
      <c r="O10" s="58"/>
      <c r="P10" s="58"/>
      <c r="Q10" s="56"/>
      <c r="R10" s="58"/>
      <c r="S10" s="58"/>
      <c r="T10" s="58"/>
      <c r="U10" s="58"/>
      <c r="V10" s="58"/>
      <c r="X10" s="94"/>
      <c r="Y10" s="95"/>
      <c r="AA10" s="26"/>
      <c r="AB10" s="99"/>
      <c r="AC10" s="80"/>
      <c r="AF10" s="100"/>
    </row>
    <row r="11" customFormat="false" ht="13.5" hidden="false" customHeight="false" outlineLevel="0" collapsed="false">
      <c r="D11" s="18"/>
      <c r="E11" s="18"/>
      <c r="F11" s="18"/>
      <c r="G11" s="93"/>
      <c r="H11" s="56"/>
      <c r="I11" s="56"/>
      <c r="J11" s="57"/>
      <c r="K11" s="58"/>
      <c r="L11" s="58"/>
      <c r="M11" s="58"/>
      <c r="N11" s="58"/>
      <c r="O11" s="58"/>
      <c r="P11" s="58"/>
      <c r="Q11" s="56"/>
      <c r="R11" s="58"/>
      <c r="S11" s="58"/>
      <c r="T11" s="58"/>
      <c r="U11" s="58"/>
      <c r="V11" s="102"/>
      <c r="X11" s="94"/>
      <c r="Y11" s="95"/>
      <c r="AA11" s="102"/>
      <c r="AB11" s="103"/>
      <c r="AC11" s="80"/>
      <c r="AF11" s="100"/>
    </row>
    <row r="12" customFormat="false" ht="13.5" hidden="false" customHeight="false" outlineLevel="0" collapsed="false">
      <c r="X12" s="26"/>
      <c r="Y12" s="79"/>
      <c r="AA12" s="0"/>
      <c r="AB12" s="80"/>
      <c r="AC12" s="80"/>
    </row>
    <row r="13" customFormat="false" ht="12.75" hidden="false" customHeight="false" outlineLevel="0" collapsed="false">
      <c r="C13" s="30"/>
      <c r="D13" s="18"/>
      <c r="E13" s="18"/>
      <c r="F13" s="18"/>
      <c r="G13" s="93"/>
      <c r="H13" s="56"/>
      <c r="I13" s="56"/>
      <c r="J13" s="57"/>
      <c r="K13" s="58"/>
      <c r="L13" s="58"/>
      <c r="M13" s="58"/>
      <c r="N13" s="58"/>
      <c r="O13" s="58"/>
      <c r="P13" s="58"/>
      <c r="Q13" s="56"/>
      <c r="R13" s="58"/>
      <c r="S13" s="58"/>
      <c r="T13" s="58"/>
      <c r="U13" s="58"/>
      <c r="V13" s="58"/>
      <c r="X13" s="94"/>
      <c r="Y13" s="95"/>
      <c r="AA13" s="26"/>
      <c r="AB13" s="99"/>
      <c r="AC13" s="80"/>
      <c r="AF13" s="100"/>
    </row>
    <row r="14" customFormat="false" ht="12.75" hidden="false" customHeight="false" outlineLevel="0" collapsed="false">
      <c r="D14" s="18"/>
      <c r="E14" s="18"/>
      <c r="F14" s="18"/>
      <c r="G14" s="93"/>
      <c r="H14" s="56"/>
      <c r="I14" s="56"/>
      <c r="J14" s="57"/>
      <c r="K14" s="58"/>
      <c r="L14" s="58"/>
      <c r="M14" s="58"/>
      <c r="N14" s="58"/>
      <c r="O14" s="58"/>
      <c r="P14" s="58"/>
      <c r="Q14" s="56"/>
      <c r="U14" s="58"/>
      <c r="V14" s="58"/>
      <c r="X14" s="94"/>
      <c r="Y14" s="95"/>
      <c r="AA14" s="26"/>
      <c r="AB14" s="99"/>
      <c r="AC14" s="80"/>
    </row>
    <row r="15" customFormat="false" ht="12.75" hidden="false" customHeight="false" outlineLevel="0" collapsed="false">
      <c r="D15" s="18"/>
      <c r="E15" s="18"/>
      <c r="F15" s="18"/>
      <c r="G15" s="93"/>
      <c r="H15" s="56"/>
      <c r="I15" s="56"/>
      <c r="J15" s="57"/>
      <c r="K15" s="58"/>
      <c r="L15" s="58"/>
      <c r="M15" s="58"/>
      <c r="N15" s="58"/>
      <c r="O15" s="58"/>
      <c r="P15" s="58"/>
      <c r="Q15" s="56"/>
      <c r="U15" s="58"/>
      <c r="V15" s="58"/>
      <c r="X15" s="94"/>
      <c r="Y15" s="95"/>
      <c r="AA15" s="26"/>
      <c r="AB15" s="80"/>
      <c r="AC15" s="80"/>
    </row>
    <row r="16" customFormat="false" ht="12.75" hidden="false" customHeight="false" outlineLevel="0" collapsed="false">
      <c r="D16" s="18"/>
      <c r="E16" s="18"/>
      <c r="F16" s="18"/>
      <c r="G16" s="93"/>
      <c r="H16" s="56"/>
      <c r="I16" s="56"/>
      <c r="J16" s="57"/>
      <c r="K16" s="58"/>
      <c r="L16" s="58"/>
      <c r="M16" s="58"/>
      <c r="N16" s="58"/>
      <c r="O16" s="58"/>
      <c r="P16" s="58"/>
      <c r="Q16" s="56"/>
      <c r="R16" s="58"/>
      <c r="S16" s="58"/>
      <c r="T16" s="58"/>
      <c r="U16" s="58"/>
      <c r="V16" s="58"/>
      <c r="X16" s="94"/>
      <c r="Y16" s="95"/>
      <c r="AA16" s="26"/>
      <c r="AB16" s="80"/>
      <c r="AC16" s="80"/>
      <c r="AF16" s="100"/>
    </row>
    <row r="17" customFormat="false" ht="12.75" hidden="false" customHeight="false" outlineLevel="0" collapsed="false">
      <c r="D17" s="18"/>
      <c r="E17" s="18"/>
      <c r="F17" s="18"/>
      <c r="G17" s="93"/>
      <c r="H17" s="56"/>
      <c r="I17" s="56"/>
      <c r="J17" s="57"/>
      <c r="K17" s="58"/>
      <c r="L17" s="58"/>
      <c r="M17" s="58"/>
      <c r="N17" s="58"/>
      <c r="O17" s="58"/>
      <c r="P17" s="58"/>
      <c r="Q17" s="56"/>
      <c r="R17" s="58"/>
      <c r="S17" s="58"/>
      <c r="T17" s="58"/>
      <c r="U17" s="58"/>
      <c r="V17" s="58"/>
      <c r="X17" s="94"/>
      <c r="Y17" s="95"/>
      <c r="AA17" s="26"/>
      <c r="AB17" s="80"/>
      <c r="AC17" s="80"/>
      <c r="AF17" s="100"/>
    </row>
    <row r="18" customFormat="false" ht="13.5" hidden="false" customHeight="false" outlineLevel="0" collapsed="false">
      <c r="D18" s="18"/>
      <c r="E18" s="18"/>
      <c r="F18" s="18"/>
      <c r="G18" s="93"/>
      <c r="H18" s="56"/>
      <c r="I18" s="56"/>
      <c r="J18" s="57"/>
      <c r="K18" s="58"/>
      <c r="L18" s="58"/>
      <c r="M18" s="58"/>
      <c r="N18" s="58"/>
      <c r="O18" s="58"/>
      <c r="P18" s="58"/>
      <c r="Q18" s="56"/>
      <c r="R18" s="58"/>
      <c r="S18" s="58"/>
      <c r="T18" s="58"/>
      <c r="U18" s="58"/>
      <c r="V18" s="102"/>
      <c r="X18" s="94"/>
      <c r="Y18" s="95"/>
      <c r="AA18" s="102"/>
      <c r="AB18" s="103"/>
      <c r="AC18" s="80"/>
      <c r="AF18" s="100"/>
    </row>
    <row r="19" customFormat="false" ht="13.5" hidden="false" customHeight="false" outlineLevel="0" collapsed="false">
      <c r="D19" s="18"/>
      <c r="E19" s="18"/>
      <c r="F19" s="18"/>
      <c r="G19" s="93"/>
      <c r="H19" s="56"/>
      <c r="I19" s="56"/>
      <c r="J19" s="57"/>
      <c r="K19" s="58"/>
      <c r="L19" s="58"/>
      <c r="M19" s="58"/>
      <c r="N19" s="58"/>
      <c r="O19" s="58"/>
      <c r="P19" s="58"/>
      <c r="Q19" s="56"/>
      <c r="U19" s="58"/>
      <c r="V19" s="58"/>
      <c r="X19" s="94"/>
      <c r="Y19" s="95"/>
      <c r="AA19" s="26"/>
      <c r="AB19" s="80"/>
      <c r="AC19" s="80"/>
    </row>
    <row r="20" customFormat="false" ht="12.75" hidden="false" customHeight="false" outlineLevel="0" collapsed="false">
      <c r="C20" s="30"/>
      <c r="D20" s="18"/>
      <c r="E20" s="18"/>
      <c r="F20" s="18"/>
      <c r="G20" s="93"/>
      <c r="H20" s="56"/>
      <c r="I20" s="56"/>
      <c r="J20" s="57"/>
      <c r="K20" s="58"/>
      <c r="L20" s="58"/>
      <c r="M20" s="58"/>
      <c r="N20" s="58"/>
      <c r="O20" s="58"/>
      <c r="P20" s="58"/>
      <c r="Q20" s="56"/>
      <c r="R20" s="58"/>
      <c r="S20" s="58"/>
      <c r="T20" s="58"/>
      <c r="U20" s="58"/>
      <c r="V20" s="58"/>
      <c r="X20" s="94"/>
      <c r="Y20" s="113"/>
      <c r="AA20" s="26"/>
      <c r="AB20" s="99"/>
      <c r="AC20" s="80"/>
      <c r="AF20" s="100"/>
    </row>
    <row r="21" customFormat="false" ht="12.75" hidden="false" customHeight="false" outlineLevel="0" collapsed="false">
      <c r="D21" s="18"/>
      <c r="E21" s="18"/>
      <c r="F21" s="18"/>
      <c r="G21" s="93"/>
      <c r="H21" s="56"/>
      <c r="I21" s="56"/>
      <c r="J21" s="57"/>
      <c r="K21" s="58"/>
      <c r="L21" s="58"/>
      <c r="M21" s="58"/>
      <c r="N21" s="58"/>
      <c r="O21" s="58"/>
      <c r="P21" s="58"/>
      <c r="Q21" s="56"/>
      <c r="R21" s="58"/>
      <c r="S21" s="58"/>
      <c r="T21" s="58"/>
      <c r="U21" s="58"/>
      <c r="V21" s="58"/>
      <c r="X21" s="94"/>
      <c r="Y21" s="114"/>
      <c r="AA21" s="26"/>
      <c r="AB21" s="80"/>
      <c r="AC21" s="80"/>
      <c r="AF21" s="100"/>
    </row>
    <row r="22" customFormat="false" ht="12.75" hidden="false" customHeight="false" outlineLevel="0" collapsed="false">
      <c r="D22" s="18"/>
      <c r="E22" s="18"/>
      <c r="F22" s="18"/>
      <c r="G22" s="93"/>
      <c r="H22" s="56"/>
      <c r="I22" s="56"/>
      <c r="J22" s="57"/>
      <c r="K22" s="58"/>
      <c r="L22" s="58"/>
      <c r="M22" s="58"/>
      <c r="N22" s="58"/>
      <c r="O22" s="58"/>
      <c r="P22" s="58"/>
      <c r="Q22" s="56"/>
      <c r="R22" s="58"/>
      <c r="S22" s="58"/>
      <c r="T22" s="58"/>
      <c r="U22" s="58"/>
      <c r="V22" s="58"/>
      <c r="X22" s="94"/>
      <c r="Y22" s="114"/>
      <c r="AA22" s="26"/>
      <c r="AB22" s="80"/>
      <c r="AC22" s="80"/>
      <c r="AF22" s="100"/>
    </row>
    <row r="23" customFormat="false" ht="12.75" hidden="false" customHeight="false" outlineLevel="0" collapsed="false">
      <c r="D23" s="18"/>
      <c r="E23" s="18"/>
      <c r="F23" s="18"/>
      <c r="G23" s="93"/>
      <c r="H23" s="56"/>
      <c r="I23" s="56"/>
      <c r="J23" s="57"/>
      <c r="K23" s="58"/>
      <c r="L23" s="58"/>
      <c r="M23" s="58"/>
      <c r="N23" s="58"/>
      <c r="O23" s="58"/>
      <c r="P23" s="58"/>
      <c r="Q23" s="56"/>
      <c r="R23" s="58"/>
      <c r="S23" s="58"/>
      <c r="T23" s="58"/>
      <c r="U23" s="58"/>
      <c r="V23" s="58"/>
      <c r="X23" s="94"/>
      <c r="Y23" s="113"/>
      <c r="AA23" s="26"/>
      <c r="AB23" s="80"/>
      <c r="AC23" s="80"/>
      <c r="AF23" s="100"/>
    </row>
    <row r="24" customFormat="false" ht="12.75" hidden="false" customHeight="false" outlineLevel="0" collapsed="false">
      <c r="D24" s="18"/>
      <c r="E24" s="18"/>
      <c r="F24" s="18"/>
      <c r="G24" s="93"/>
      <c r="H24" s="56"/>
      <c r="I24" s="56"/>
      <c r="J24" s="57"/>
      <c r="K24" s="58"/>
      <c r="L24" s="58"/>
      <c r="M24" s="58"/>
      <c r="N24" s="58"/>
      <c r="O24" s="58"/>
      <c r="P24" s="58"/>
      <c r="Q24" s="56"/>
      <c r="R24" s="58"/>
      <c r="S24" s="58"/>
      <c r="T24" s="58"/>
      <c r="U24" s="58"/>
      <c r="V24" s="58"/>
      <c r="X24" s="94"/>
      <c r="Y24" s="114"/>
      <c r="AA24" s="26"/>
      <c r="AB24" s="80"/>
      <c r="AC24" s="80"/>
      <c r="AF24" s="100"/>
    </row>
    <row r="25" customFormat="false" ht="12.75" hidden="false" customHeight="false" outlineLevel="0" collapsed="false">
      <c r="D25" s="18"/>
      <c r="E25" s="18"/>
      <c r="F25" s="18"/>
      <c r="G25" s="93"/>
      <c r="H25" s="56"/>
      <c r="I25" s="56"/>
      <c r="J25" s="57"/>
      <c r="K25" s="58"/>
      <c r="L25" s="58"/>
      <c r="M25" s="58"/>
      <c r="N25" s="58"/>
      <c r="O25" s="58"/>
      <c r="P25" s="58"/>
      <c r="Q25" s="56"/>
      <c r="R25" s="58"/>
      <c r="S25" s="58"/>
      <c r="T25" s="58"/>
      <c r="U25" s="58"/>
      <c r="V25" s="58"/>
      <c r="X25" s="94"/>
      <c r="Y25" s="114"/>
      <c r="AA25" s="26"/>
      <c r="AB25" s="80"/>
      <c r="AC25" s="80"/>
      <c r="AF25" s="100"/>
    </row>
    <row r="26" customFormat="false" ht="12.75" hidden="false" customHeight="false" outlineLevel="0" collapsed="false">
      <c r="D26" s="18"/>
      <c r="E26" s="18"/>
      <c r="F26" s="18"/>
      <c r="G26" s="93"/>
      <c r="H26" s="56"/>
      <c r="I26" s="56"/>
      <c r="J26" s="57"/>
      <c r="K26" s="58"/>
      <c r="L26" s="58"/>
      <c r="M26" s="58"/>
      <c r="N26" s="58"/>
      <c r="O26" s="58"/>
      <c r="P26" s="58"/>
      <c r="Q26" s="56"/>
      <c r="R26" s="58"/>
      <c r="S26" s="58"/>
      <c r="T26" s="58"/>
      <c r="U26" s="58"/>
      <c r="V26" s="58"/>
      <c r="X26" s="94"/>
      <c r="Y26" s="114"/>
      <c r="AA26" s="26"/>
      <c r="AB26" s="80"/>
      <c r="AC26" s="80"/>
      <c r="AD26" s="69"/>
      <c r="AE26" s="69"/>
      <c r="AF26" s="100"/>
    </row>
    <row r="27" customFormat="false" ht="12.75" hidden="false" customHeight="false" outlineLevel="0" collapsed="false">
      <c r="D27" s="18"/>
      <c r="E27" s="18"/>
      <c r="F27" s="18"/>
      <c r="G27" s="93"/>
      <c r="H27" s="56"/>
      <c r="I27" s="56"/>
      <c r="J27" s="57"/>
      <c r="K27" s="58"/>
      <c r="L27" s="58"/>
      <c r="M27" s="58"/>
      <c r="N27" s="58"/>
      <c r="O27" s="58"/>
      <c r="P27" s="58"/>
      <c r="Q27" s="56"/>
      <c r="R27" s="58"/>
      <c r="S27" s="58"/>
      <c r="T27" s="58"/>
      <c r="U27" s="58"/>
      <c r="V27" s="58"/>
      <c r="X27" s="94"/>
      <c r="Y27" s="114"/>
      <c r="AA27" s="26"/>
      <c r="AB27" s="80"/>
      <c r="AC27" s="80"/>
      <c r="AF27" s="100"/>
    </row>
    <row r="28" customFormat="false" ht="12.75" hidden="false" customHeight="false" outlineLevel="0" collapsed="false">
      <c r="D28" s="18"/>
      <c r="E28" s="18"/>
      <c r="F28" s="18"/>
      <c r="G28" s="93"/>
      <c r="H28" s="56"/>
      <c r="I28" s="56"/>
      <c r="J28" s="57"/>
      <c r="K28" s="58"/>
      <c r="L28" s="58"/>
      <c r="M28" s="58"/>
      <c r="N28" s="58"/>
      <c r="O28" s="58"/>
      <c r="P28" s="58"/>
      <c r="Q28" s="56"/>
      <c r="R28" s="58"/>
      <c r="S28" s="58"/>
      <c r="T28" s="58"/>
      <c r="U28" s="58"/>
      <c r="V28" s="58"/>
      <c r="X28" s="94"/>
      <c r="Y28" s="114"/>
      <c r="AA28" s="26"/>
      <c r="AB28" s="80"/>
      <c r="AC28" s="80"/>
      <c r="AF28" s="100"/>
    </row>
    <row r="29" customFormat="false" ht="13.5" hidden="false" customHeight="false" outlineLevel="0" collapsed="false">
      <c r="V29" s="102"/>
      <c r="X29" s="26"/>
      <c r="Y29" s="79"/>
      <c r="Z29" s="77"/>
      <c r="AA29" s="102"/>
      <c r="AB29" s="103"/>
    </row>
    <row r="30" customFormat="false" ht="13.5" hidden="false" customHeight="false" outlineLevel="0" collapsed="false">
      <c r="D30" s="18"/>
      <c r="E30" s="18"/>
      <c r="F30" s="18"/>
      <c r="G30" s="93"/>
      <c r="H30" s="56"/>
      <c r="I30" s="56"/>
      <c r="J30" s="57"/>
      <c r="K30" s="58"/>
      <c r="L30" s="58"/>
      <c r="M30" s="58"/>
      <c r="N30" s="58"/>
      <c r="O30" s="58"/>
      <c r="P30" s="58"/>
      <c r="Q30" s="56"/>
      <c r="R30" s="58"/>
      <c r="S30" s="58"/>
      <c r="T30" s="58"/>
      <c r="U30" s="58"/>
      <c r="V30" s="58"/>
      <c r="X30" s="58"/>
      <c r="Y30" s="95"/>
      <c r="AA30" s="0"/>
      <c r="AB30" s="80"/>
      <c r="AF30" s="100"/>
    </row>
    <row r="31" customFormat="false" ht="12.75" hidden="false" customHeight="false" outlineLevel="0" collapsed="false">
      <c r="D31" s="18"/>
      <c r="E31" s="18"/>
      <c r="F31" s="18"/>
      <c r="G31" s="93"/>
      <c r="H31" s="56"/>
      <c r="I31" s="56"/>
      <c r="J31" s="57"/>
      <c r="K31" s="58"/>
      <c r="L31" s="58"/>
      <c r="M31" s="58"/>
      <c r="N31" s="58"/>
      <c r="O31" s="58"/>
      <c r="P31" s="58"/>
      <c r="Q31" s="56"/>
      <c r="R31" s="58"/>
      <c r="S31" s="58"/>
      <c r="T31" s="58"/>
      <c r="U31" s="58"/>
      <c r="V31" s="58"/>
      <c r="X31" s="58"/>
      <c r="Y31" s="95"/>
      <c r="AA31" s="0"/>
      <c r="AB31" s="80"/>
      <c r="AF31" s="100"/>
    </row>
    <row r="32" customFormat="false" ht="12.75" hidden="false" customHeight="false" outlineLevel="0" collapsed="false">
      <c r="D32" s="18"/>
      <c r="E32" s="18"/>
      <c r="F32" s="18"/>
      <c r="G32" s="93"/>
      <c r="H32" s="56"/>
      <c r="I32" s="56"/>
      <c r="J32" s="57"/>
      <c r="K32" s="58"/>
      <c r="L32" s="58"/>
      <c r="M32" s="58"/>
      <c r="N32" s="58"/>
      <c r="O32" s="58"/>
      <c r="P32" s="58"/>
      <c r="Q32" s="56"/>
      <c r="R32" s="58"/>
      <c r="S32" s="110"/>
      <c r="T32" s="58"/>
      <c r="U32" s="58"/>
      <c r="V32" s="111"/>
      <c r="X32" s="58"/>
      <c r="Y32" s="95"/>
      <c r="AA32" s="111"/>
      <c r="AB32" s="111"/>
      <c r="AF32" s="100"/>
    </row>
    <row r="33" customFormat="false" ht="12.75" hidden="false" customHeight="false" outlineLevel="0" collapsed="false">
      <c r="A33" s="0" t="s">
        <v>131</v>
      </c>
      <c r="X33" s="26"/>
      <c r="Y33" s="79"/>
      <c r="AA33" s="0"/>
      <c r="AB33" s="80"/>
    </row>
    <row r="34" customFormat="false" ht="12.75" hidden="false" customHeight="false" outlineLevel="0" collapsed="false">
      <c r="E34" s="69"/>
      <c r="F34" s="69"/>
      <c r="M34" s="76"/>
      <c r="T34" s="76"/>
    </row>
    <row r="35" customFormat="false" ht="12.75" hidden="false" customHeight="false" outlineLevel="0" collapsed="false">
      <c r="E35" s="26"/>
      <c r="F35" s="26"/>
    </row>
    <row r="36" customFormat="false" ht="12.75" hidden="false" customHeight="false" outlineLevel="0" collapsed="false">
      <c r="E36" s="26"/>
      <c r="F36" s="26"/>
    </row>
    <row r="41" customFormat="false" ht="12.75" hidden="false" customHeight="false" outlineLevel="0" collapsed="false">
      <c r="G41" s="112"/>
    </row>
  </sheetData>
  <mergeCells count="6">
    <mergeCell ref="C2:C3"/>
    <mergeCell ref="D2:D3"/>
    <mergeCell ref="K4:L4"/>
    <mergeCell ref="N4:O4"/>
    <mergeCell ref="Q4:S4"/>
    <mergeCell ref="U4:X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3:AB63"/>
  <sheetViews>
    <sheetView showFormulas="false" showGridLines="false" showRowColHeaders="true" showZeros="true" rightToLeft="false" tabSelected="false" showOutlineSymbols="true" defaultGridColor="true" view="normal" topLeftCell="C1" colorId="64" zoomScale="80" zoomScaleNormal="80" zoomScalePageLayoutView="100" workbookViewId="0">
      <pane xSplit="9" ySplit="4" topLeftCell="L5" activePane="bottomRight" state="frozen"/>
      <selection pane="topLeft" activeCell="C1" activeCellId="0" sqref="C1"/>
      <selection pane="topRight" activeCell="L1" activeCellId="0" sqref="L1"/>
      <selection pane="bottomLeft" activeCell="C5" activeCellId="0" sqref="C5"/>
      <selection pane="bottomRight" activeCell="E48" activeCellId="0" sqref="E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1" style="0" width="3.7"/>
    <col collapsed="false" customWidth="true" hidden="false" outlineLevel="0" max="4" min="4" style="0" width="10.71"/>
    <col collapsed="false" customWidth="true" hidden="false" outlineLevel="0" max="5" min="5" style="0" width="8.7"/>
    <col collapsed="false" customWidth="true" hidden="false" outlineLevel="0" max="6" min="6" style="0" width="13.7"/>
    <col collapsed="false" customWidth="true" hidden="false" outlineLevel="0" max="8" min="7" style="0" width="15.7"/>
    <col collapsed="false" customWidth="true" hidden="false" outlineLevel="0" max="9" min="9" style="23" width="13.7"/>
    <col collapsed="false" customWidth="true" hidden="false" outlineLevel="0" max="11" min="10" style="24" width="13.7"/>
    <col collapsed="false" customWidth="true" hidden="false" outlineLevel="0" max="12" min="12" style="25" width="3.7"/>
    <col collapsed="false" customWidth="true" hidden="false" outlineLevel="0" max="16" min="13" style="26" width="13.7"/>
    <col collapsed="false" customWidth="true" hidden="false" outlineLevel="0" max="17" min="17" style="26" width="3.7"/>
    <col collapsed="false" customWidth="true" hidden="false" outlineLevel="0" max="21" min="18" style="26" width="13.7"/>
    <col collapsed="false" customWidth="true" hidden="false" outlineLevel="0" max="22" min="22" style="26" width="3.7"/>
    <col collapsed="false" customWidth="true" hidden="false" outlineLevel="0" max="26" min="23" style="26" width="13.7"/>
    <col collapsed="false" customWidth="true" hidden="false" outlineLevel="0" max="28" min="28" style="0" width="10.85"/>
  </cols>
  <sheetData>
    <row r="3" customFormat="false" ht="12.75" hidden="false" customHeight="false" outlineLevel="0" collapsed="false">
      <c r="M3" s="27" t="s">
        <v>11</v>
      </c>
      <c r="N3" s="27"/>
      <c r="O3" s="27"/>
      <c r="P3" s="27"/>
      <c r="R3" s="27" t="s">
        <v>12</v>
      </c>
      <c r="S3" s="27"/>
      <c r="T3" s="27"/>
      <c r="U3" s="27"/>
      <c r="W3" s="27" t="s">
        <v>132</v>
      </c>
      <c r="X3" s="27"/>
      <c r="Y3" s="27"/>
      <c r="Z3" s="27"/>
    </row>
    <row r="4" customFormat="false" ht="12.75" hidden="false" customHeight="false" outlineLevel="0" collapsed="false">
      <c r="D4" s="29" t="s">
        <v>15</v>
      </c>
      <c r="E4" s="29" t="s">
        <v>16</v>
      </c>
      <c r="F4" s="30" t="s">
        <v>17</v>
      </c>
      <c r="G4" s="30" t="s">
        <v>18</v>
      </c>
      <c r="H4" s="30" t="s">
        <v>19</v>
      </c>
      <c r="I4" s="31" t="s">
        <v>20</v>
      </c>
      <c r="J4" s="32" t="s">
        <v>21</v>
      </c>
      <c r="K4" s="32" t="s">
        <v>22</v>
      </c>
      <c r="M4" s="33" t="s">
        <v>23</v>
      </c>
      <c r="N4" s="33" t="s">
        <v>24</v>
      </c>
      <c r="O4" s="33" t="s">
        <v>133</v>
      </c>
      <c r="P4" s="33" t="s">
        <v>134</v>
      </c>
      <c r="Q4" s="33"/>
      <c r="R4" s="33" t="s">
        <v>23</v>
      </c>
      <c r="S4" s="33" t="s">
        <v>24</v>
      </c>
      <c r="T4" s="33" t="s">
        <v>133</v>
      </c>
      <c r="U4" s="33" t="s">
        <v>134</v>
      </c>
      <c r="V4" s="33"/>
      <c r="W4" s="33" t="s">
        <v>23</v>
      </c>
      <c r="X4" s="33" t="s">
        <v>24</v>
      </c>
      <c r="Y4" s="33" t="s">
        <v>133</v>
      </c>
      <c r="Z4" s="33" t="s">
        <v>134</v>
      </c>
    </row>
    <row r="5" customFormat="false" ht="12.75" hidden="false" customHeight="false" outlineLevel="0" collapsed="false">
      <c r="C5" s="35" t="s">
        <v>28</v>
      </c>
      <c r="D5" s="36" t="s">
        <v>29</v>
      </c>
      <c r="E5" s="37" t="n">
        <v>1</v>
      </c>
      <c r="F5" s="37" t="s">
        <v>30</v>
      </c>
      <c r="G5" s="37" t="s">
        <v>31</v>
      </c>
      <c r="H5" s="37" t="s">
        <v>32</v>
      </c>
      <c r="I5" s="38" t="n">
        <v>40000</v>
      </c>
      <c r="J5" s="39" t="n">
        <v>36495</v>
      </c>
      <c r="K5" s="39" t="n">
        <v>36616</v>
      </c>
      <c r="L5" s="40"/>
      <c r="M5" s="41" t="n">
        <v>19396824</v>
      </c>
      <c r="N5" s="41" t="n">
        <v>3382526</v>
      </c>
      <c r="O5" s="41" t="n">
        <v>-21995431</v>
      </c>
      <c r="P5" s="41" t="n">
        <f aca="false">M5+N5+O5</f>
        <v>783919</v>
      </c>
      <c r="Q5" s="41"/>
      <c r="R5" s="41" t="n">
        <v>114910</v>
      </c>
      <c r="S5" s="41" t="n">
        <v>1057</v>
      </c>
      <c r="T5" s="41" t="n">
        <v>-187999</v>
      </c>
      <c r="U5" s="41" t="n">
        <f aca="false">R5+S5+T5</f>
        <v>-72032</v>
      </c>
      <c r="V5" s="41"/>
      <c r="W5" s="41"/>
      <c r="X5" s="41"/>
      <c r="Y5" s="41"/>
      <c r="Z5" s="115"/>
      <c r="AA5" s="0" t="s">
        <v>135</v>
      </c>
    </row>
    <row r="6" customFormat="false" ht="12.75" hidden="false" customHeight="false" outlineLevel="0" collapsed="false">
      <c r="C6" s="35"/>
      <c r="D6" s="42"/>
      <c r="E6" s="43"/>
      <c r="F6" s="43"/>
      <c r="G6" s="43"/>
      <c r="H6" s="43"/>
      <c r="I6" s="44" t="n">
        <v>60000</v>
      </c>
      <c r="J6" s="45" t="n">
        <v>36617</v>
      </c>
      <c r="K6" s="45" t="n">
        <v>39955</v>
      </c>
      <c r="L6" s="46"/>
      <c r="M6" s="47"/>
      <c r="N6" s="47"/>
      <c r="O6" s="47"/>
      <c r="P6" s="47"/>
      <c r="Q6" s="47"/>
      <c r="R6" s="47" t="n">
        <v>18339633</v>
      </c>
      <c r="S6" s="47" t="n">
        <v>3703732</v>
      </c>
      <c r="T6" s="47" t="n">
        <v>-20908999</v>
      </c>
      <c r="U6" s="47" t="n">
        <f aca="false">R6+S6+T6</f>
        <v>1134366</v>
      </c>
      <c r="V6" s="47"/>
      <c r="W6" s="47" t="n">
        <v>20422711</v>
      </c>
      <c r="X6" s="47" t="n">
        <v>4699573</v>
      </c>
      <c r="Y6" s="47" t="n">
        <v>-20529362</v>
      </c>
      <c r="Z6" s="116" t="n">
        <f aca="false">W6+X6+Y6</f>
        <v>4592922</v>
      </c>
      <c r="AA6" s="0" t="s">
        <v>135</v>
      </c>
    </row>
    <row r="7" customFormat="false" ht="12.75" hidden="false" customHeight="false" outlineLevel="0" collapsed="false">
      <c r="C7" s="35"/>
      <c r="D7" s="48" t="s">
        <v>33</v>
      </c>
      <c r="E7" s="49" t="n">
        <v>2</v>
      </c>
      <c r="F7" s="49" t="s">
        <v>30</v>
      </c>
      <c r="G7" s="49" t="s">
        <v>34</v>
      </c>
      <c r="H7" s="49" t="s">
        <v>32</v>
      </c>
      <c r="I7" s="50" t="n">
        <v>15000</v>
      </c>
      <c r="J7" s="51" t="n">
        <v>36495</v>
      </c>
      <c r="K7" s="51" t="n">
        <v>39955</v>
      </c>
      <c r="L7" s="52"/>
      <c r="M7" s="53" t="n">
        <v>10657113</v>
      </c>
      <c r="N7" s="53" t="n">
        <v>287644</v>
      </c>
      <c r="O7" s="53" t="n">
        <v>-16999963</v>
      </c>
      <c r="P7" s="53" t="n">
        <f aca="false">M7+N7+O7</f>
        <v>-6055206</v>
      </c>
      <c r="Q7" s="53"/>
      <c r="R7" s="53" t="n">
        <v>8769749</v>
      </c>
      <c r="S7" s="53" t="n">
        <v>377850</v>
      </c>
      <c r="T7" s="53" t="n">
        <v>-16378253</v>
      </c>
      <c r="U7" s="53" t="n">
        <f aca="false">R7+S7+T7</f>
        <v>-7230654</v>
      </c>
      <c r="V7" s="53"/>
      <c r="W7" s="53" t="n">
        <v>592213</v>
      </c>
      <c r="X7" s="53" t="n">
        <v>431131</v>
      </c>
      <c r="Y7" s="53" t="n">
        <v>-2174064</v>
      </c>
      <c r="Z7" s="117" t="n">
        <f aca="false">W7+X7+Y7</f>
        <v>-1150720</v>
      </c>
      <c r="AA7" s="0" t="s">
        <v>135</v>
      </c>
    </row>
    <row r="8" customFormat="false" ht="12.75" hidden="false" customHeight="false" outlineLevel="0" collapsed="false">
      <c r="C8" s="35"/>
      <c r="D8" s="54"/>
      <c r="E8" s="18" t="n">
        <v>25</v>
      </c>
      <c r="F8" s="18"/>
      <c r="G8" s="18"/>
      <c r="H8" s="18"/>
      <c r="I8" s="55"/>
      <c r="J8" s="56"/>
      <c r="K8" s="56"/>
      <c r="L8" s="57"/>
      <c r="M8" s="58"/>
      <c r="N8" s="58"/>
      <c r="O8" s="58"/>
      <c r="P8" s="58"/>
      <c r="Q8" s="58"/>
      <c r="R8" s="58"/>
      <c r="S8" s="58"/>
      <c r="T8" s="58"/>
      <c r="U8" s="58"/>
      <c r="V8" s="58"/>
      <c r="W8" s="58" t="n">
        <v>6046710</v>
      </c>
      <c r="X8" s="58" t="n">
        <v>142543</v>
      </c>
      <c r="Y8" s="58" t="n">
        <v>-7605950</v>
      </c>
      <c r="Z8" s="118" t="n">
        <f aca="false">W8+X8+Y8</f>
        <v>-1416697</v>
      </c>
      <c r="AA8" s="0" t="s">
        <v>135</v>
      </c>
    </row>
    <row r="9" customFormat="false" ht="12.75" hidden="false" customHeight="false" outlineLevel="0" collapsed="false">
      <c r="C9" s="35"/>
      <c r="D9" s="59"/>
      <c r="E9" s="43" t="n">
        <v>26</v>
      </c>
      <c r="F9" s="43"/>
      <c r="G9" s="43"/>
      <c r="H9" s="43"/>
      <c r="I9" s="44"/>
      <c r="J9" s="45"/>
      <c r="K9" s="45"/>
      <c r="L9" s="46"/>
      <c r="M9" s="47"/>
      <c r="N9" s="47"/>
      <c r="O9" s="47"/>
      <c r="P9" s="47"/>
      <c r="Q9" s="47"/>
      <c r="R9" s="47"/>
      <c r="S9" s="47"/>
      <c r="T9" s="47"/>
      <c r="U9" s="47"/>
      <c r="V9" s="47"/>
      <c r="W9" s="47" t="n">
        <v>428632</v>
      </c>
      <c r="X9" s="47" t="n">
        <v>2</v>
      </c>
      <c r="Y9" s="47" t="n">
        <v>-338101</v>
      </c>
      <c r="Z9" s="116" t="n">
        <f aca="false">W9+X9+Y9</f>
        <v>90533</v>
      </c>
      <c r="AA9" s="0" t="s">
        <v>135</v>
      </c>
    </row>
    <row r="10" customFormat="false" ht="12.75" hidden="false" customHeight="false" outlineLevel="0" collapsed="false">
      <c r="C10" s="35"/>
      <c r="D10" s="60" t="s">
        <v>35</v>
      </c>
      <c r="E10" s="61" t="n">
        <v>3</v>
      </c>
      <c r="F10" s="61" t="s">
        <v>36</v>
      </c>
      <c r="G10" s="61" t="s">
        <v>37</v>
      </c>
      <c r="H10" s="61" t="s">
        <v>38</v>
      </c>
      <c r="I10" s="62" t="n">
        <v>50000</v>
      </c>
      <c r="J10" s="63" t="n">
        <v>36495</v>
      </c>
      <c r="K10" s="63" t="n">
        <v>36950</v>
      </c>
      <c r="L10" s="64"/>
      <c r="M10" s="65" t="n">
        <v>0</v>
      </c>
      <c r="N10" s="65" t="n">
        <v>346873</v>
      </c>
      <c r="O10" s="65" t="n">
        <v>-984742</v>
      </c>
      <c r="P10" s="65" t="n">
        <f aca="false">M10+N10+O10</f>
        <v>-637869</v>
      </c>
      <c r="Q10" s="65"/>
      <c r="R10" s="65" t="n">
        <v>0</v>
      </c>
      <c r="S10" s="65" t="n">
        <v>407640</v>
      </c>
      <c r="T10" s="65" t="n">
        <v>-795519</v>
      </c>
      <c r="U10" s="65" t="n">
        <f aca="false">R10+S10+T10</f>
        <v>-387879</v>
      </c>
      <c r="V10" s="65"/>
      <c r="W10" s="65" t="n">
        <v>0</v>
      </c>
      <c r="X10" s="65" t="n">
        <v>7288000</v>
      </c>
      <c r="Y10" s="65" t="n">
        <v>-334359</v>
      </c>
      <c r="Z10" s="119" t="n">
        <f aca="false">W10+X10+Y10</f>
        <v>6953641</v>
      </c>
      <c r="AA10" s="0" t="s">
        <v>135</v>
      </c>
    </row>
    <row r="11" customFormat="false" ht="12.75" hidden="false" customHeight="false" outlineLevel="0" collapsed="false">
      <c r="C11" s="35"/>
      <c r="D11" s="42" t="s">
        <v>39</v>
      </c>
      <c r="E11" s="43" t="n">
        <v>4</v>
      </c>
      <c r="F11" s="43" t="s">
        <v>40</v>
      </c>
      <c r="G11" s="43" t="s">
        <v>41</v>
      </c>
      <c r="H11" s="43" t="s">
        <v>42</v>
      </c>
      <c r="I11" s="44" t="n">
        <v>5000</v>
      </c>
      <c r="J11" s="45" t="n">
        <v>36526</v>
      </c>
      <c r="K11" s="45" t="n">
        <v>36981</v>
      </c>
      <c r="L11" s="46"/>
      <c r="M11" s="47"/>
      <c r="N11" s="47"/>
      <c r="O11" s="47"/>
      <c r="P11" s="47" t="n">
        <f aca="false">M11+N11+O11</f>
        <v>0</v>
      </c>
      <c r="Q11" s="47"/>
      <c r="R11" s="47" t="n">
        <v>0</v>
      </c>
      <c r="S11" s="47" t="n">
        <v>4161</v>
      </c>
      <c r="T11" s="47" t="n">
        <v>-38657</v>
      </c>
      <c r="U11" s="47" t="n">
        <f aca="false">R11+S11+T11</f>
        <v>-34496</v>
      </c>
      <c r="V11" s="47"/>
      <c r="W11" s="47" t="n">
        <v>59703</v>
      </c>
      <c r="X11" s="47" t="n">
        <v>113732</v>
      </c>
      <c r="Y11" s="47" t="n">
        <v>-223258</v>
      </c>
      <c r="Z11" s="119" t="n">
        <f aca="false">W11+X11+Y11</f>
        <v>-49823</v>
      </c>
      <c r="AA11" s="0" t="s">
        <v>135</v>
      </c>
    </row>
    <row r="12" customFormat="false" ht="12.75" hidden="false" customHeight="false" outlineLevel="0" collapsed="false">
      <c r="C12" s="35"/>
      <c r="D12" s="60" t="s">
        <v>43</v>
      </c>
      <c r="E12" s="61" t="n">
        <v>5</v>
      </c>
      <c r="F12" s="61" t="s">
        <v>36</v>
      </c>
      <c r="G12" s="61" t="s">
        <v>37</v>
      </c>
      <c r="H12" s="61" t="s">
        <v>38</v>
      </c>
      <c r="I12" s="62" t="n">
        <v>20000</v>
      </c>
      <c r="J12" s="63" t="n">
        <v>36526</v>
      </c>
      <c r="K12" s="63" t="n">
        <v>36830</v>
      </c>
      <c r="L12" s="64"/>
      <c r="M12" s="65" t="n">
        <v>0</v>
      </c>
      <c r="N12" s="65" t="n">
        <v>346879</v>
      </c>
      <c r="O12" s="65" t="n">
        <v>-984742</v>
      </c>
      <c r="P12" s="47" t="n">
        <f aca="false">M12+N12+O12</f>
        <v>-637863</v>
      </c>
      <c r="Q12" s="65"/>
      <c r="R12" s="65" t="n">
        <v>0</v>
      </c>
      <c r="S12" s="65" t="n">
        <v>64720</v>
      </c>
      <c r="T12" s="65" t="n">
        <v>-263449</v>
      </c>
      <c r="U12" s="47" t="n">
        <f aca="false">R12+S12+T12</f>
        <v>-198729</v>
      </c>
      <c r="V12" s="65"/>
      <c r="W12" s="65" t="n">
        <v>0</v>
      </c>
      <c r="X12" s="65" t="n">
        <v>18409</v>
      </c>
      <c r="Y12" s="65" t="n">
        <v>-33871</v>
      </c>
      <c r="Z12" s="119" t="n">
        <f aca="false">W12+X12+Y12</f>
        <v>-15462</v>
      </c>
      <c r="AA12" s="0" t="s">
        <v>135</v>
      </c>
    </row>
    <row r="13" customFormat="false" ht="12.75" hidden="false" customHeight="false" outlineLevel="0" collapsed="false">
      <c r="C13" s="35"/>
      <c r="D13" s="60" t="s">
        <v>43</v>
      </c>
      <c r="E13" s="61" t="n">
        <v>6</v>
      </c>
      <c r="F13" s="61" t="s">
        <v>36</v>
      </c>
      <c r="G13" s="61" t="s">
        <v>44</v>
      </c>
      <c r="H13" s="61" t="s">
        <v>45</v>
      </c>
      <c r="I13" s="62" t="n">
        <v>10000</v>
      </c>
      <c r="J13" s="63" t="n">
        <v>36526</v>
      </c>
      <c r="K13" s="63" t="n">
        <v>36830</v>
      </c>
      <c r="L13" s="64"/>
      <c r="M13" s="65"/>
      <c r="N13" s="65"/>
      <c r="O13" s="65"/>
      <c r="P13" s="47" t="n">
        <f aca="false">M13+N13+O13</f>
        <v>0</v>
      </c>
      <c r="Q13" s="65"/>
      <c r="R13" s="65" t="n">
        <v>92249</v>
      </c>
      <c r="S13" s="65" t="n">
        <v>44127</v>
      </c>
      <c r="T13" s="65" t="n">
        <v>-335909</v>
      </c>
      <c r="U13" s="47" t="n">
        <f aca="false">R13+S13+T13</f>
        <v>-199533</v>
      </c>
      <c r="V13" s="65"/>
      <c r="W13" s="65" t="n">
        <v>1690</v>
      </c>
      <c r="X13" s="65" t="n">
        <v>20942</v>
      </c>
      <c r="Y13" s="65" t="n">
        <v>-43187</v>
      </c>
      <c r="Z13" s="119" t="n">
        <f aca="false">W13+X13+Y13</f>
        <v>-20555</v>
      </c>
      <c r="AA13" s="0" t="s">
        <v>135</v>
      </c>
    </row>
    <row r="14" customFormat="false" ht="12.75" hidden="false" customHeight="false" outlineLevel="0" collapsed="false">
      <c r="C14" s="35"/>
      <c r="D14" s="60" t="s">
        <v>46</v>
      </c>
      <c r="E14" s="61" t="n">
        <v>7</v>
      </c>
      <c r="F14" s="61" t="s">
        <v>36</v>
      </c>
      <c r="G14" s="61" t="s">
        <v>47</v>
      </c>
      <c r="H14" s="61" t="s">
        <v>42</v>
      </c>
      <c r="I14" s="62" t="n">
        <v>25000</v>
      </c>
      <c r="J14" s="63" t="n">
        <v>36526</v>
      </c>
      <c r="K14" s="63" t="n">
        <v>36981</v>
      </c>
      <c r="L14" s="64"/>
      <c r="M14" s="65"/>
      <c r="N14" s="65"/>
      <c r="O14" s="65"/>
      <c r="P14" s="47" t="n">
        <f aca="false">M14+N14+O14</f>
        <v>0</v>
      </c>
      <c r="Q14" s="65"/>
      <c r="R14" s="65" t="n">
        <v>45070</v>
      </c>
      <c r="S14" s="65" t="n">
        <v>7713</v>
      </c>
      <c r="T14" s="65" t="n">
        <v>-229083</v>
      </c>
      <c r="U14" s="47" t="n">
        <f aca="false">R14+S14+T14</f>
        <v>-176300</v>
      </c>
      <c r="V14" s="65"/>
      <c r="W14" s="65" t="n">
        <v>811447</v>
      </c>
      <c r="X14" s="65" t="n">
        <v>369640</v>
      </c>
      <c r="Y14" s="65" t="n">
        <v>-1162987</v>
      </c>
      <c r="Z14" s="119" t="n">
        <f aca="false">W14+X14+Y14</f>
        <v>18100</v>
      </c>
      <c r="AA14" s="0" t="s">
        <v>135</v>
      </c>
    </row>
    <row r="15" customFormat="false" ht="12.75" hidden="false" customHeight="false" outlineLevel="0" collapsed="false">
      <c r="C15" s="35"/>
      <c r="D15" s="60" t="s">
        <v>43</v>
      </c>
      <c r="E15" s="61" t="n">
        <v>8</v>
      </c>
      <c r="F15" s="61" t="s">
        <v>48</v>
      </c>
      <c r="G15" s="61" t="s">
        <v>32</v>
      </c>
      <c r="H15" s="61" t="s">
        <v>49</v>
      </c>
      <c r="I15" s="62" t="n">
        <v>15000</v>
      </c>
      <c r="J15" s="63" t="n">
        <v>36526</v>
      </c>
      <c r="K15" s="63" t="n">
        <v>36830</v>
      </c>
      <c r="L15" s="64"/>
      <c r="M15" s="65"/>
      <c r="N15" s="65"/>
      <c r="O15" s="65"/>
      <c r="P15" s="47" t="n">
        <f aca="false">M15+N15+O15</f>
        <v>0</v>
      </c>
      <c r="Q15" s="65"/>
      <c r="R15" s="65" t="n">
        <v>0</v>
      </c>
      <c r="S15" s="65" t="n">
        <v>120632</v>
      </c>
      <c r="T15" s="65" t="n">
        <v>-269927</v>
      </c>
      <c r="U15" s="47" t="n">
        <f aca="false">R15+S15+T15</f>
        <v>-149295</v>
      </c>
      <c r="V15" s="65"/>
      <c r="W15" s="65" t="n">
        <v>0</v>
      </c>
      <c r="X15" s="65" t="n">
        <v>34296</v>
      </c>
      <c r="Y15" s="65" t="n">
        <v>-34704</v>
      </c>
      <c r="Z15" s="119" t="n">
        <f aca="false">W15+X15+Y15</f>
        <v>-408</v>
      </c>
      <c r="AA15" s="0" t="s">
        <v>135</v>
      </c>
    </row>
    <row r="16" customFormat="false" ht="12.75" hidden="false" customHeight="true" outlineLevel="0" collapsed="false">
      <c r="B16" s="66" t="s">
        <v>50</v>
      </c>
      <c r="C16" s="66"/>
      <c r="D16" s="59"/>
      <c r="E16" s="43" t="n">
        <v>9</v>
      </c>
      <c r="F16" s="43" t="s">
        <v>51</v>
      </c>
      <c r="G16" s="43" t="s">
        <v>52</v>
      </c>
      <c r="H16" s="43" t="s">
        <v>53</v>
      </c>
      <c r="I16" s="44" t="n">
        <v>67500</v>
      </c>
      <c r="J16" s="45" t="n">
        <v>39753</v>
      </c>
      <c r="K16" s="45" t="n">
        <v>45230</v>
      </c>
      <c r="L16" s="46"/>
      <c r="M16" s="47" t="n">
        <v>11157227</v>
      </c>
      <c r="N16" s="47" t="n">
        <v>7947216</v>
      </c>
      <c r="O16" s="47" t="n">
        <v>-14741431</v>
      </c>
      <c r="P16" s="47" t="n">
        <f aca="false">M16+N16+O16</f>
        <v>4363012</v>
      </c>
      <c r="Q16" s="47"/>
      <c r="R16" s="47" t="n">
        <v>10714928</v>
      </c>
      <c r="S16" s="47" t="n">
        <v>11949350</v>
      </c>
      <c r="T16" s="47" t="n">
        <v>-14296750</v>
      </c>
      <c r="U16" s="47" t="n">
        <f aca="false">R16+S16+T16</f>
        <v>8367528</v>
      </c>
      <c r="V16" s="47"/>
      <c r="W16" s="47" t="n">
        <v>11439890</v>
      </c>
      <c r="X16" s="47" t="n">
        <v>13377642</v>
      </c>
      <c r="Y16" s="47" t="n">
        <v>-15541952</v>
      </c>
      <c r="Z16" s="116" t="n">
        <f aca="false">W16+X16+Y16</f>
        <v>9275580</v>
      </c>
      <c r="AA16" s="0" t="s">
        <v>135</v>
      </c>
    </row>
    <row r="17" customFormat="false" ht="12.75" hidden="false" customHeight="false" outlineLevel="0" collapsed="false">
      <c r="B17" s="66"/>
      <c r="C17" s="66"/>
      <c r="D17" s="59"/>
      <c r="E17" s="43" t="n">
        <v>10</v>
      </c>
      <c r="F17" s="43" t="s">
        <v>54</v>
      </c>
      <c r="G17" s="43" t="s">
        <v>55</v>
      </c>
      <c r="H17" s="43" t="s">
        <v>56</v>
      </c>
      <c r="I17" s="44" t="n">
        <v>16495</v>
      </c>
      <c r="J17" s="45" t="n">
        <v>36039</v>
      </c>
      <c r="K17" s="45" t="n">
        <v>37468</v>
      </c>
      <c r="L17" s="46"/>
      <c r="M17" s="47" t="n">
        <v>251653</v>
      </c>
      <c r="N17" s="47" t="n">
        <v>729697</v>
      </c>
      <c r="O17" s="47" t="n">
        <v>-2122766</v>
      </c>
      <c r="P17" s="47" t="n">
        <f aca="false">M17+N17+O17</f>
        <v>-1141416</v>
      </c>
      <c r="Q17" s="47"/>
      <c r="R17" s="47" t="n">
        <v>3920</v>
      </c>
      <c r="S17" s="47" t="n">
        <v>879062</v>
      </c>
      <c r="T17" s="47" t="n">
        <v>-1932641</v>
      </c>
      <c r="U17" s="47" t="n">
        <f aca="false">R17+S17+T17</f>
        <v>-1049659</v>
      </c>
      <c r="V17" s="47"/>
      <c r="W17" s="47" t="n">
        <v>377581</v>
      </c>
      <c r="X17" s="47" t="n">
        <v>1254158</v>
      </c>
      <c r="Y17" s="47" t="n">
        <v>-1491982</v>
      </c>
      <c r="Z17" s="116" t="n">
        <f aca="false">W17+X17+Y17</f>
        <v>139757</v>
      </c>
      <c r="AA17" s="0" t="s">
        <v>135</v>
      </c>
    </row>
    <row r="18" customFormat="false" ht="12.75" hidden="false" customHeight="false" outlineLevel="0" collapsed="false">
      <c r="B18" s="66"/>
      <c r="C18" s="66"/>
      <c r="D18" s="59"/>
      <c r="E18" s="43" t="n">
        <v>11</v>
      </c>
      <c r="F18" s="43" t="s">
        <v>54</v>
      </c>
      <c r="G18" s="43" t="s">
        <v>57</v>
      </c>
      <c r="H18" s="43" t="s">
        <v>58</v>
      </c>
      <c r="I18" s="44" t="n">
        <v>60000</v>
      </c>
      <c r="J18" s="45" t="n">
        <v>36465</v>
      </c>
      <c r="K18" s="45" t="n">
        <v>36830</v>
      </c>
      <c r="L18" s="46"/>
      <c r="M18" s="47" t="n">
        <v>2716993</v>
      </c>
      <c r="N18" s="47" t="n">
        <v>161932</v>
      </c>
      <c r="O18" s="47" t="n">
        <v>-3732851</v>
      </c>
      <c r="P18" s="47" t="n">
        <f aca="false">M18+N18+O18</f>
        <v>-853926</v>
      </c>
      <c r="Q18" s="47"/>
      <c r="R18" s="47" t="n">
        <v>1943955</v>
      </c>
      <c r="S18" s="47" t="n">
        <v>26825</v>
      </c>
      <c r="T18" s="47" t="n">
        <v>-2749654</v>
      </c>
      <c r="U18" s="47" t="n">
        <f aca="false">R18+S18+T18</f>
        <v>-778874</v>
      </c>
      <c r="V18" s="47"/>
      <c r="W18" s="47" t="n">
        <v>2109068</v>
      </c>
      <c r="X18" s="47" t="n">
        <v>0</v>
      </c>
      <c r="Y18" s="47" t="n">
        <v>-353515</v>
      </c>
      <c r="Z18" s="116" t="n">
        <f aca="false">W18+X18+Y18</f>
        <v>1755553</v>
      </c>
      <c r="AA18" s="0" t="s">
        <v>135</v>
      </c>
    </row>
    <row r="19" customFormat="false" ht="12.75" hidden="false" customHeight="true" outlineLevel="0" collapsed="false">
      <c r="B19" s="66"/>
      <c r="C19" s="66"/>
      <c r="D19" s="59"/>
      <c r="E19" s="43" t="n">
        <v>12</v>
      </c>
      <c r="F19" s="43" t="s">
        <v>54</v>
      </c>
      <c r="G19" s="43" t="s">
        <v>57</v>
      </c>
      <c r="H19" s="43" t="s">
        <v>59</v>
      </c>
      <c r="I19" s="44" t="n">
        <v>15000</v>
      </c>
      <c r="J19" s="45" t="n">
        <v>36465</v>
      </c>
      <c r="K19" s="45" t="n">
        <v>36830</v>
      </c>
      <c r="L19" s="46"/>
      <c r="M19" s="47"/>
      <c r="N19" s="47"/>
      <c r="O19" s="47"/>
      <c r="P19" s="47" t="n">
        <f aca="false">M19+N19+O19</f>
        <v>0</v>
      </c>
      <c r="Q19" s="47"/>
      <c r="R19" s="47" t="n">
        <v>485988</v>
      </c>
      <c r="S19" s="47" t="n">
        <v>6706</v>
      </c>
      <c r="T19" s="47" t="n">
        <v>-687414</v>
      </c>
      <c r="U19" s="47" t="n">
        <f aca="false">R19+S19+T19</f>
        <v>-194720</v>
      </c>
      <c r="V19" s="47"/>
      <c r="W19" s="47" t="n">
        <v>527267</v>
      </c>
      <c r="X19" s="47" t="n">
        <v>0</v>
      </c>
      <c r="Y19" s="47" t="n">
        <v>-88379</v>
      </c>
      <c r="Z19" s="116" t="n">
        <f aca="false">W19+X19+Y19</f>
        <v>438888</v>
      </c>
      <c r="AA19" s="0" t="s">
        <v>135</v>
      </c>
    </row>
    <row r="20" customFormat="false" ht="12.75" hidden="true" customHeight="true" outlineLevel="0" collapsed="false">
      <c r="B20" s="66"/>
      <c r="C20" s="66"/>
      <c r="D20" s="67" t="s">
        <v>60</v>
      </c>
      <c r="E20" s="43" t="n">
        <v>13</v>
      </c>
      <c r="F20" s="43" t="s">
        <v>54</v>
      </c>
      <c r="G20" s="43" t="s">
        <v>61</v>
      </c>
      <c r="H20" s="43" t="s">
        <v>59</v>
      </c>
      <c r="I20" s="44" t="n">
        <v>15000</v>
      </c>
      <c r="J20" s="45" t="n">
        <v>36708</v>
      </c>
      <c r="K20" s="45" t="n">
        <v>36799</v>
      </c>
      <c r="L20" s="46"/>
      <c r="M20" s="47"/>
      <c r="N20" s="47"/>
      <c r="O20" s="47"/>
      <c r="P20" s="47" t="n">
        <f aca="false">M20+N20+O20</f>
        <v>0</v>
      </c>
      <c r="Q20" s="47"/>
      <c r="R20" s="47" t="n">
        <v>0</v>
      </c>
      <c r="S20" s="47" t="n">
        <v>0</v>
      </c>
      <c r="T20" s="47" t="n">
        <v>0</v>
      </c>
      <c r="U20" s="47" t="n">
        <f aca="false">R20+S20+T20</f>
        <v>0</v>
      </c>
      <c r="V20" s="47"/>
      <c r="W20" s="47"/>
      <c r="X20" s="47"/>
      <c r="Y20" s="47"/>
      <c r="Z20" s="116" t="n">
        <f aca="false">W20+X20+Y20</f>
        <v>0</v>
      </c>
    </row>
    <row r="21" customFormat="false" ht="12.75" hidden="true" customHeight="true" outlineLevel="0" collapsed="false">
      <c r="B21" s="66"/>
      <c r="C21" s="66"/>
      <c r="D21" s="67" t="s">
        <v>60</v>
      </c>
      <c r="E21" s="43" t="n">
        <v>14</v>
      </c>
      <c r="F21" s="43" t="s">
        <v>62</v>
      </c>
      <c r="G21" s="43" t="s">
        <v>63</v>
      </c>
      <c r="H21" s="43" t="s">
        <v>64</v>
      </c>
      <c r="I21" s="44" t="n">
        <v>15000</v>
      </c>
      <c r="J21" s="45" t="n">
        <v>36708</v>
      </c>
      <c r="K21" s="45" t="n">
        <v>36830</v>
      </c>
      <c r="L21" s="46"/>
      <c r="M21" s="47"/>
      <c r="N21" s="47"/>
      <c r="O21" s="47"/>
      <c r="P21" s="47" t="n">
        <f aca="false">M21+N21+O21</f>
        <v>0</v>
      </c>
      <c r="Q21" s="47"/>
      <c r="R21" s="47" t="n">
        <v>0</v>
      </c>
      <c r="S21" s="47" t="n">
        <v>0</v>
      </c>
      <c r="T21" s="47" t="n">
        <v>0</v>
      </c>
      <c r="U21" s="47" t="n">
        <f aca="false">R21+S21+T21</f>
        <v>0</v>
      </c>
      <c r="V21" s="47"/>
      <c r="W21" s="47"/>
      <c r="X21" s="47"/>
      <c r="Y21" s="47"/>
      <c r="Z21" s="116" t="n">
        <f aca="false">W21+X21+Y21</f>
        <v>0</v>
      </c>
    </row>
    <row r="22" customFormat="false" ht="12.75" hidden="true" customHeight="true" outlineLevel="0" collapsed="false">
      <c r="B22" s="66"/>
      <c r="C22" s="66"/>
      <c r="D22" s="67" t="s">
        <v>60</v>
      </c>
      <c r="E22" s="43" t="n">
        <v>15</v>
      </c>
      <c r="F22" s="43" t="s">
        <v>65</v>
      </c>
      <c r="G22" s="43" t="s">
        <v>63</v>
      </c>
      <c r="H22" s="43" t="s">
        <v>53</v>
      </c>
      <c r="I22" s="44" t="n">
        <v>5000</v>
      </c>
      <c r="J22" s="45" t="n">
        <v>36708</v>
      </c>
      <c r="K22" s="45" t="n">
        <v>36830</v>
      </c>
      <c r="L22" s="46"/>
      <c r="M22" s="47"/>
      <c r="N22" s="47"/>
      <c r="O22" s="47"/>
      <c r="P22" s="47" t="n">
        <f aca="false">M22+N22+O22</f>
        <v>0</v>
      </c>
      <c r="Q22" s="47"/>
      <c r="R22" s="47" t="n">
        <v>0</v>
      </c>
      <c r="S22" s="47" t="n">
        <v>0</v>
      </c>
      <c r="T22" s="47" t="n">
        <v>0</v>
      </c>
      <c r="U22" s="47" t="n">
        <f aca="false">R22+S22+T22</f>
        <v>0</v>
      </c>
      <c r="V22" s="47"/>
      <c r="W22" s="47"/>
      <c r="X22" s="47"/>
      <c r="Y22" s="47"/>
      <c r="Z22" s="116" t="n">
        <f aca="false">W22+X22+Y22</f>
        <v>0</v>
      </c>
    </row>
    <row r="23" customFormat="false" ht="12.75" hidden="true" customHeight="true" outlineLevel="0" collapsed="false">
      <c r="B23" s="66"/>
      <c r="C23" s="66"/>
      <c r="D23" s="67" t="s">
        <v>60</v>
      </c>
      <c r="E23" s="43" t="n">
        <v>16</v>
      </c>
      <c r="F23" s="43" t="s">
        <v>66</v>
      </c>
      <c r="G23" s="43" t="s">
        <v>67</v>
      </c>
      <c r="H23" s="43" t="s">
        <v>68</v>
      </c>
      <c r="I23" s="44" t="n">
        <v>15000</v>
      </c>
      <c r="J23" s="45" t="n">
        <v>36678</v>
      </c>
      <c r="K23" s="45" t="n">
        <v>36830</v>
      </c>
      <c r="L23" s="46"/>
      <c r="M23" s="47"/>
      <c r="N23" s="47"/>
      <c r="O23" s="47"/>
      <c r="P23" s="47" t="n">
        <f aca="false">M23+N23+O23</f>
        <v>0</v>
      </c>
      <c r="Q23" s="47"/>
      <c r="R23" s="47" t="n">
        <v>0</v>
      </c>
      <c r="S23" s="47" t="n">
        <v>0</v>
      </c>
      <c r="T23" s="47" t="n">
        <v>0</v>
      </c>
      <c r="U23" s="47" t="n">
        <f aca="false">R23+S23+T23</f>
        <v>0</v>
      </c>
      <c r="V23" s="47"/>
      <c r="W23" s="47"/>
      <c r="X23" s="47"/>
      <c r="Y23" s="47"/>
      <c r="Z23" s="116" t="n">
        <f aca="false">W23+X23+Y23</f>
        <v>0</v>
      </c>
    </row>
    <row r="24" customFormat="false" ht="12.75" hidden="false" customHeight="true" outlineLevel="0" collapsed="false">
      <c r="B24" s="66"/>
      <c r="C24" s="66"/>
      <c r="D24" s="67"/>
      <c r="E24" s="43" t="n">
        <v>14</v>
      </c>
      <c r="F24" s="43" t="s">
        <v>62</v>
      </c>
      <c r="G24" s="43" t="s">
        <v>63</v>
      </c>
      <c r="H24" s="43" t="s">
        <v>64</v>
      </c>
      <c r="I24" s="44" t="n">
        <v>15000</v>
      </c>
      <c r="J24" s="45" t="n">
        <v>36678</v>
      </c>
      <c r="K24" s="45" t="n">
        <v>36830</v>
      </c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 t="n">
        <v>0</v>
      </c>
      <c r="X24" s="47" t="n">
        <v>0</v>
      </c>
      <c r="Y24" s="47" t="n">
        <v>-11568</v>
      </c>
      <c r="Z24" s="116" t="n">
        <f aca="false">W24+X24+Y24</f>
        <v>-11568</v>
      </c>
    </row>
    <row r="25" customFormat="false" ht="12.75" hidden="false" customHeight="true" outlineLevel="0" collapsed="false">
      <c r="B25" s="66"/>
      <c r="C25" s="66"/>
      <c r="D25" s="67"/>
      <c r="E25" s="43" t="n">
        <v>15</v>
      </c>
      <c r="F25" s="43" t="s">
        <v>65</v>
      </c>
      <c r="G25" s="43" t="s">
        <v>63</v>
      </c>
      <c r="H25" s="43" t="s">
        <v>53</v>
      </c>
      <c r="I25" s="44" t="n">
        <v>5000</v>
      </c>
      <c r="J25" s="45" t="n">
        <v>36678</v>
      </c>
      <c r="K25" s="45" t="n">
        <v>36830</v>
      </c>
      <c r="L25" s="46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 t="n">
        <v>149225</v>
      </c>
      <c r="X25" s="47" t="n">
        <v>0</v>
      </c>
      <c r="Y25" s="47" t="n">
        <v>-88687</v>
      </c>
      <c r="Z25" s="116" t="n">
        <f aca="false">W25+X25+Y25</f>
        <v>60538</v>
      </c>
    </row>
    <row r="26" customFormat="false" ht="12.75" hidden="false" customHeight="true" outlineLevel="0" collapsed="false">
      <c r="B26" s="66"/>
      <c r="C26" s="66"/>
      <c r="D26" s="67"/>
      <c r="E26" s="43" t="n">
        <v>16</v>
      </c>
      <c r="F26" s="43" t="s">
        <v>66</v>
      </c>
      <c r="G26" s="43" t="s">
        <v>67</v>
      </c>
      <c r="H26" s="43" t="s">
        <v>136</v>
      </c>
      <c r="I26" s="44" t="n">
        <v>15000</v>
      </c>
      <c r="J26" s="45" t="n">
        <v>36678</v>
      </c>
      <c r="K26" s="45" t="n">
        <v>36830</v>
      </c>
      <c r="L26" s="46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 t="n">
        <v>1451</v>
      </c>
      <c r="X26" s="47" t="n">
        <v>76231</v>
      </c>
      <c r="Y26" s="47" t="n">
        <v>-23136</v>
      </c>
      <c r="Z26" s="116" t="n">
        <f aca="false">W26+X26+Y26</f>
        <v>54546</v>
      </c>
    </row>
    <row r="27" customFormat="false" ht="12.75" hidden="false" customHeight="true" outlineLevel="0" collapsed="false">
      <c r="B27" s="66"/>
      <c r="C27" s="66"/>
      <c r="D27" s="67"/>
      <c r="E27" s="43" t="n">
        <v>27</v>
      </c>
      <c r="F27" s="43" t="s">
        <v>65</v>
      </c>
      <c r="G27" s="43" t="s">
        <v>63</v>
      </c>
      <c r="H27" s="43" t="s">
        <v>53</v>
      </c>
      <c r="I27" s="44" t="n">
        <v>4950</v>
      </c>
      <c r="J27" s="45" t="n">
        <v>36982</v>
      </c>
      <c r="K27" s="45" t="n">
        <v>37195</v>
      </c>
      <c r="L27" s="46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 t="n">
        <v>591140</v>
      </c>
      <c r="X27" s="47" t="n">
        <v>0</v>
      </c>
      <c r="Y27" s="47" t="n">
        <v>-169571</v>
      </c>
      <c r="Z27" s="116" t="n">
        <f aca="false">W27+X27+Y27</f>
        <v>421569</v>
      </c>
    </row>
    <row r="28" customFormat="false" ht="12.75" hidden="false" customHeight="false" outlineLevel="0" collapsed="false">
      <c r="B28" s="68" t="s">
        <v>70</v>
      </c>
      <c r="C28" s="68"/>
      <c r="D28" s="67" t="s">
        <v>71</v>
      </c>
      <c r="E28" s="43" t="n">
        <v>17</v>
      </c>
      <c r="F28" s="43" t="s">
        <v>72</v>
      </c>
      <c r="G28" s="43" t="s">
        <v>73</v>
      </c>
      <c r="H28" s="43" t="s">
        <v>74</v>
      </c>
      <c r="I28" s="44" t="n">
        <v>15000</v>
      </c>
      <c r="J28" s="45" t="n">
        <v>35886</v>
      </c>
      <c r="K28" s="45" t="n">
        <v>40117</v>
      </c>
      <c r="L28" s="46"/>
      <c r="M28" s="47" t="n">
        <v>2041604</v>
      </c>
      <c r="N28" s="47" t="n">
        <v>1067794</v>
      </c>
      <c r="O28" s="47" t="n">
        <v>-4104577</v>
      </c>
      <c r="P28" s="47" t="n">
        <f aca="false">M28+N28+O28</f>
        <v>-995179</v>
      </c>
      <c r="Q28" s="47"/>
      <c r="R28" s="47" t="n">
        <v>1913465</v>
      </c>
      <c r="S28" s="47" t="n">
        <v>1237522</v>
      </c>
      <c r="T28" s="47" t="n">
        <v>-3947016</v>
      </c>
      <c r="U28" s="47" t="n">
        <f aca="false">R28+S28+T28</f>
        <v>-796029</v>
      </c>
      <c r="V28" s="47"/>
      <c r="W28" s="47" t="n">
        <v>2737117</v>
      </c>
      <c r="X28" s="47" t="n">
        <v>1620848</v>
      </c>
      <c r="Y28" s="47" t="n">
        <v>-3840447</v>
      </c>
      <c r="Z28" s="116" t="n">
        <f aca="false">W28+X28+Y28</f>
        <v>517518</v>
      </c>
      <c r="AA28" s="0" t="s">
        <v>135</v>
      </c>
    </row>
    <row r="29" customFormat="false" ht="12.75" hidden="false" customHeight="true" outlineLevel="0" collapsed="false">
      <c r="B29" s="68"/>
      <c r="C29" s="68"/>
      <c r="D29" s="67"/>
      <c r="E29" s="43" t="n">
        <v>19</v>
      </c>
      <c r="F29" s="43"/>
      <c r="G29" s="43" t="s">
        <v>75</v>
      </c>
      <c r="H29" s="43" t="s">
        <v>73</v>
      </c>
      <c r="I29" s="44" t="n">
        <v>40000</v>
      </c>
      <c r="J29" s="45" t="n">
        <v>36526</v>
      </c>
      <c r="K29" s="45" t="n">
        <v>37955</v>
      </c>
      <c r="L29" s="46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 t="n">
        <v>1010145</v>
      </c>
      <c r="X29" s="47" t="n">
        <v>2124456</v>
      </c>
      <c r="Y29" s="47" t="n">
        <v>-1723314</v>
      </c>
      <c r="Z29" s="116" t="n">
        <f aca="false">W29+X29+Y29</f>
        <v>1411287</v>
      </c>
    </row>
    <row r="30" customFormat="false" ht="12.75" hidden="false" customHeight="true" outlineLevel="0" collapsed="false">
      <c r="B30" s="68"/>
      <c r="C30" s="68"/>
      <c r="D30" s="67"/>
      <c r="E30" s="43" t="n">
        <v>20</v>
      </c>
      <c r="F30" s="43"/>
      <c r="G30" s="43" t="s">
        <v>75</v>
      </c>
      <c r="H30" s="43" t="s">
        <v>73</v>
      </c>
      <c r="I30" s="44" t="n">
        <v>25654</v>
      </c>
      <c r="J30" s="45" t="n">
        <v>36526</v>
      </c>
      <c r="K30" s="45" t="n">
        <v>38291</v>
      </c>
      <c r="L30" s="46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 t="n">
        <v>856312</v>
      </c>
      <c r="X30" s="47" t="n">
        <v>1567493</v>
      </c>
      <c r="Y30" s="47" t="n">
        <v>-1385232</v>
      </c>
      <c r="Z30" s="116" t="n">
        <f aca="false">W30+X30+Y30</f>
        <v>1038573</v>
      </c>
    </row>
    <row r="31" customFormat="false" ht="12.75" hidden="false" customHeight="true" outlineLevel="0" collapsed="false">
      <c r="B31" s="68"/>
      <c r="C31" s="68"/>
      <c r="D31" s="67"/>
      <c r="E31" s="43" t="n">
        <v>21</v>
      </c>
      <c r="F31" s="43"/>
      <c r="G31" s="43" t="s">
        <v>73</v>
      </c>
      <c r="H31" s="43" t="s">
        <v>74</v>
      </c>
      <c r="I31" s="44" t="n">
        <v>15000</v>
      </c>
      <c r="J31" s="45" t="n">
        <v>36526</v>
      </c>
      <c r="K31" s="45" t="n">
        <v>38442</v>
      </c>
      <c r="L31" s="46"/>
      <c r="M31" s="47"/>
      <c r="N31" s="47"/>
      <c r="O31" s="47"/>
      <c r="P31" s="47"/>
      <c r="Q31" s="47"/>
      <c r="R31" s="47" t="n">
        <v>997962</v>
      </c>
      <c r="S31" s="47" t="n">
        <v>744720</v>
      </c>
      <c r="T31" s="47" t="n">
        <v>-2574496</v>
      </c>
      <c r="U31" s="47" t="n">
        <f aca="false">R31+S31+T31</f>
        <v>-831814</v>
      </c>
      <c r="V31" s="47"/>
      <c r="W31" s="47" t="n">
        <v>1669643</v>
      </c>
      <c r="X31" s="47" t="n">
        <v>1159807</v>
      </c>
      <c r="Y31" s="47" t="n">
        <v>-2338765</v>
      </c>
      <c r="Z31" s="116" t="n">
        <f aca="false">W31+X31+Y31</f>
        <v>490685</v>
      </c>
    </row>
    <row r="32" customFormat="false" ht="12.75" hidden="false" customHeight="true" outlineLevel="0" collapsed="false">
      <c r="B32" s="68"/>
      <c r="C32" s="68"/>
      <c r="D32" s="67"/>
      <c r="E32" s="43" t="n">
        <v>22</v>
      </c>
      <c r="F32" s="43"/>
      <c r="G32" s="43" t="s">
        <v>75</v>
      </c>
      <c r="H32" s="43" t="s">
        <v>73</v>
      </c>
      <c r="I32" s="44" t="n">
        <v>30000</v>
      </c>
      <c r="J32" s="45" t="n">
        <v>36526</v>
      </c>
      <c r="K32" s="45" t="n">
        <v>36830</v>
      </c>
      <c r="L32" s="46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 t="n">
        <v>13047</v>
      </c>
      <c r="X32" s="47" t="n">
        <v>43574</v>
      </c>
      <c r="Y32" s="47" t="n">
        <v>-38313</v>
      </c>
      <c r="Z32" s="116" t="n">
        <f aca="false">W32+X32+Y32</f>
        <v>18308</v>
      </c>
    </row>
    <row r="33" customFormat="false" ht="12.75" hidden="false" customHeight="true" outlineLevel="0" collapsed="false">
      <c r="B33" s="68"/>
      <c r="C33" s="68"/>
      <c r="D33" s="67"/>
      <c r="E33" s="43" t="n">
        <v>23</v>
      </c>
      <c r="F33" s="43"/>
      <c r="G33" s="43" t="s">
        <v>75</v>
      </c>
      <c r="H33" s="43" t="s">
        <v>73</v>
      </c>
      <c r="I33" s="44" t="n">
        <v>20000</v>
      </c>
      <c r="J33" s="45" t="n">
        <v>36618</v>
      </c>
      <c r="K33" s="45" t="n">
        <v>36830</v>
      </c>
      <c r="L33" s="46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 t="n">
        <v>8698</v>
      </c>
      <c r="X33" s="47" t="n">
        <v>29049</v>
      </c>
      <c r="Y33" s="47" t="n">
        <v>-25542</v>
      </c>
      <c r="Z33" s="116" t="n">
        <f aca="false">W33+X33+Y33</f>
        <v>12205</v>
      </c>
    </row>
    <row r="34" customFormat="false" ht="12.75" hidden="false" customHeight="true" outlineLevel="0" collapsed="false">
      <c r="B34" s="68"/>
      <c r="C34" s="68"/>
      <c r="D34" s="67"/>
      <c r="E34" s="43" t="n">
        <v>24</v>
      </c>
      <c r="F34" s="43"/>
      <c r="G34" s="43" t="s">
        <v>73</v>
      </c>
      <c r="H34" s="43" t="s">
        <v>74</v>
      </c>
      <c r="I34" s="44" t="n">
        <v>30000</v>
      </c>
      <c r="J34" s="45" t="n">
        <v>36526</v>
      </c>
      <c r="K34" s="45" t="n">
        <v>37346</v>
      </c>
      <c r="L34" s="46"/>
      <c r="M34" s="47"/>
      <c r="N34" s="47"/>
      <c r="O34" s="47"/>
      <c r="P34" s="47"/>
      <c r="Q34" s="47"/>
      <c r="R34" s="47" t="n">
        <v>770006</v>
      </c>
      <c r="S34" s="47" t="n">
        <v>748511</v>
      </c>
      <c r="T34" s="47" t="n">
        <v>-2343020</v>
      </c>
      <c r="U34" s="47" t="n">
        <f aca="false">R34+S34+T34</f>
        <v>-824503</v>
      </c>
      <c r="V34" s="47"/>
      <c r="W34" s="47" t="n">
        <v>1465496</v>
      </c>
      <c r="X34" s="47" t="n">
        <v>1288235</v>
      </c>
      <c r="Y34" s="47" t="n">
        <v>-12714411</v>
      </c>
      <c r="Z34" s="116" t="n">
        <f aca="false">W34+X34+Y34</f>
        <v>-9960680</v>
      </c>
    </row>
    <row r="35" customFormat="false" ht="12.75" hidden="false" customHeight="true" outlineLevel="0" collapsed="false">
      <c r="B35" s="68"/>
      <c r="C35" s="68"/>
      <c r="D35" s="67"/>
      <c r="E35" s="43" t="n">
        <v>28</v>
      </c>
      <c r="F35" s="43"/>
      <c r="G35" s="43" t="s">
        <v>73</v>
      </c>
      <c r="H35" s="43" t="s">
        <v>74</v>
      </c>
      <c r="I35" s="44" t="n">
        <v>25000</v>
      </c>
      <c r="J35" s="45" t="n">
        <v>36831</v>
      </c>
      <c r="K35" s="45" t="n">
        <v>36981</v>
      </c>
      <c r="L35" s="46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 t="n">
        <v>661814</v>
      </c>
      <c r="X35" s="47" t="n">
        <v>453887</v>
      </c>
      <c r="Y35" s="47" t="n">
        <v>-147758</v>
      </c>
      <c r="Z35" s="116" t="n">
        <f aca="false">W35+X35+Y35</f>
        <v>967943</v>
      </c>
    </row>
    <row r="36" customFormat="false" ht="12.75" hidden="false" customHeight="true" outlineLevel="0" collapsed="false">
      <c r="B36" s="68"/>
      <c r="C36" s="68"/>
      <c r="D36" s="67"/>
      <c r="E36" s="43" t="n">
        <v>29</v>
      </c>
      <c r="F36" s="43"/>
      <c r="G36" s="43" t="s">
        <v>76</v>
      </c>
      <c r="H36" s="43" t="s">
        <v>77</v>
      </c>
      <c r="I36" s="44" t="n">
        <v>15000</v>
      </c>
      <c r="J36" s="45" t="n">
        <v>36739</v>
      </c>
      <c r="K36" s="45" t="n">
        <v>36830</v>
      </c>
      <c r="L36" s="46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 t="n">
        <v>90554</v>
      </c>
      <c r="X36" s="47" t="n">
        <v>14332</v>
      </c>
      <c r="Y36" s="47" t="n">
        <v>-64271</v>
      </c>
      <c r="Z36" s="116" t="n">
        <f aca="false">W36+X36+Y36</f>
        <v>40615</v>
      </c>
    </row>
    <row r="37" customFormat="false" ht="12.75" hidden="false" customHeight="true" outlineLevel="0" collapsed="false">
      <c r="B37" s="68"/>
      <c r="C37" s="68"/>
      <c r="D37" s="67"/>
      <c r="E37" s="43" t="n">
        <v>37</v>
      </c>
      <c r="F37" s="43"/>
      <c r="G37" s="43" t="s">
        <v>78</v>
      </c>
      <c r="H37" s="43" t="s">
        <v>77</v>
      </c>
      <c r="I37" s="44" t="n">
        <v>3400</v>
      </c>
      <c r="J37" s="45" t="n">
        <v>36647</v>
      </c>
      <c r="K37" s="45" t="n">
        <v>36830</v>
      </c>
      <c r="L37" s="46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 t="n">
        <v>21697</v>
      </c>
      <c r="X37" s="47" t="n">
        <v>3010</v>
      </c>
      <c r="Y37" s="47" t="n">
        <v>-3199</v>
      </c>
      <c r="Z37" s="116" t="n">
        <f aca="false">W37+X37+Y37</f>
        <v>21508</v>
      </c>
    </row>
    <row r="38" customFormat="false" ht="12.75" hidden="false" customHeight="true" outlineLevel="0" collapsed="false">
      <c r="B38" s="68"/>
      <c r="C38" s="68"/>
      <c r="D38" s="67"/>
      <c r="E38" s="43" t="n">
        <v>38</v>
      </c>
      <c r="F38" s="43"/>
      <c r="G38" s="43" t="s">
        <v>79</v>
      </c>
      <c r="H38" s="43" t="s">
        <v>77</v>
      </c>
      <c r="I38" s="44" t="n">
        <v>5000</v>
      </c>
      <c r="J38" s="45" t="n">
        <v>36647</v>
      </c>
      <c r="K38" s="45" t="n">
        <v>36830</v>
      </c>
      <c r="L38" s="46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 t="n">
        <v>31961</v>
      </c>
      <c r="X38" s="47" t="n">
        <v>4406</v>
      </c>
      <c r="Y38" s="47" t="n">
        <v>-6925</v>
      </c>
      <c r="Z38" s="116" t="n">
        <f aca="false">W38+X38+Y38</f>
        <v>29442</v>
      </c>
    </row>
    <row r="39" customFormat="false" ht="12.75" hidden="false" customHeight="true" outlineLevel="0" collapsed="false">
      <c r="B39" s="68"/>
      <c r="C39" s="68"/>
      <c r="D39" s="67"/>
      <c r="E39" s="43" t="n">
        <v>39</v>
      </c>
      <c r="F39" s="43"/>
      <c r="G39" s="43" t="s">
        <v>76</v>
      </c>
      <c r="H39" s="43" t="s">
        <v>77</v>
      </c>
      <c r="I39" s="44" t="n">
        <v>11600</v>
      </c>
      <c r="J39" s="45" t="n">
        <v>36647</v>
      </c>
      <c r="K39" s="45" t="n">
        <v>36830</v>
      </c>
      <c r="L39" s="46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 t="n">
        <v>70028</v>
      </c>
      <c r="X39" s="47" t="n">
        <v>11083</v>
      </c>
      <c r="Y39" s="47" t="n">
        <v>-37251</v>
      </c>
      <c r="Z39" s="116" t="n">
        <f aca="false">W39+X39+Y39</f>
        <v>43860</v>
      </c>
    </row>
    <row r="40" customFormat="false" ht="12.75" hidden="false" customHeight="true" outlineLevel="0" collapsed="false">
      <c r="B40" s="68"/>
      <c r="C40" s="68"/>
      <c r="D40" s="67"/>
      <c r="E40" s="43" t="n">
        <v>43</v>
      </c>
      <c r="F40" s="43"/>
      <c r="G40" s="43" t="s">
        <v>75</v>
      </c>
      <c r="H40" s="43" t="s">
        <v>73</v>
      </c>
      <c r="I40" s="44" t="n">
        <v>20000</v>
      </c>
      <c r="J40" s="45" t="n">
        <v>34274</v>
      </c>
      <c r="K40" s="45" t="n">
        <v>36981</v>
      </c>
      <c r="L40" s="46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 t="n">
        <v>83137</v>
      </c>
      <c r="X40" s="47" t="n">
        <v>385179</v>
      </c>
      <c r="Y40" s="47" t="n">
        <v>-165529</v>
      </c>
      <c r="Z40" s="116" t="n">
        <f aca="false">W40+X40+Y40</f>
        <v>302787</v>
      </c>
      <c r="AB40" s="69" t="n">
        <v>36731</v>
      </c>
    </row>
    <row r="41" customFormat="false" ht="12.75" hidden="false" customHeight="true" outlineLevel="0" collapsed="false">
      <c r="B41" s="68"/>
      <c r="C41" s="68"/>
      <c r="D41" s="67"/>
      <c r="E41" s="43" t="n">
        <v>44</v>
      </c>
      <c r="F41" s="43"/>
      <c r="G41" s="43" t="s">
        <v>73</v>
      </c>
      <c r="H41" s="43" t="s">
        <v>74</v>
      </c>
      <c r="I41" s="44" t="n">
        <v>50000</v>
      </c>
      <c r="J41" s="45" t="n">
        <v>36831</v>
      </c>
      <c r="K41" s="45" t="n">
        <v>36981</v>
      </c>
      <c r="L41" s="46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 t="n">
        <v>1242283</v>
      </c>
      <c r="X41" s="47" t="n">
        <v>937529</v>
      </c>
      <c r="Y41" s="47" t="n">
        <v>-359053</v>
      </c>
      <c r="Z41" s="116" t="n">
        <f aca="false">W41+X41+Y41</f>
        <v>1820759</v>
      </c>
    </row>
    <row r="42" customFormat="false" ht="12.75" hidden="false" customHeight="true" outlineLevel="0" collapsed="false">
      <c r="B42" s="68"/>
      <c r="C42" s="68"/>
      <c r="D42" s="67"/>
      <c r="E42" s="43" t="n">
        <v>45</v>
      </c>
      <c r="F42" s="43"/>
      <c r="G42" s="43" t="s">
        <v>73</v>
      </c>
      <c r="H42" s="43" t="s">
        <v>74</v>
      </c>
      <c r="I42" s="44" t="n">
        <v>142</v>
      </c>
      <c r="J42" s="45" t="n">
        <v>36746</v>
      </c>
      <c r="K42" s="45" t="n">
        <v>37103</v>
      </c>
      <c r="L42" s="46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 t="n">
        <v>7074</v>
      </c>
      <c r="X42" s="47" t="n">
        <v>2584</v>
      </c>
      <c r="Y42" s="47" t="n">
        <v>-2933</v>
      </c>
      <c r="Z42" s="116" t="n">
        <f aca="false">W42+X42+Y42</f>
        <v>6725</v>
      </c>
    </row>
    <row r="43" customFormat="false" ht="12.75" hidden="false" customHeight="false" outlineLevel="0" collapsed="false">
      <c r="D43" s="54"/>
      <c r="E43" s="18"/>
      <c r="F43" s="18"/>
      <c r="G43" s="18"/>
      <c r="H43" s="18"/>
      <c r="I43" s="55"/>
      <c r="J43" s="56"/>
      <c r="K43" s="56"/>
      <c r="L43" s="57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118"/>
    </row>
    <row r="44" customFormat="false" ht="12.75" hidden="false" customHeight="false" outlineLevel="0" collapsed="false">
      <c r="D44" s="54"/>
      <c r="E44" s="18"/>
      <c r="F44" s="18"/>
      <c r="G44" s="18"/>
      <c r="H44" s="18"/>
      <c r="I44" s="55"/>
      <c r="J44" s="56"/>
      <c r="K44" s="56"/>
      <c r="L44" s="57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118"/>
    </row>
    <row r="45" customFormat="false" ht="12.75" hidden="false" customHeight="false" outlineLevel="0" collapsed="false">
      <c r="D45" s="70"/>
      <c r="E45" s="71"/>
      <c r="F45" s="71"/>
      <c r="G45" s="71"/>
      <c r="H45" s="71"/>
      <c r="I45" s="72"/>
      <c r="J45" s="73"/>
      <c r="K45" s="73"/>
      <c r="L45" s="74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120"/>
    </row>
    <row r="47" customFormat="false" ht="12.75" hidden="false" customHeight="false" outlineLevel="0" collapsed="false">
      <c r="Q47" s="76" t="s">
        <v>137</v>
      </c>
      <c r="R47" s="26" t="n">
        <f aca="false">SUM(R5:R42)</f>
        <v>44191835</v>
      </c>
      <c r="S47" s="26" t="n">
        <f aca="false">SUM(S5:S42)</f>
        <v>20324328</v>
      </c>
      <c r="V47" s="76" t="s">
        <v>137</v>
      </c>
      <c r="W47" s="26" t="n">
        <f aca="false">SUMIF(AA5:AA42,"=x",W5:W42)</f>
        <v>45554029</v>
      </c>
      <c r="X47" s="26" t="n">
        <f aca="false">SUMIF(AA5:AA42,"=x",X5:X42)</f>
        <v>29370916</v>
      </c>
    </row>
    <row r="54" customFormat="false" ht="12.75" hidden="false" customHeight="false" outlineLevel="0" collapsed="false">
      <c r="D54" s="77" t="s">
        <v>29</v>
      </c>
      <c r="E54" s="0" t="s">
        <v>82</v>
      </c>
    </row>
    <row r="55" customFormat="false" ht="12.75" hidden="false" customHeight="false" outlineLevel="0" collapsed="false">
      <c r="D55" s="77" t="s">
        <v>33</v>
      </c>
      <c r="E55" s="0" t="s">
        <v>83</v>
      </c>
    </row>
    <row r="56" customFormat="false" ht="12.75" hidden="false" customHeight="false" outlineLevel="0" collapsed="false">
      <c r="E56" s="0" t="s">
        <v>84</v>
      </c>
    </row>
    <row r="57" customFormat="false" ht="12.75" hidden="false" customHeight="false" outlineLevel="0" collapsed="false">
      <c r="D57" s="77" t="s">
        <v>35</v>
      </c>
      <c r="E57" s="0" t="s">
        <v>85</v>
      </c>
    </row>
    <row r="58" customFormat="false" ht="12.75" hidden="false" customHeight="false" outlineLevel="0" collapsed="false">
      <c r="E58" s="0" t="s">
        <v>86</v>
      </c>
    </row>
    <row r="59" customFormat="false" ht="12.75" hidden="false" customHeight="false" outlineLevel="0" collapsed="false">
      <c r="D59" s="77" t="s">
        <v>43</v>
      </c>
      <c r="E59" s="0" t="s">
        <v>138</v>
      </c>
    </row>
    <row r="60" customFormat="false" ht="12.75" hidden="false" customHeight="false" outlineLevel="0" collapsed="false">
      <c r="D60" s="77" t="s">
        <v>88</v>
      </c>
      <c r="E60" s="0" t="s">
        <v>89</v>
      </c>
    </row>
    <row r="61" customFormat="false" ht="12.75" hidden="false" customHeight="false" outlineLevel="0" collapsed="false">
      <c r="D61" s="77" t="s">
        <v>90</v>
      </c>
      <c r="E61" s="0" t="s">
        <v>91</v>
      </c>
    </row>
    <row r="62" customFormat="false" ht="12.75" hidden="false" customHeight="false" outlineLevel="0" collapsed="false">
      <c r="D62" s="77" t="s">
        <v>60</v>
      </c>
      <c r="E62" s="0" t="s">
        <v>92</v>
      </c>
    </row>
    <row r="63" customFormat="false" ht="12.75" hidden="false" customHeight="false" outlineLevel="0" collapsed="false">
      <c r="D63" s="77" t="s">
        <v>71</v>
      </c>
      <c r="E63" s="0" t="s">
        <v>93</v>
      </c>
    </row>
  </sheetData>
  <mergeCells count="6">
    <mergeCell ref="M3:P3"/>
    <mergeCell ref="R3:U3"/>
    <mergeCell ref="W3:Z3"/>
    <mergeCell ref="C5:C15"/>
    <mergeCell ref="B16:C27"/>
    <mergeCell ref="B28:C42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2000-08-17T13:49:47Z</dcterms:created>
  <dc:creator>gcouch</dc:creator>
  <dc:description/>
  <dc:language>en-US</dc:language>
  <cp:lastModifiedBy>ECT</cp:lastModifiedBy>
  <cp:lastPrinted>2000-10-09T16:36:35Z</cp:lastPrinted>
  <cp:revision>0</cp:revision>
  <dc:subject/>
  <dc:title/>
</cp:coreProperties>
</file>