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<sst xmlns="http://schemas.openxmlformats.org/spreadsheetml/2006/main" count="127" uniqueCount="74">
  <si>
    <t xml:space="preserve">Citizens Utilities Company</t>
  </si>
  <si>
    <t xml:space="preserve">Griffith Power Plant</t>
  </si>
  <si>
    <t xml:space="preserve">Gas Supply Proposal #1</t>
  </si>
  <si>
    <t xml:space="preserve">Sample Capacity Economics:  Assuming 100% Takes</t>
  </si>
  <si>
    <t xml:space="preserve">Transwestern</t>
  </si>
  <si>
    <t xml:space="preserve">Case 1</t>
  </si>
  <si>
    <t xml:space="preserve">Case 2</t>
  </si>
  <si>
    <t xml:space="preserve">Case 3</t>
  </si>
  <si>
    <t xml:space="preserve">SoCal Border Gas Daily Index = </t>
  </si>
  <si>
    <t xml:space="preserve">San Juan Gas Daily Mid-Point =</t>
  </si>
  <si>
    <t xml:space="preserve">Spread</t>
  </si>
  <si>
    <t xml:space="preserve">Cap</t>
  </si>
  <si>
    <t xml:space="preserve">Floor</t>
  </si>
  <si>
    <t xml:space="preserve">Effective Spread</t>
  </si>
  <si>
    <t xml:space="preserve">Price to Griffith</t>
  </si>
  <si>
    <t xml:space="preserve">Quantity in Basin</t>
  </si>
  <si>
    <t xml:space="preserve">Quantity at Citygate</t>
  </si>
  <si>
    <t xml:space="preserve">San Juan Index =</t>
  </si>
  <si>
    <t xml:space="preserve">Index Discount</t>
  </si>
  <si>
    <t xml:space="preserve">Basin Cost</t>
  </si>
  <si>
    <t xml:space="preserve">Pipeline Variable Costs</t>
  </si>
  <si>
    <t xml:space="preserve">  San Juan Lateral Commodity</t>
  </si>
  <si>
    <t xml:space="preserve">  Mainline Commodity</t>
  </si>
  <si>
    <t xml:space="preserve">Citizens Demand Charge</t>
  </si>
  <si>
    <t xml:space="preserve">Transport Spread Premium</t>
  </si>
  <si>
    <t xml:space="preserve">Delivered Cost to Griffith</t>
  </si>
  <si>
    <t xml:space="preserve">  Demand Charge</t>
  </si>
  <si>
    <t xml:space="preserve">  Gas Commodity Charge</t>
  </si>
  <si>
    <t xml:space="preserve">  Commodity Charge</t>
  </si>
  <si>
    <t xml:space="preserve">  Interstate Transport Adder</t>
  </si>
  <si>
    <t xml:space="preserve">Total Basin Cost</t>
  </si>
  <si>
    <t xml:space="preserve">Price to Enron</t>
  </si>
  <si>
    <t xml:space="preserve">Gas Costs</t>
  </si>
  <si>
    <t xml:space="preserve">Price in Basin</t>
  </si>
  <si>
    <t xml:space="preserve">Basin Demand Charge</t>
  </si>
  <si>
    <t xml:space="preserve">Pipeline Charges</t>
  </si>
  <si>
    <t xml:space="preserve">  San Juan - Thoreau</t>
  </si>
  <si>
    <t xml:space="preserve">    Variable</t>
  </si>
  <si>
    <t xml:space="preserve">    Fixed</t>
  </si>
  <si>
    <t xml:space="preserve">Thoreau - Griffith</t>
  </si>
  <si>
    <t xml:space="preserve">Total Pipeline Costs</t>
  </si>
  <si>
    <t xml:space="preserve">Other Costs</t>
  </si>
  <si>
    <t xml:space="preserve">Transwestern Services</t>
  </si>
  <si>
    <t xml:space="preserve">Profit to ENA</t>
  </si>
  <si>
    <t xml:space="preserve">Total Other Cost</t>
  </si>
  <si>
    <t xml:space="preserve">Grand Total Cost</t>
  </si>
  <si>
    <t xml:space="preserve">Profit to Citizens</t>
  </si>
  <si>
    <t xml:space="preserve">Revenue from Griffith</t>
  </si>
  <si>
    <t xml:space="preserve">Cost to Enron</t>
  </si>
  <si>
    <t xml:space="preserve">Profit</t>
  </si>
  <si>
    <t xml:space="preserve">Demand Charge</t>
  </si>
  <si>
    <t xml:space="preserve">   Base Rate</t>
  </si>
  <si>
    <t xml:space="preserve">   TW Reservation</t>
  </si>
  <si>
    <t xml:space="preserve">      SJ Lateral</t>
  </si>
  <si>
    <t xml:space="preserve">      Mainline</t>
  </si>
  <si>
    <t xml:space="preserve">Total Demand Charge</t>
  </si>
  <si>
    <t xml:space="preserve">Days in Month</t>
  </si>
  <si>
    <t xml:space="preserve">Commodity Charge</t>
  </si>
  <si>
    <t xml:space="preserve">  SoCal Border</t>
  </si>
  <si>
    <t xml:space="preserve">  Discount</t>
  </si>
  <si>
    <t xml:space="preserve">  Reservation Charge</t>
  </si>
  <si>
    <t xml:space="preserve">    Index</t>
  </si>
  <si>
    <t xml:space="preserve">    Billing Index</t>
  </si>
  <si>
    <t xml:space="preserve">  Pipeline Variable Costs</t>
  </si>
  <si>
    <t xml:space="preserve">    San Juan Lateral Commodity</t>
  </si>
  <si>
    <t xml:space="preserve">    Mainline Commodity</t>
  </si>
  <si>
    <t xml:space="preserve">Total Commodity Charge</t>
  </si>
  <si>
    <t xml:space="preserve">Total Demand and Commodity Charge</t>
  </si>
  <si>
    <t xml:space="preserve">  Gas Commodity</t>
  </si>
  <si>
    <t xml:space="preserve">  Transwestern Services</t>
  </si>
  <si>
    <t xml:space="preserve">  Profit to ENA</t>
  </si>
  <si>
    <t xml:space="preserve">  Pipeline Charges</t>
  </si>
  <si>
    <t xml:space="preserve">    San Juan - Thoreau</t>
  </si>
  <si>
    <t xml:space="preserve">    Thoreau - Griffith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</si>
</sst>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"/>
    <numFmt numFmtId="166" formatCode="_(\$* #,##0.00_);_(\$* \(#,##0.00\);_(\$* \-??_);_(@_)"/>
    <numFmt numFmtId="167" formatCode="0.0000"/>
    <numFmt numFmtId="168" formatCode="0.00"/>
    <numFmt numFmtId="169" formatCode="_(* #,##0.00_);_(* \(#,##0.00\);_(* \-??_);_(@_)"/>
    <numFmt numFmtId="170" formatCode="_(* #,##0_);_(* \(#,##0\);_(* \-??_);_(@_)"/>
    <numFmt numFmtId="171" formatCode="_(\$* #,##0_);_(\$* \(#,##0\);_(\$* \-??_);_(@_)"/>
    <numFmt numFmtId="172" formatCode="#,##0.00"/>
    <numFmt numFmtId="173" formatCode="#,##0.0000"/>
    <numFmt numFmtId="174" formatCode="_(* #,##0.0000_);_(* \(#,##0.0000\);_(* \-??_);_(@_)"/>
    <numFmt numFmtId="175" formatCode="_(* #,##0_);_(* \(#,##0\);_(* \-????_);_(@_)"/>
    <numFmt numFmtId="176" formatCode="_(\$* #,##0.0000_);_(\$* \(#,##0.0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3" min="2" style="0" width="10.28"/>
    <col collapsed="false" customWidth="true" hidden="false" outlineLevel="0" max="4" min="4" style="0" width="11.7"/>
    <col collapsed="false" customWidth="true" hidden="false" outlineLevel="0" max="5" min="5" style="0" width="11.28"/>
    <col collapsed="false" customWidth="true" hidden="false" outlineLevel="0" max="6" min="6" style="0" width="10.85"/>
    <col collapsed="false" customWidth="true" hidden="false" outlineLevel="0" max="7" min="7" style="0" width="13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G4" s="2"/>
    </row>
    <row r="5" customFormat="false" ht="12.75" hidden="false" customHeight="false" outlineLevel="0" collapsed="false">
      <c r="A5" s="1" t="s">
        <v>3</v>
      </c>
    </row>
    <row r="6" customFormat="false" ht="12.75" hidden="false" customHeight="false" outlineLevel="0" collapsed="false">
      <c r="B6" s="3"/>
      <c r="C6" s="4"/>
      <c r="D6" s="5"/>
      <c r="E6" s="4"/>
      <c r="F6" s="4"/>
      <c r="G6" s="6"/>
      <c r="H6" s="2"/>
      <c r="I6" s="2"/>
    </row>
    <row r="7" customFormat="false" ht="12.75" hidden="false" customHeight="false" outlineLevel="0" collapsed="false">
      <c r="A7" s="1" t="s">
        <v>4</v>
      </c>
      <c r="D7" s="7" t="s">
        <v>5</v>
      </c>
      <c r="E7" s="8" t="s">
        <v>6</v>
      </c>
      <c r="F7" s="8" t="s">
        <v>7</v>
      </c>
      <c r="G7" s="6"/>
      <c r="H7" s="2"/>
      <c r="I7" s="2"/>
    </row>
    <row r="8" customFormat="false" ht="12.75" hidden="false" customHeight="false" outlineLevel="0" collapsed="false">
      <c r="A8" s="9" t="s">
        <v>8</v>
      </c>
      <c r="D8" s="10" t="n">
        <v>10</v>
      </c>
      <c r="E8" s="11" t="n">
        <v>6</v>
      </c>
      <c r="F8" s="11" t="n">
        <v>38</v>
      </c>
      <c r="G8" s="6"/>
      <c r="H8" s="2"/>
      <c r="I8" s="2"/>
    </row>
    <row r="9" customFormat="false" ht="12.75" hidden="false" customHeight="false" outlineLevel="0" collapsed="false">
      <c r="A9" s="9" t="s">
        <v>9</v>
      </c>
      <c r="D9" s="12" t="n">
        <v>5</v>
      </c>
      <c r="E9" s="13" t="n">
        <v>5</v>
      </c>
      <c r="F9" s="13" t="n">
        <v>5</v>
      </c>
      <c r="G9" s="6"/>
      <c r="H9" s="2"/>
      <c r="I9" s="2"/>
    </row>
    <row r="10" customFormat="false" ht="12.75" hidden="false" customHeight="false" outlineLevel="0" collapsed="false">
      <c r="A10" s="0" t="s">
        <v>10</v>
      </c>
      <c r="D10" s="14" t="n">
        <f aca="false">D8-D9</f>
        <v>5</v>
      </c>
      <c r="E10" s="14" t="n">
        <f aca="false">E8-E9</f>
        <v>1</v>
      </c>
      <c r="F10" s="14" t="n">
        <f aca="false">F8-F9</f>
        <v>33</v>
      </c>
      <c r="G10" s="6"/>
      <c r="H10" s="2"/>
      <c r="I10" s="2"/>
    </row>
    <row r="11" customFormat="false" ht="12.75" hidden="false" customHeight="false" outlineLevel="0" collapsed="false">
      <c r="D11" s="14"/>
      <c r="E11" s="14"/>
      <c r="F11" s="14"/>
      <c r="G11" s="6"/>
      <c r="H11" s="2"/>
      <c r="I11" s="2"/>
    </row>
    <row r="12" customFormat="false" ht="12.75" hidden="false" customHeight="false" outlineLevel="0" collapsed="false">
      <c r="A12" s="0" t="s">
        <v>11</v>
      </c>
      <c r="D12" s="14" t="n">
        <v>20</v>
      </c>
      <c r="E12" s="14" t="n">
        <v>20</v>
      </c>
      <c r="F12" s="14" t="n">
        <v>20</v>
      </c>
      <c r="G12" s="6"/>
      <c r="H12" s="2"/>
      <c r="I12" s="2"/>
    </row>
    <row r="13" customFormat="false" ht="12.75" hidden="false" customHeight="false" outlineLevel="0" collapsed="false">
      <c r="A13" s="0" t="s">
        <v>12</v>
      </c>
      <c r="D13" s="14" t="n">
        <v>3</v>
      </c>
      <c r="E13" s="14" t="n">
        <v>3</v>
      </c>
      <c r="F13" s="14" t="n">
        <v>3</v>
      </c>
      <c r="G13" s="6"/>
      <c r="H13" s="2"/>
      <c r="I13" s="2"/>
    </row>
    <row r="14" customFormat="false" ht="12.75" hidden="false" customHeight="false" outlineLevel="0" collapsed="false">
      <c r="A14" s="0" t="s">
        <v>13</v>
      </c>
      <c r="D14" s="14" t="n">
        <f aca="false">IF(D10&lt;D13,D13,IF(D10&gt;D12,D12,D10))</f>
        <v>5</v>
      </c>
      <c r="E14" s="14" t="n">
        <f aca="false">IF(E10&lt;E13,E13,IF(E10&gt;E12,E12,E10))</f>
        <v>3</v>
      </c>
      <c r="F14" s="14" t="n">
        <f aca="false">IF(F10&lt;F13,F13,IF(F10&gt;F12,F12,F10))</f>
        <v>20</v>
      </c>
      <c r="G14" s="6"/>
      <c r="H14" s="2"/>
      <c r="I14" s="2"/>
    </row>
    <row r="15" customFormat="false" ht="12.75" hidden="false" customHeight="false" outlineLevel="0" collapsed="false">
      <c r="D15" s="14"/>
      <c r="E15" s="4"/>
      <c r="F15" s="4"/>
      <c r="G15" s="6"/>
      <c r="H15" s="2"/>
      <c r="I15" s="2"/>
    </row>
    <row r="16" customFormat="false" ht="12.75" hidden="false" customHeight="false" outlineLevel="0" collapsed="false">
      <c r="A16" s="1" t="s">
        <v>14</v>
      </c>
      <c r="D16" s="14"/>
      <c r="E16" s="4"/>
      <c r="F16" s="4"/>
      <c r="G16" s="6"/>
      <c r="H16" s="2"/>
      <c r="I16" s="2"/>
    </row>
    <row r="17" customFormat="false" ht="12.75" hidden="false" customHeight="false" outlineLevel="0" collapsed="false">
      <c r="A17" s="9" t="s">
        <v>15</v>
      </c>
      <c r="D17" s="15" t="n">
        <f aca="false">ROUND(20000/(1-0.0475),0)</f>
        <v>20997</v>
      </c>
      <c r="E17" s="15" t="n">
        <f aca="false">ROUND(20000/(1-0.0475),0)</f>
        <v>20997</v>
      </c>
      <c r="F17" s="15" t="n">
        <f aca="false">ROUND(20000/(1-0.0475),0)</f>
        <v>20997</v>
      </c>
      <c r="G17" s="15"/>
      <c r="H17" s="2"/>
      <c r="I17" s="2"/>
    </row>
    <row r="18" customFormat="false" ht="12.75" hidden="false" customHeight="false" outlineLevel="0" collapsed="false">
      <c r="A18" s="9" t="s">
        <v>16</v>
      </c>
      <c r="D18" s="15" t="n">
        <v>20000</v>
      </c>
      <c r="E18" s="15" t="n">
        <v>20000</v>
      </c>
      <c r="F18" s="15" t="n">
        <v>20000</v>
      </c>
      <c r="G18" s="15"/>
      <c r="H18" s="2"/>
      <c r="I18" s="2"/>
    </row>
    <row r="19" customFormat="false" ht="12.75" hidden="false" customHeight="false" outlineLevel="0" collapsed="false">
      <c r="A19" s="9" t="s">
        <v>17</v>
      </c>
      <c r="D19" s="14" t="n">
        <f aca="false">D9</f>
        <v>5</v>
      </c>
      <c r="E19" s="14" t="n">
        <f aca="false">E9</f>
        <v>5</v>
      </c>
      <c r="F19" s="14" t="n">
        <f aca="false">F9</f>
        <v>5</v>
      </c>
      <c r="G19" s="6"/>
      <c r="H19" s="2"/>
      <c r="I19" s="2"/>
    </row>
    <row r="20" customFormat="false" ht="12.75" hidden="false" customHeight="false" outlineLevel="0" collapsed="false">
      <c r="A20" s="9" t="s">
        <v>18</v>
      </c>
      <c r="D20" s="16" t="n">
        <v>-0.1</v>
      </c>
      <c r="E20" s="16" t="n">
        <v>-0.1</v>
      </c>
      <c r="F20" s="16" t="n">
        <v>-0.1</v>
      </c>
      <c r="G20" s="6"/>
      <c r="H20" s="2"/>
      <c r="I20" s="2"/>
    </row>
    <row r="21" customFormat="false" ht="12.75" hidden="false" customHeight="false" outlineLevel="0" collapsed="false">
      <c r="A21" s="9" t="s">
        <v>19</v>
      </c>
      <c r="D21" s="14" t="n">
        <f aca="false">D19+D20</f>
        <v>4.9</v>
      </c>
      <c r="E21" s="14" t="n">
        <f aca="false">E19+E20</f>
        <v>4.9</v>
      </c>
      <c r="F21" s="14" t="n">
        <f aca="false">F19+F20</f>
        <v>4.9</v>
      </c>
      <c r="G21" s="6"/>
      <c r="H21" s="2"/>
      <c r="I21" s="2"/>
    </row>
    <row r="22" customFormat="false" ht="12.75" hidden="false" customHeight="false" outlineLevel="0" collapsed="false">
      <c r="A22" s="9" t="s">
        <v>20</v>
      </c>
      <c r="D22" s="14"/>
      <c r="E22" s="4"/>
      <c r="F22" s="4"/>
      <c r="G22" s="6"/>
      <c r="H22" s="2"/>
      <c r="I22" s="2"/>
    </row>
    <row r="23" customFormat="false" ht="12.75" hidden="false" customHeight="false" outlineLevel="0" collapsed="false">
      <c r="A23" s="9" t="s">
        <v>21</v>
      </c>
      <c r="D23" s="17" t="n">
        <v>0.0011</v>
      </c>
      <c r="E23" s="17" t="n">
        <v>0.0011</v>
      </c>
      <c r="F23" s="17" t="n">
        <v>0.0011</v>
      </c>
      <c r="G23" s="6"/>
      <c r="H23" s="2"/>
      <c r="I23" s="2"/>
    </row>
    <row r="24" customFormat="false" ht="12.75" hidden="false" customHeight="false" outlineLevel="0" collapsed="false">
      <c r="A24" s="9" t="s">
        <v>22</v>
      </c>
      <c r="D24" s="18" t="n">
        <v>0.0253</v>
      </c>
      <c r="E24" s="18" t="n">
        <v>0.0253</v>
      </c>
      <c r="F24" s="18" t="n">
        <v>0.0253</v>
      </c>
      <c r="G24" s="6"/>
      <c r="H24" s="2"/>
      <c r="I24" s="2"/>
    </row>
    <row r="25" customFormat="false" ht="12.75" hidden="false" customHeight="false" outlineLevel="0" collapsed="false">
      <c r="A25" s="9" t="s">
        <v>23</v>
      </c>
      <c r="D25" s="14" t="n">
        <v>3</v>
      </c>
      <c r="E25" s="14" t="n">
        <v>3</v>
      </c>
      <c r="F25" s="14" t="n">
        <v>3</v>
      </c>
      <c r="G25" s="6"/>
      <c r="H25" s="2"/>
      <c r="I25" s="2"/>
    </row>
    <row r="26" customFormat="false" ht="12.75" hidden="false" customHeight="false" outlineLevel="0" collapsed="false">
      <c r="A26" s="9" t="s">
        <v>24</v>
      </c>
      <c r="D26" s="16" t="n">
        <f aca="false">D14-D13</f>
        <v>2</v>
      </c>
      <c r="E26" s="16" t="n">
        <f aca="false">E14-E13</f>
        <v>0</v>
      </c>
      <c r="F26" s="16" t="n">
        <f aca="false">F14-F13</f>
        <v>17</v>
      </c>
      <c r="G26" s="6"/>
      <c r="H26" s="2"/>
      <c r="I26" s="2"/>
    </row>
    <row r="27" customFormat="false" ht="12.75" hidden="false" customHeight="false" outlineLevel="0" collapsed="false">
      <c r="A27" s="9" t="s">
        <v>25</v>
      </c>
      <c r="D27" s="14" t="n">
        <f aca="false">D21+D23+D24+D25+D26</f>
        <v>9.9264</v>
      </c>
      <c r="E27" s="14" t="n">
        <f aca="false">E21+E23+E24+E25+E26</f>
        <v>7.9264</v>
      </c>
      <c r="F27" s="14" t="n">
        <f aca="false">F21+F23+F24+F25+F26</f>
        <v>24.9264</v>
      </c>
      <c r="G27" s="6"/>
      <c r="H27" s="2"/>
      <c r="I27" s="2"/>
    </row>
    <row r="28" customFormat="false" ht="12.75" hidden="false" customHeight="false" outlineLevel="0" collapsed="false">
      <c r="A28" s="9" t="s">
        <v>25</v>
      </c>
      <c r="D28" s="14"/>
      <c r="E28" s="14"/>
      <c r="F28" s="14"/>
      <c r="G28" s="6"/>
      <c r="H28" s="2"/>
      <c r="I28" s="2"/>
    </row>
    <row r="29" customFormat="false" ht="12.75" hidden="false" customHeight="false" outlineLevel="0" collapsed="false">
      <c r="A29" s="9" t="s">
        <v>26</v>
      </c>
      <c r="D29" s="14" t="n">
        <f aca="false">3+D46+D49</f>
        <v>3.3113</v>
      </c>
      <c r="E29" s="14" t="n">
        <f aca="false">3+E46+E49</f>
        <v>3.3113</v>
      </c>
      <c r="F29" s="14" t="n">
        <f aca="false">3+F46+F49</f>
        <v>3.3113</v>
      </c>
      <c r="G29" s="6"/>
      <c r="H29" s="2"/>
      <c r="I29" s="2"/>
    </row>
    <row r="30" customFormat="false" ht="12.75" hidden="false" customHeight="false" outlineLevel="0" collapsed="false">
      <c r="A30" s="9" t="s">
        <v>27</v>
      </c>
      <c r="D30" s="14" t="n">
        <f aca="false">D9</f>
        <v>5</v>
      </c>
      <c r="E30" s="14" t="n">
        <f aca="false">E9</f>
        <v>5</v>
      </c>
      <c r="F30" s="14" t="n">
        <f aca="false">F9</f>
        <v>5</v>
      </c>
      <c r="G30" s="6"/>
      <c r="H30" s="2"/>
      <c r="I30" s="2"/>
    </row>
    <row r="31" customFormat="false" ht="12.75" hidden="false" customHeight="false" outlineLevel="0" collapsed="false">
      <c r="A31" s="9" t="s">
        <v>28</v>
      </c>
      <c r="D31" s="14" t="n">
        <f aca="false">D23+D24</f>
        <v>0.0264</v>
      </c>
      <c r="E31" s="14" t="n">
        <f aca="false">E23+E24</f>
        <v>0.0264</v>
      </c>
      <c r="F31" s="14" t="n">
        <f aca="false">F23+F24</f>
        <v>0.0264</v>
      </c>
      <c r="G31" s="6"/>
      <c r="H31" s="2"/>
      <c r="I31" s="2"/>
    </row>
    <row r="32" customFormat="false" ht="12.75" hidden="false" customHeight="false" outlineLevel="0" collapsed="false">
      <c r="A32" s="9" t="s">
        <v>29</v>
      </c>
      <c r="D32" s="16" t="n">
        <f aca="false">D14-D29</f>
        <v>1.6887</v>
      </c>
      <c r="E32" s="16" t="n">
        <f aca="false">E14-E29</f>
        <v>-0.3113</v>
      </c>
      <c r="F32" s="16" t="n">
        <f aca="false">F14-F29</f>
        <v>16.6887</v>
      </c>
      <c r="G32" s="6"/>
      <c r="H32" s="2"/>
      <c r="I32" s="2"/>
    </row>
    <row r="33" customFormat="false" ht="12.75" hidden="false" customHeight="false" outlineLevel="0" collapsed="false">
      <c r="A33" s="9" t="s">
        <v>30</v>
      </c>
      <c r="D33" s="14" t="n">
        <f aca="false">SUM(D29:D32)</f>
        <v>10.0264</v>
      </c>
      <c r="E33" s="14" t="n">
        <f aca="false">SUM(E29:E32)</f>
        <v>8.0264</v>
      </c>
      <c r="F33" s="14" t="n">
        <f aca="false">SUM(F29:F32)</f>
        <v>25.0264</v>
      </c>
      <c r="G33" s="6"/>
      <c r="H33" s="2"/>
      <c r="I33" s="2"/>
    </row>
    <row r="34" customFormat="false" ht="12.75" hidden="false" customHeight="false" outlineLevel="0" collapsed="false">
      <c r="A34" s="9"/>
      <c r="D34" s="14"/>
      <c r="E34" s="4"/>
      <c r="F34" s="4"/>
      <c r="G34" s="6"/>
      <c r="H34" s="2"/>
      <c r="I34" s="2"/>
    </row>
    <row r="35" customFormat="false" ht="12.75" hidden="false" customHeight="false" outlineLevel="0" collapsed="false">
      <c r="A35" s="1" t="s">
        <v>31</v>
      </c>
      <c r="D35" s="14"/>
      <c r="E35" s="4"/>
      <c r="F35" s="4"/>
      <c r="G35" s="6"/>
      <c r="H35" s="2"/>
      <c r="I35" s="2"/>
    </row>
    <row r="36" customFormat="false" ht="12.75" hidden="false" customHeight="false" outlineLevel="0" collapsed="false">
      <c r="A36" s="9" t="s">
        <v>32</v>
      </c>
      <c r="D36" s="14"/>
      <c r="E36" s="4"/>
      <c r="F36" s="4"/>
      <c r="G36" s="6"/>
      <c r="H36" s="2"/>
      <c r="I36" s="2"/>
    </row>
    <row r="37" customFormat="false" ht="12.75" hidden="false" customHeight="false" outlineLevel="0" collapsed="false">
      <c r="A37" s="9" t="s">
        <v>33</v>
      </c>
      <c r="D37" s="14" t="n">
        <f aca="false">D19</f>
        <v>5</v>
      </c>
      <c r="E37" s="14" t="n">
        <f aca="false">E19</f>
        <v>5</v>
      </c>
      <c r="F37" s="14" t="n">
        <f aca="false">F19</f>
        <v>5</v>
      </c>
      <c r="G37" s="6"/>
      <c r="H37" s="2"/>
      <c r="I37" s="2"/>
    </row>
    <row r="38" customFormat="false" ht="12.75" hidden="false" customHeight="false" outlineLevel="0" collapsed="false">
      <c r="A38" s="9" t="s">
        <v>34</v>
      </c>
      <c r="D38" s="16" t="n">
        <v>0.07</v>
      </c>
      <c r="E38" s="16" t="n">
        <v>0.07</v>
      </c>
      <c r="F38" s="16" t="n">
        <v>0.07</v>
      </c>
      <c r="G38" s="6"/>
      <c r="H38" s="2"/>
      <c r="I38" s="2"/>
    </row>
    <row r="39" customFormat="false" ht="12.75" hidden="false" customHeight="false" outlineLevel="0" collapsed="false">
      <c r="A39" s="9" t="s">
        <v>30</v>
      </c>
      <c r="D39" s="14" t="n">
        <f aca="false">D37+D38</f>
        <v>5.07</v>
      </c>
      <c r="E39" s="14" t="n">
        <f aca="false">E37+E38</f>
        <v>5.07</v>
      </c>
      <c r="F39" s="14" t="n">
        <f aca="false">F37+F38</f>
        <v>5.07</v>
      </c>
      <c r="G39" s="6"/>
      <c r="H39" s="2"/>
      <c r="I39" s="2"/>
    </row>
    <row r="40" customFormat="false" ht="12.75" hidden="false" customHeight="false" outlineLevel="0" collapsed="false">
      <c r="A40" s="9" t="s">
        <v>30</v>
      </c>
      <c r="D40" s="19" t="n">
        <f aca="false">ROUND(D39*D17,0)</f>
        <v>106455</v>
      </c>
      <c r="E40" s="19" t="n">
        <f aca="false">ROUND(E39*E17,0)</f>
        <v>106455</v>
      </c>
      <c r="F40" s="19" t="n">
        <f aca="false">ROUND(F39*F17,0)</f>
        <v>106455</v>
      </c>
      <c r="G40" s="6"/>
      <c r="H40" s="2"/>
      <c r="I40" s="2"/>
    </row>
    <row r="41" customFormat="false" ht="12.75" hidden="false" customHeight="false" outlineLevel="0" collapsed="false">
      <c r="A41" s="9" t="s">
        <v>30</v>
      </c>
      <c r="D41" s="14" t="n">
        <f aca="false">D39/(1-0.0475)</f>
        <v>5.32283464566929</v>
      </c>
      <c r="E41" s="14" t="n">
        <f aca="false">E39/(1-0.0475)</f>
        <v>5.32283464566929</v>
      </c>
      <c r="F41" s="14" t="n">
        <f aca="false">F39/(1-0.0475)</f>
        <v>5.32283464566929</v>
      </c>
      <c r="G41" s="6"/>
      <c r="H41" s="2"/>
      <c r="I41" s="2"/>
    </row>
    <row r="42" customFormat="false" ht="12.75" hidden="false" customHeight="false" outlineLevel="0" collapsed="false">
      <c r="A42" s="9"/>
      <c r="D42" s="14"/>
      <c r="E42" s="14"/>
      <c r="F42" s="14"/>
      <c r="G42" s="6"/>
      <c r="H42" s="2"/>
      <c r="I42" s="2"/>
    </row>
    <row r="43" customFormat="false" ht="12.75" hidden="false" customHeight="false" outlineLevel="0" collapsed="false">
      <c r="A43" s="9" t="s">
        <v>35</v>
      </c>
      <c r="D43" s="14"/>
      <c r="E43" s="14"/>
      <c r="F43" s="14"/>
      <c r="G43" s="6"/>
      <c r="H43" s="2"/>
      <c r="I43" s="2"/>
    </row>
    <row r="44" customFormat="false" ht="12.75" hidden="false" customHeight="false" outlineLevel="0" collapsed="false">
      <c r="A44" s="9" t="s">
        <v>36</v>
      </c>
      <c r="D44" s="14"/>
      <c r="E44" s="14"/>
      <c r="F44" s="14"/>
      <c r="G44" s="6"/>
      <c r="H44" s="2"/>
      <c r="I44" s="2"/>
    </row>
    <row r="45" customFormat="false" ht="12.75" hidden="false" customHeight="false" outlineLevel="0" collapsed="false">
      <c r="A45" s="9" t="s">
        <v>37</v>
      </c>
      <c r="D45" s="17" t="n">
        <v>0.0011</v>
      </c>
      <c r="E45" s="17" t="n">
        <v>0.0011</v>
      </c>
      <c r="F45" s="17" t="n">
        <v>0.0011</v>
      </c>
      <c r="G45" s="6"/>
      <c r="H45" s="2"/>
      <c r="I45" s="2"/>
    </row>
    <row r="46" customFormat="false" ht="12.75" hidden="false" customHeight="false" outlineLevel="0" collapsed="false">
      <c r="A46" s="9" t="s">
        <v>38</v>
      </c>
      <c r="D46" s="17" t="n">
        <v>0.1031</v>
      </c>
      <c r="E46" s="17" t="n">
        <v>0.1031</v>
      </c>
      <c r="F46" s="17" t="n">
        <v>0.1031</v>
      </c>
      <c r="G46" s="6"/>
      <c r="H46" s="2"/>
      <c r="I46" s="2"/>
    </row>
    <row r="47" customFormat="false" ht="12.75" hidden="false" customHeight="false" outlineLevel="0" collapsed="false">
      <c r="A47" s="9" t="s">
        <v>39</v>
      </c>
      <c r="D47" s="14"/>
      <c r="E47" s="14"/>
      <c r="F47" s="14"/>
      <c r="G47" s="6"/>
      <c r="H47" s="2"/>
      <c r="I47" s="2"/>
    </row>
    <row r="48" customFormat="false" ht="12.75" hidden="false" customHeight="false" outlineLevel="0" collapsed="false">
      <c r="A48" s="9" t="s">
        <v>37</v>
      </c>
      <c r="C48" s="9"/>
      <c r="D48" s="18" t="n">
        <v>0.0253</v>
      </c>
      <c r="E48" s="18" t="n">
        <v>0.0253</v>
      </c>
      <c r="F48" s="18" t="n">
        <v>0.0253</v>
      </c>
      <c r="G48" s="6"/>
      <c r="H48" s="2"/>
      <c r="I48" s="2"/>
    </row>
    <row r="49" customFormat="false" ht="12.75" hidden="false" customHeight="false" outlineLevel="0" collapsed="false">
      <c r="A49" s="9" t="s">
        <v>38</v>
      </c>
      <c r="C49" s="4"/>
      <c r="D49" s="20" t="n">
        <v>0.2082</v>
      </c>
      <c r="E49" s="20" t="n">
        <v>0.2082</v>
      </c>
      <c r="F49" s="20" t="n">
        <v>0.2082</v>
      </c>
      <c r="G49" s="6"/>
      <c r="H49" s="2"/>
      <c r="I49" s="2"/>
    </row>
    <row r="50" customFormat="false" ht="12.75" hidden="false" customHeight="false" outlineLevel="0" collapsed="false">
      <c r="A50" s="21" t="s">
        <v>40</v>
      </c>
      <c r="B50" s="22"/>
      <c r="C50" s="23"/>
      <c r="D50" s="14" t="n">
        <f aca="false">SUM(D45:D49)</f>
        <v>0.3377</v>
      </c>
      <c r="E50" s="14" t="n">
        <f aca="false">SUM(E45:E49)</f>
        <v>0.3377</v>
      </c>
      <c r="F50" s="14" t="n">
        <f aca="false">SUM(F45:F49)</f>
        <v>0.3377</v>
      </c>
      <c r="G50" s="6"/>
      <c r="H50" s="2"/>
      <c r="I50" s="2"/>
    </row>
    <row r="51" customFormat="false" ht="12.75" hidden="false" customHeight="false" outlineLevel="0" collapsed="false">
      <c r="A51" s="21" t="s">
        <v>40</v>
      </c>
      <c r="B51" s="22"/>
      <c r="C51" s="24"/>
      <c r="D51" s="19" t="n">
        <f aca="false">D50*D18</f>
        <v>6754</v>
      </c>
      <c r="E51" s="19" t="n">
        <f aca="false">E50*E18</f>
        <v>6754</v>
      </c>
      <c r="F51" s="19" t="n">
        <f aca="false">F50*F18</f>
        <v>6754</v>
      </c>
      <c r="G51" s="6"/>
      <c r="H51" s="2"/>
      <c r="I51" s="2"/>
    </row>
    <row r="52" customFormat="false" ht="12.75" hidden="false" customHeight="false" outlineLevel="0" collapsed="false">
      <c r="A52" s="21"/>
      <c r="B52" s="22"/>
      <c r="C52" s="24"/>
      <c r="D52" s="19"/>
      <c r="E52" s="19"/>
      <c r="F52" s="19"/>
      <c r="G52" s="6"/>
      <c r="H52" s="2"/>
      <c r="I52" s="2"/>
    </row>
    <row r="53" customFormat="false" ht="12.75" hidden="false" customHeight="false" outlineLevel="0" collapsed="false">
      <c r="A53" s="21" t="s">
        <v>41</v>
      </c>
      <c r="B53" s="22"/>
      <c r="C53" s="23"/>
      <c r="D53" s="14"/>
      <c r="E53" s="14"/>
      <c r="F53" s="14"/>
      <c r="G53" s="6"/>
      <c r="H53" s="2"/>
      <c r="I53" s="2"/>
    </row>
    <row r="54" customFormat="false" ht="12.75" hidden="false" customHeight="false" outlineLevel="0" collapsed="false">
      <c r="A54" s="21" t="s">
        <v>42</v>
      </c>
      <c r="B54" s="22"/>
      <c r="C54" s="23"/>
      <c r="D54" s="14" t="n">
        <v>0.02</v>
      </c>
      <c r="E54" s="14" t="n">
        <v>0.02</v>
      </c>
      <c r="F54" s="14" t="n">
        <v>0.02</v>
      </c>
      <c r="G54" s="6"/>
      <c r="H54" s="2"/>
      <c r="I54" s="2"/>
    </row>
    <row r="55" customFormat="false" ht="12.75" hidden="false" customHeight="false" outlineLevel="0" collapsed="false">
      <c r="A55" s="25" t="s">
        <v>43</v>
      </c>
      <c r="B55" s="22"/>
      <c r="C55" s="23"/>
      <c r="D55" s="16" t="n">
        <v>0.13</v>
      </c>
      <c r="E55" s="16" t="n">
        <v>0.13</v>
      </c>
      <c r="F55" s="16" t="n">
        <v>0.13</v>
      </c>
      <c r="G55" s="6"/>
      <c r="H55" s="2"/>
      <c r="I55" s="2"/>
    </row>
    <row r="56" customFormat="false" ht="12.75" hidden="false" customHeight="false" outlineLevel="0" collapsed="false">
      <c r="A56" s="0" t="s">
        <v>44</v>
      </c>
      <c r="B56" s="26"/>
      <c r="C56" s="4"/>
      <c r="D56" s="27" t="n">
        <f aca="false">SUM(D54:D55)</f>
        <v>0.15</v>
      </c>
      <c r="E56" s="27" t="n">
        <f aca="false">SUM(E54:E55)</f>
        <v>0.15</v>
      </c>
      <c r="F56" s="27" t="n">
        <f aca="false">SUM(F54:F55)</f>
        <v>0.15</v>
      </c>
      <c r="G56" s="28"/>
      <c r="H56" s="2"/>
      <c r="I56" s="2"/>
    </row>
    <row r="57" customFormat="false" ht="12.75" hidden="false" customHeight="false" outlineLevel="0" collapsed="false">
      <c r="A57" s="0" t="s">
        <v>44</v>
      </c>
      <c r="B57" s="26"/>
      <c r="C57" s="4"/>
      <c r="D57" s="29" t="n">
        <f aca="false">D56*D18</f>
        <v>3000</v>
      </c>
      <c r="E57" s="29" t="n">
        <f aca="false">E56*E18</f>
        <v>3000</v>
      </c>
      <c r="F57" s="29" t="n">
        <f aca="false">F56*F18</f>
        <v>3000</v>
      </c>
      <c r="G57" s="28"/>
      <c r="H57" s="2"/>
      <c r="I57" s="2"/>
    </row>
    <row r="58" customFormat="false" ht="12.75" hidden="false" customHeight="false" outlineLevel="0" collapsed="false">
      <c r="B58" s="26"/>
      <c r="C58" s="4"/>
      <c r="D58" s="27"/>
      <c r="E58" s="27"/>
      <c r="F58" s="27"/>
      <c r="G58" s="28"/>
      <c r="H58" s="2"/>
      <c r="I58" s="2"/>
    </row>
    <row r="59" customFormat="false" ht="12.75" hidden="false" customHeight="false" outlineLevel="0" collapsed="false">
      <c r="A59" s="0" t="s">
        <v>45</v>
      </c>
      <c r="B59" s="3"/>
      <c r="C59" s="22"/>
      <c r="D59" s="30" t="n">
        <f aca="false">D40+D51+D57</f>
        <v>116209</v>
      </c>
      <c r="E59" s="30" t="n">
        <f aca="false">E40+E51+E57</f>
        <v>116209</v>
      </c>
      <c r="F59" s="30" t="n">
        <f aca="false">F40+F51+F57</f>
        <v>116209</v>
      </c>
      <c r="G59" s="6"/>
      <c r="H59" s="2"/>
      <c r="I59" s="2"/>
    </row>
    <row r="60" customFormat="false" ht="12.75" hidden="false" customHeight="false" outlineLevel="0" collapsed="false">
      <c r="A60" s="0" t="s">
        <v>45</v>
      </c>
      <c r="B60" s="4"/>
      <c r="C60" s="4"/>
      <c r="D60" s="31" t="n">
        <f aca="false">D59/D18</f>
        <v>5.81045</v>
      </c>
      <c r="E60" s="31" t="n">
        <f aca="false">E59/E18</f>
        <v>5.81045</v>
      </c>
      <c r="F60" s="31" t="n">
        <f aca="false">F59/F18</f>
        <v>5.81045</v>
      </c>
      <c r="G60" s="6"/>
      <c r="H60" s="2"/>
      <c r="I60" s="2"/>
    </row>
    <row r="61" customFormat="false" ht="12.75" hidden="false" customHeight="false" outlineLevel="0" collapsed="false">
      <c r="A61" s="0" t="s">
        <v>45</v>
      </c>
      <c r="C61" s="4"/>
      <c r="D61" s="31" t="n">
        <f aca="false">D41+D50+D56</f>
        <v>5.81053464566929</v>
      </c>
      <c r="E61" s="31" t="n">
        <f aca="false">E41+E50+E56</f>
        <v>5.81053464566929</v>
      </c>
      <c r="F61" s="31" t="n">
        <f aca="false">F41+F50+F56</f>
        <v>5.81053464566929</v>
      </c>
      <c r="G61" s="6"/>
      <c r="H61" s="2"/>
      <c r="I61" s="2"/>
    </row>
    <row r="62" customFormat="false" ht="12.75" hidden="false" customHeight="false" outlineLevel="0" collapsed="false">
      <c r="B62" s="4"/>
      <c r="C62" s="4"/>
      <c r="D62" s="4"/>
      <c r="E62" s="4"/>
      <c r="F62" s="4"/>
      <c r="G62" s="6"/>
      <c r="H62" s="2"/>
      <c r="I62" s="2"/>
    </row>
    <row r="63" customFormat="false" ht="12.75" hidden="false" customHeight="false" outlineLevel="0" collapsed="false">
      <c r="A63" s="1" t="s">
        <v>46</v>
      </c>
      <c r="B63" s="9"/>
      <c r="C63" s="9"/>
      <c r="D63" s="9"/>
      <c r="E63" s="9"/>
      <c r="F63" s="9"/>
      <c r="G63" s="6"/>
    </row>
    <row r="64" customFormat="false" ht="12.75" hidden="false" customHeight="false" outlineLevel="0" collapsed="false">
      <c r="A64" s="0" t="s">
        <v>47</v>
      </c>
      <c r="B64" s="32"/>
      <c r="C64" s="33"/>
      <c r="D64" s="34" t="n">
        <f aca="false">D27*D18</f>
        <v>198528</v>
      </c>
      <c r="E64" s="34" t="n">
        <f aca="false">E27*E18</f>
        <v>158528</v>
      </c>
      <c r="F64" s="34" t="n">
        <f aca="false">F27*F18</f>
        <v>498528</v>
      </c>
      <c r="G64" s="6"/>
    </row>
    <row r="65" customFormat="false" ht="12.75" hidden="false" customHeight="false" outlineLevel="0" collapsed="false">
      <c r="A65" s="0" t="s">
        <v>48</v>
      </c>
      <c r="C65" s="4"/>
      <c r="D65" s="34" t="n">
        <f aca="false">D59</f>
        <v>116209</v>
      </c>
      <c r="E65" s="34" t="n">
        <f aca="false">E59</f>
        <v>116209</v>
      </c>
      <c r="F65" s="34" t="n">
        <f aca="false">F59</f>
        <v>116209</v>
      </c>
      <c r="G65" s="6"/>
    </row>
    <row r="66" customFormat="false" ht="12.75" hidden="false" customHeight="false" outlineLevel="0" collapsed="false">
      <c r="A66" s="0" t="s">
        <v>49</v>
      </c>
      <c r="B66" s="4"/>
      <c r="C66" s="4"/>
      <c r="D66" s="34" t="n">
        <f aca="false">D64-D65</f>
        <v>82319</v>
      </c>
      <c r="E66" s="34" t="n">
        <f aca="false">E64-E65</f>
        <v>42319</v>
      </c>
      <c r="F66" s="34" t="n">
        <f aca="false">F64-F65</f>
        <v>382319</v>
      </c>
      <c r="G66" s="6"/>
    </row>
    <row r="67" customFormat="false" ht="12.75" hidden="false" customHeight="false" outlineLevel="0" collapsed="false">
      <c r="A67" s="0" t="s">
        <v>49</v>
      </c>
      <c r="B67" s="32"/>
      <c r="C67" s="4"/>
      <c r="D67" s="4" t="n">
        <f aca="false">D66/D18</f>
        <v>4.11595</v>
      </c>
      <c r="E67" s="4" t="n">
        <f aca="false">E66/E18</f>
        <v>2.11595</v>
      </c>
      <c r="F67" s="4" t="n">
        <f aca="false">F66/F18</f>
        <v>19.11595</v>
      </c>
      <c r="G67" s="6"/>
    </row>
    <row r="68" customFormat="false" ht="12.75" hidden="false" customHeight="false" outlineLevel="0" collapsed="false">
      <c r="B68" s="4"/>
      <c r="C68" s="4"/>
      <c r="D68" s="4"/>
      <c r="E68" s="35"/>
      <c r="F68" s="4"/>
      <c r="G68" s="6"/>
    </row>
    <row r="69" customFormat="false" ht="12.75" hidden="false" customHeight="false" outlineLevel="0" collapsed="false">
      <c r="B69" s="4"/>
      <c r="C69" s="4"/>
      <c r="D69" s="4"/>
      <c r="E69" s="35"/>
      <c r="F69" s="4"/>
      <c r="G69" s="6"/>
    </row>
    <row r="70" customFormat="false" ht="12.75" hidden="false" customHeight="false" outlineLevel="0" collapsed="false">
      <c r="B70" s="4"/>
      <c r="C70" s="4"/>
      <c r="D70" s="4"/>
      <c r="E70" s="4"/>
      <c r="F70" s="4"/>
      <c r="G70" s="6"/>
    </row>
    <row r="71" customFormat="false" ht="12.75" hidden="false" customHeight="false" outlineLevel="0" collapsed="false">
      <c r="B71" s="4"/>
      <c r="C71" s="4"/>
      <c r="D71" s="4"/>
      <c r="E71" s="4"/>
      <c r="F71" s="2"/>
      <c r="G71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true" showRowColHeaders="true" showZeros="true" rightToLeft="false" tabSelected="true" showOutlineSymbols="true" defaultGridColor="true" view="normal" topLeftCell="A42" colorId="64" zoomScale="100" zoomScaleNormal="100" zoomScalePageLayoutView="100" workbookViewId="0">
      <selection pane="topLeft" activeCell="D68" activeCellId="0" sqref="D68:F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3" min="2" style="0" width="10.28"/>
    <col collapsed="false" customWidth="true" hidden="false" outlineLevel="0" max="4" min="4" style="0" width="11.7"/>
    <col collapsed="false" customWidth="true" hidden="false" outlineLevel="0" max="5" min="5" style="0" width="11.28"/>
    <col collapsed="false" customWidth="true" hidden="false" outlineLevel="0" max="6" min="6" style="0" width="12.42"/>
    <col collapsed="false" customWidth="true" hidden="false" outlineLevel="0" max="7" min="7" style="0" width="13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G4" s="2"/>
    </row>
    <row r="5" customFormat="false" ht="12.75" hidden="false" customHeight="false" outlineLevel="0" collapsed="false">
      <c r="A5" s="1" t="s">
        <v>3</v>
      </c>
    </row>
    <row r="6" customFormat="false" ht="12.75" hidden="false" customHeight="false" outlineLevel="0" collapsed="false">
      <c r="B6" s="3"/>
      <c r="C6" s="4"/>
      <c r="D6" s="5"/>
      <c r="E6" s="4"/>
      <c r="F6" s="4"/>
      <c r="G6" s="6"/>
      <c r="H6" s="2"/>
      <c r="I6" s="2"/>
    </row>
    <row r="7" customFormat="false" ht="12.75" hidden="false" customHeight="false" outlineLevel="0" collapsed="false">
      <c r="A7" s="1" t="s">
        <v>4</v>
      </c>
      <c r="D7" s="7" t="s">
        <v>5</v>
      </c>
      <c r="E7" s="8" t="s">
        <v>6</v>
      </c>
      <c r="F7" s="8" t="s">
        <v>7</v>
      </c>
      <c r="G7" s="6"/>
      <c r="H7" s="2"/>
      <c r="I7" s="2"/>
    </row>
    <row r="8" customFormat="false" ht="12.75" hidden="false" customHeight="false" outlineLevel="0" collapsed="false">
      <c r="A8" s="9" t="s">
        <v>8</v>
      </c>
      <c r="D8" s="10" t="n">
        <v>10</v>
      </c>
      <c r="E8" s="11" t="n">
        <v>6</v>
      </c>
      <c r="F8" s="11" t="n">
        <v>38</v>
      </c>
      <c r="G8" s="6"/>
      <c r="H8" s="2"/>
      <c r="I8" s="2"/>
    </row>
    <row r="9" customFormat="false" ht="12.75" hidden="false" customHeight="false" outlineLevel="0" collapsed="false">
      <c r="A9" s="9" t="s">
        <v>9</v>
      </c>
      <c r="D9" s="12" t="n">
        <v>5</v>
      </c>
      <c r="E9" s="13" t="n">
        <v>5</v>
      </c>
      <c r="F9" s="13" t="n">
        <v>5</v>
      </c>
      <c r="G9" s="6"/>
      <c r="H9" s="2"/>
      <c r="I9" s="2"/>
    </row>
    <row r="10" customFormat="false" ht="12.75" hidden="false" customHeight="false" outlineLevel="0" collapsed="false">
      <c r="A10" s="0" t="s">
        <v>10</v>
      </c>
      <c r="D10" s="14" t="n">
        <f aca="false">D8-D9</f>
        <v>5</v>
      </c>
      <c r="E10" s="14" t="n">
        <f aca="false">E8-E9</f>
        <v>1</v>
      </c>
      <c r="F10" s="14" t="n">
        <f aca="false">F8-F9</f>
        <v>33</v>
      </c>
      <c r="G10" s="6"/>
      <c r="H10" s="2"/>
      <c r="I10" s="2"/>
    </row>
    <row r="11" customFormat="false" ht="12.75" hidden="false" customHeight="false" outlineLevel="0" collapsed="false">
      <c r="D11" s="14"/>
      <c r="E11" s="14"/>
      <c r="F11" s="14"/>
      <c r="G11" s="6"/>
      <c r="H11" s="2"/>
      <c r="I11" s="2"/>
    </row>
    <row r="12" customFormat="false" ht="12.75" hidden="false" customHeight="false" outlineLevel="0" collapsed="false">
      <c r="A12" s="0" t="s">
        <v>11</v>
      </c>
      <c r="D12" s="14" t="n">
        <v>20</v>
      </c>
      <c r="E12" s="14" t="n">
        <v>20</v>
      </c>
      <c r="F12" s="14" t="n">
        <v>20</v>
      </c>
      <c r="G12" s="6"/>
      <c r="H12" s="2"/>
      <c r="I12" s="2"/>
    </row>
    <row r="13" customFormat="false" ht="12.75" hidden="false" customHeight="false" outlineLevel="0" collapsed="false">
      <c r="A13" s="0" t="s">
        <v>12</v>
      </c>
      <c r="D13" s="14" t="n">
        <v>3</v>
      </c>
      <c r="E13" s="14" t="n">
        <v>3</v>
      </c>
      <c r="F13" s="14" t="n">
        <v>3</v>
      </c>
      <c r="G13" s="6"/>
      <c r="H13" s="2"/>
      <c r="I13" s="2"/>
    </row>
    <row r="14" customFormat="false" ht="12.75" hidden="false" customHeight="false" outlineLevel="0" collapsed="false">
      <c r="A14" s="0" t="s">
        <v>13</v>
      </c>
      <c r="D14" s="14" t="n">
        <f aca="false">IF(D10&lt;D13,D13,IF(D10&gt;D12,D12,D10))</f>
        <v>5</v>
      </c>
      <c r="E14" s="14" t="n">
        <f aca="false">IF(E10&lt;E13,E13,IF(E10&gt;E12,E12,E10))</f>
        <v>3</v>
      </c>
      <c r="F14" s="14" t="n">
        <f aca="false">IF(F10&lt;F13,F13,IF(F10&gt;F12,F12,F10))</f>
        <v>20</v>
      </c>
      <c r="G14" s="6"/>
      <c r="H14" s="2"/>
      <c r="I14" s="2"/>
    </row>
    <row r="15" customFormat="false" ht="12.75" hidden="false" customHeight="false" outlineLevel="0" collapsed="false">
      <c r="D15" s="14"/>
      <c r="E15" s="4"/>
      <c r="F15" s="4"/>
      <c r="G15" s="6"/>
      <c r="H15" s="2"/>
      <c r="I15" s="2"/>
    </row>
    <row r="16" customFormat="false" ht="12.75" hidden="false" customHeight="false" outlineLevel="0" collapsed="false">
      <c r="A16" s="1" t="s">
        <v>14</v>
      </c>
      <c r="D16" s="14"/>
      <c r="E16" s="4"/>
      <c r="F16" s="4"/>
      <c r="G16" s="6"/>
      <c r="H16" s="2"/>
      <c r="I16" s="2"/>
    </row>
    <row r="17" customFormat="false" ht="12.75" hidden="false" customHeight="false" outlineLevel="0" collapsed="false">
      <c r="A17" s="9" t="s">
        <v>15</v>
      </c>
      <c r="D17" s="15" t="n">
        <f aca="false">20000/(1-0.0475)</f>
        <v>20997.375328084</v>
      </c>
      <c r="E17" s="15" t="n">
        <f aca="false">20000/(1-0.0475)</f>
        <v>20997.375328084</v>
      </c>
      <c r="F17" s="15" t="n">
        <f aca="false">20000/(1-0.0475)</f>
        <v>20997.375328084</v>
      </c>
      <c r="G17" s="15"/>
      <c r="H17" s="2"/>
      <c r="I17" s="2"/>
    </row>
    <row r="18" customFormat="false" ht="12.75" hidden="false" customHeight="false" outlineLevel="0" collapsed="false">
      <c r="A18" s="9" t="s">
        <v>16</v>
      </c>
      <c r="D18" s="15" t="n">
        <v>20000</v>
      </c>
      <c r="E18" s="15" t="n">
        <v>20000</v>
      </c>
      <c r="F18" s="15" t="n">
        <v>20000</v>
      </c>
      <c r="G18" s="15"/>
      <c r="H18" s="2"/>
      <c r="I18" s="2"/>
    </row>
    <row r="19" customFormat="false" ht="12.75" hidden="false" customHeight="false" outlineLevel="0" collapsed="false">
      <c r="A19" s="9"/>
      <c r="D19" s="15"/>
      <c r="E19" s="15"/>
      <c r="F19" s="15"/>
      <c r="G19" s="15"/>
      <c r="H19" s="2"/>
      <c r="I19" s="2"/>
    </row>
    <row r="20" customFormat="false" ht="12.75" hidden="false" customHeight="false" outlineLevel="0" collapsed="false">
      <c r="A20" s="9" t="s">
        <v>50</v>
      </c>
      <c r="D20" s="15"/>
      <c r="E20" s="15"/>
      <c r="F20" s="15"/>
      <c r="G20" s="15"/>
      <c r="H20" s="2"/>
      <c r="I20" s="2"/>
    </row>
    <row r="21" customFormat="false" ht="12.75" hidden="false" customHeight="false" outlineLevel="0" collapsed="false">
      <c r="A21" s="9" t="s">
        <v>51</v>
      </c>
      <c r="D21" s="37" t="n">
        <v>3</v>
      </c>
      <c r="E21" s="37" t="n">
        <v>3</v>
      </c>
      <c r="F21" s="37" t="n">
        <v>3</v>
      </c>
      <c r="G21" s="15"/>
      <c r="H21" s="2"/>
      <c r="I21" s="2"/>
    </row>
    <row r="22" customFormat="false" ht="12.75" hidden="false" customHeight="false" outlineLevel="0" collapsed="false">
      <c r="A22" s="9" t="s">
        <v>52</v>
      </c>
      <c r="D22" s="37"/>
      <c r="E22" s="37"/>
      <c r="F22" s="37"/>
      <c r="G22" s="15"/>
      <c r="H22" s="2"/>
      <c r="I22" s="2"/>
    </row>
    <row r="23" customFormat="false" ht="12.75" hidden="false" customHeight="false" outlineLevel="0" collapsed="false">
      <c r="A23" s="9" t="s">
        <v>53</v>
      </c>
      <c r="D23" s="37" t="n">
        <f aca="false">D52</f>
        <v>0.1031</v>
      </c>
      <c r="E23" s="37" t="n">
        <f aca="false">E52</f>
        <v>0.1031</v>
      </c>
      <c r="F23" s="37" t="n">
        <f aca="false">F52</f>
        <v>0.1031</v>
      </c>
      <c r="G23" s="15"/>
      <c r="H23" s="2"/>
      <c r="I23" s="2"/>
    </row>
    <row r="24" customFormat="false" ht="12.75" hidden="false" customHeight="false" outlineLevel="0" collapsed="false">
      <c r="A24" s="9" t="s">
        <v>54</v>
      </c>
      <c r="D24" s="38" t="n">
        <f aca="false">D53</f>
        <v>0.2082</v>
      </c>
      <c r="E24" s="38" t="n">
        <f aca="false">E53</f>
        <v>0.2082</v>
      </c>
      <c r="F24" s="38" t="n">
        <f aca="false">F53</f>
        <v>0.2082</v>
      </c>
      <c r="G24" s="15"/>
      <c r="H24" s="2"/>
      <c r="I24" s="2"/>
    </row>
    <row r="25" customFormat="false" ht="12.75" hidden="false" customHeight="false" outlineLevel="0" collapsed="false">
      <c r="A25" s="9" t="s">
        <v>55</v>
      </c>
      <c r="D25" s="37" t="n">
        <f aca="false">D21+D23+D24</f>
        <v>3.3113</v>
      </c>
      <c r="E25" s="37" t="n">
        <f aca="false">E21+E23+E24</f>
        <v>3.3113</v>
      </c>
      <c r="F25" s="37" t="n">
        <f aca="false">F21+F23+F24</f>
        <v>3.3113</v>
      </c>
      <c r="G25" s="15"/>
      <c r="H25" s="2"/>
      <c r="I25" s="2"/>
    </row>
    <row r="26" customFormat="false" ht="12.75" hidden="false" customHeight="false" outlineLevel="0" collapsed="false">
      <c r="A26" s="9" t="s">
        <v>56</v>
      </c>
      <c r="D26" s="15" t="n">
        <v>31</v>
      </c>
      <c r="E26" s="15" t="n">
        <v>31</v>
      </c>
      <c r="F26" s="15" t="n">
        <v>31</v>
      </c>
      <c r="G26" s="15"/>
      <c r="H26" s="2"/>
      <c r="I26" s="2"/>
    </row>
    <row r="27" customFormat="false" ht="12.75" hidden="false" customHeight="false" outlineLevel="0" collapsed="false">
      <c r="A27" s="9" t="s">
        <v>55</v>
      </c>
      <c r="D27" s="19" t="n">
        <f aca="false">D18*D25*D26</f>
        <v>2053006</v>
      </c>
      <c r="E27" s="19" t="n">
        <f aca="false">E18*E25*E26</f>
        <v>2053006</v>
      </c>
      <c r="F27" s="19" t="n">
        <f aca="false">F18*F25*F26</f>
        <v>2053006</v>
      </c>
      <c r="G27" s="15"/>
      <c r="H27" s="2"/>
      <c r="I27" s="2"/>
    </row>
    <row r="28" customFormat="false" ht="12.75" hidden="false" customHeight="false" outlineLevel="0" collapsed="false">
      <c r="A28" s="9"/>
      <c r="D28" s="15"/>
      <c r="E28" s="15"/>
      <c r="F28" s="15"/>
      <c r="G28" s="15"/>
      <c r="H28" s="2"/>
      <c r="I28" s="2"/>
    </row>
    <row r="29" customFormat="false" ht="12.75" hidden="false" customHeight="false" outlineLevel="0" collapsed="false">
      <c r="A29" s="9" t="s">
        <v>57</v>
      </c>
      <c r="D29" s="15"/>
      <c r="E29" s="15"/>
      <c r="F29" s="15"/>
      <c r="G29" s="15"/>
      <c r="H29" s="2"/>
      <c r="I29" s="2"/>
    </row>
    <row r="30" customFormat="false" ht="12.75" hidden="false" customHeight="false" outlineLevel="0" collapsed="false">
      <c r="A30" s="9" t="s">
        <v>58</v>
      </c>
      <c r="D30" s="37" t="n">
        <f aca="false">D8</f>
        <v>10</v>
      </c>
      <c r="E30" s="37" t="n">
        <f aca="false">E8</f>
        <v>6</v>
      </c>
      <c r="F30" s="37" t="n">
        <f aca="false">F8</f>
        <v>38</v>
      </c>
      <c r="G30" s="15"/>
      <c r="H30" s="2"/>
      <c r="I30" s="2"/>
    </row>
    <row r="31" customFormat="false" ht="12.75" hidden="false" customHeight="false" outlineLevel="0" collapsed="false">
      <c r="A31" s="9" t="s">
        <v>59</v>
      </c>
      <c r="D31" s="37" t="n">
        <v>-0.1</v>
      </c>
      <c r="E31" s="37" t="n">
        <v>-0.1</v>
      </c>
      <c r="F31" s="37" t="n">
        <v>-0.1</v>
      </c>
      <c r="G31" s="15"/>
      <c r="H31" s="2"/>
      <c r="I31" s="2"/>
    </row>
    <row r="32" customFormat="false" ht="12.75" hidden="false" customHeight="false" outlineLevel="0" collapsed="false">
      <c r="A32" s="9" t="s">
        <v>60</v>
      </c>
      <c r="D32" s="38" t="n">
        <f aca="false">-D25</f>
        <v>-3.3113</v>
      </c>
      <c r="E32" s="38" t="n">
        <f aca="false">-E25</f>
        <v>-3.3113</v>
      </c>
      <c r="F32" s="38" t="n">
        <f aca="false">-F25</f>
        <v>-3.3113</v>
      </c>
      <c r="G32" s="15"/>
      <c r="H32" s="2"/>
      <c r="I32" s="2"/>
    </row>
    <row r="33" customFormat="false" ht="12.75" hidden="false" customHeight="false" outlineLevel="0" collapsed="false">
      <c r="A33" s="9" t="s">
        <v>61</v>
      </c>
      <c r="D33" s="37" t="n">
        <f aca="false">D30+D31+D32</f>
        <v>6.5887</v>
      </c>
      <c r="E33" s="37" t="n">
        <f aca="false">E30+E31+E32</f>
        <v>2.5887</v>
      </c>
      <c r="F33" s="37" t="n">
        <f aca="false">F30+F31+F32</f>
        <v>34.5887</v>
      </c>
      <c r="G33" s="15"/>
      <c r="H33" s="2"/>
      <c r="I33" s="2"/>
    </row>
    <row r="34" customFormat="false" ht="12.75" hidden="false" customHeight="false" outlineLevel="0" collapsed="false">
      <c r="A34" s="9" t="s">
        <v>62</v>
      </c>
      <c r="D34" s="37" t="n">
        <f aca="false">IF(D33&lt;D9,+D9,IF(D33&gt;20,D12,+D33))</f>
        <v>6.5887</v>
      </c>
      <c r="E34" s="37" t="n">
        <f aca="false">IF(E33&lt;E9,+E9,IF(E33&gt;20,E12,+E33))</f>
        <v>5</v>
      </c>
      <c r="F34" s="37" t="n">
        <f aca="false">IF(F33&lt;F9,+F9,IF(F33&gt;20,F12,+F33))</f>
        <v>20</v>
      </c>
      <c r="G34" s="15"/>
      <c r="H34" s="2"/>
      <c r="I34" s="2"/>
    </row>
    <row r="35" customFormat="false" ht="12.75" hidden="false" customHeight="false" outlineLevel="0" collapsed="false">
      <c r="A35" s="9"/>
      <c r="D35" s="37"/>
      <c r="E35" s="37"/>
      <c r="F35" s="37"/>
      <c r="G35" s="15"/>
      <c r="H35" s="2"/>
      <c r="I35" s="2"/>
    </row>
    <row r="36" customFormat="false" ht="12.75" hidden="false" customHeight="false" outlineLevel="0" collapsed="false">
      <c r="A36" s="9" t="s">
        <v>63</v>
      </c>
      <c r="D36" s="14"/>
      <c r="E36" s="14"/>
      <c r="F36" s="14"/>
      <c r="G36" s="6"/>
      <c r="H36" s="2"/>
      <c r="I36" s="2"/>
    </row>
    <row r="37" customFormat="false" ht="12.75" hidden="false" customHeight="false" outlineLevel="0" collapsed="false">
      <c r="A37" s="9" t="s">
        <v>64</v>
      </c>
      <c r="D37" s="17" t="n">
        <v>0.0011</v>
      </c>
      <c r="E37" s="17" t="n">
        <v>0.0011</v>
      </c>
      <c r="F37" s="17" t="n">
        <v>0.0011</v>
      </c>
      <c r="G37" s="6"/>
      <c r="H37" s="2"/>
      <c r="I37" s="2"/>
    </row>
    <row r="38" customFormat="false" ht="12.75" hidden="false" customHeight="false" outlineLevel="0" collapsed="false">
      <c r="A38" s="9" t="s">
        <v>65</v>
      </c>
      <c r="D38" s="20" t="n">
        <v>0.0253</v>
      </c>
      <c r="E38" s="20" t="n">
        <v>0.0253</v>
      </c>
      <c r="F38" s="20" t="n">
        <v>0.0253</v>
      </c>
      <c r="G38" s="6"/>
      <c r="H38" s="2"/>
      <c r="I38" s="2"/>
    </row>
    <row r="39" customFormat="false" ht="12.75" hidden="false" customHeight="false" outlineLevel="0" collapsed="false">
      <c r="A39" s="9" t="s">
        <v>66</v>
      </c>
      <c r="D39" s="14" t="n">
        <f aca="false">SUM(D35:D38)</f>
        <v>0.0264</v>
      </c>
      <c r="E39" s="14" t="n">
        <f aca="false">SUM(E35:E38)</f>
        <v>0.0264</v>
      </c>
      <c r="F39" s="14" t="n">
        <f aca="false">SUM(F35:F38)</f>
        <v>0.0264</v>
      </c>
      <c r="G39" s="6"/>
      <c r="H39" s="2"/>
      <c r="I39" s="2"/>
    </row>
    <row r="40" customFormat="false" ht="12.75" hidden="false" customHeight="false" outlineLevel="0" collapsed="false">
      <c r="A40" s="9" t="s">
        <v>66</v>
      </c>
      <c r="D40" s="15" t="n">
        <f aca="false">D39*D18*D26</f>
        <v>16368</v>
      </c>
      <c r="E40" s="15" t="n">
        <f aca="false">E39*E18*E26</f>
        <v>16368</v>
      </c>
      <c r="F40" s="15" t="n">
        <f aca="false">F39*F18*F26</f>
        <v>16368</v>
      </c>
      <c r="G40" s="6"/>
      <c r="H40" s="2"/>
      <c r="I40" s="2"/>
    </row>
    <row r="41" customFormat="false" ht="12.75" hidden="false" customHeight="false" outlineLevel="0" collapsed="false">
      <c r="A41" s="9" t="s">
        <v>66</v>
      </c>
      <c r="D41" s="15" t="n">
        <f aca="false">((D17*D34)+((D37+D38)*D18))*31</f>
        <v>4305075.61154856</v>
      </c>
      <c r="E41" s="15" t="n">
        <f aca="false">((E17*E34)+((E37+E38)*E18))*31</f>
        <v>3270961.17585302</v>
      </c>
      <c r="F41" s="15" t="n">
        <f aca="false">((F17*F34)+((F37+F38)*F18))*31</f>
        <v>13034740.7034121</v>
      </c>
      <c r="G41" s="6"/>
      <c r="H41" s="2"/>
      <c r="I41" s="2"/>
    </row>
    <row r="42" customFormat="false" ht="12.75" hidden="false" customHeight="false" outlineLevel="0" collapsed="false">
      <c r="A42" s="9"/>
      <c r="D42" s="15"/>
      <c r="E42" s="15"/>
      <c r="F42" s="15"/>
      <c r="G42" s="6"/>
      <c r="H42" s="2"/>
      <c r="I42" s="2"/>
    </row>
    <row r="43" customFormat="false" ht="12.75" hidden="false" customHeight="false" outlineLevel="0" collapsed="false">
      <c r="A43" s="9" t="s">
        <v>67</v>
      </c>
      <c r="D43" s="19" t="n">
        <f aca="false">D27+D41</f>
        <v>6358081.61154856</v>
      </c>
      <c r="E43" s="19" t="n">
        <f aca="false">E27+E41</f>
        <v>5323967.17585302</v>
      </c>
      <c r="F43" s="19" t="n">
        <f aca="false">F27+F41</f>
        <v>15087746.7034121</v>
      </c>
      <c r="G43" s="6"/>
      <c r="H43" s="2"/>
      <c r="I43" s="2"/>
    </row>
    <row r="44" customFormat="false" ht="12.75" hidden="false" customHeight="false" outlineLevel="0" collapsed="false">
      <c r="A44" s="9" t="s">
        <v>67</v>
      </c>
      <c r="D44" s="39" t="n">
        <f aca="false">D43/(20000*31)</f>
        <v>10.2549703412073</v>
      </c>
      <c r="E44" s="39" t="n">
        <f aca="false">E43/(20000*31)</f>
        <v>8.587043832021</v>
      </c>
      <c r="F44" s="39" t="n">
        <f aca="false">F43/(20000*31)</f>
        <v>24.335075328084</v>
      </c>
      <c r="G44" s="6"/>
      <c r="H44" s="2"/>
      <c r="I44" s="2"/>
    </row>
    <row r="45" customFormat="false" ht="12.75" hidden="false" customHeight="false" outlineLevel="0" collapsed="false">
      <c r="A45" s="9"/>
      <c r="D45" s="14"/>
      <c r="E45" s="14"/>
      <c r="F45" s="14"/>
      <c r="G45" s="6"/>
      <c r="H45" s="2"/>
      <c r="I45" s="2"/>
    </row>
    <row r="46" customFormat="false" ht="12.75" hidden="false" customHeight="false" outlineLevel="0" collapsed="false">
      <c r="A46" s="1" t="s">
        <v>31</v>
      </c>
      <c r="D46" s="14"/>
      <c r="E46" s="14"/>
      <c r="F46" s="14"/>
      <c r="G46" s="6"/>
      <c r="H46" s="2"/>
      <c r="I46" s="2"/>
    </row>
    <row r="47" customFormat="false" ht="12.75" hidden="false" customHeight="false" outlineLevel="0" collapsed="false">
      <c r="A47" s="9" t="s">
        <v>50</v>
      </c>
      <c r="D47" s="14"/>
      <c r="E47" s="14"/>
      <c r="F47" s="14"/>
      <c r="G47" s="6"/>
      <c r="H47" s="2"/>
      <c r="I47" s="2"/>
    </row>
    <row r="48" customFormat="false" ht="12.75" hidden="false" customHeight="false" outlineLevel="0" collapsed="false">
      <c r="A48" s="21" t="s">
        <v>68</v>
      </c>
      <c r="B48" s="22"/>
      <c r="C48" s="23"/>
      <c r="D48" s="14" t="n">
        <v>0.07</v>
      </c>
      <c r="E48" s="14" t="n">
        <v>0.07</v>
      </c>
      <c r="F48" s="14" t="n">
        <v>0.07</v>
      </c>
      <c r="G48" s="6"/>
      <c r="H48" s="2"/>
      <c r="I48" s="2"/>
    </row>
    <row r="49" customFormat="false" ht="12.75" hidden="false" customHeight="false" outlineLevel="0" collapsed="false">
      <c r="A49" s="21" t="s">
        <v>69</v>
      </c>
      <c r="B49" s="22"/>
      <c r="C49" s="23"/>
      <c r="D49" s="14" t="n">
        <v>0.02</v>
      </c>
      <c r="E49" s="14" t="n">
        <v>0.02</v>
      </c>
      <c r="F49" s="14" t="n">
        <v>0.02</v>
      </c>
      <c r="G49" s="6"/>
      <c r="H49" s="2"/>
      <c r="I49" s="2"/>
    </row>
    <row r="50" customFormat="false" ht="12.75" hidden="false" customHeight="false" outlineLevel="0" collapsed="false">
      <c r="A50" s="25" t="s">
        <v>70</v>
      </c>
      <c r="B50" s="22"/>
      <c r="C50" s="23"/>
      <c r="D50" s="40" t="n">
        <v>0.13</v>
      </c>
      <c r="E50" s="40" t="n">
        <v>0.13</v>
      </c>
      <c r="F50" s="40" t="n">
        <v>0.13</v>
      </c>
      <c r="G50" s="6"/>
      <c r="H50" s="2"/>
      <c r="I50" s="2"/>
    </row>
    <row r="51" customFormat="false" ht="12.75" hidden="false" customHeight="false" outlineLevel="0" collapsed="false">
      <c r="A51" s="9" t="s">
        <v>71</v>
      </c>
      <c r="D51" s="14"/>
      <c r="E51" s="14"/>
      <c r="F51" s="14"/>
      <c r="G51" s="6"/>
      <c r="H51" s="2"/>
      <c r="I51" s="2"/>
    </row>
    <row r="52" customFormat="false" ht="12.75" hidden="false" customHeight="false" outlineLevel="0" collapsed="false">
      <c r="A52" s="9" t="s">
        <v>72</v>
      </c>
      <c r="D52" s="17" t="n">
        <v>0.1031</v>
      </c>
      <c r="E52" s="17" t="n">
        <v>0.1031</v>
      </c>
      <c r="F52" s="17" t="n">
        <v>0.1031</v>
      </c>
      <c r="G52" s="6"/>
      <c r="H52" s="2"/>
      <c r="I52" s="2"/>
    </row>
    <row r="53" customFormat="false" ht="12.75" hidden="false" customHeight="false" outlineLevel="0" collapsed="false">
      <c r="A53" s="9" t="s">
        <v>73</v>
      </c>
      <c r="D53" s="20" t="n">
        <v>0.2082</v>
      </c>
      <c r="E53" s="20" t="n">
        <v>0.2082</v>
      </c>
      <c r="F53" s="20" t="n">
        <v>0.2082</v>
      </c>
      <c r="G53" s="6"/>
      <c r="H53" s="2"/>
      <c r="I53" s="2"/>
    </row>
    <row r="54" customFormat="false" ht="12.75" hidden="false" customHeight="false" outlineLevel="0" collapsed="false">
      <c r="A54" s="9" t="s">
        <v>55</v>
      </c>
      <c r="D54" s="17" t="n">
        <f aca="false">SUM(D48:D53)</f>
        <v>0.5313</v>
      </c>
      <c r="E54" s="17" t="n">
        <f aca="false">SUM(E48:E53)</f>
        <v>0.5313</v>
      </c>
      <c r="F54" s="17" t="n">
        <f aca="false">SUM(F48:F53)</f>
        <v>0.5313</v>
      </c>
      <c r="G54" s="6"/>
      <c r="H54" s="2"/>
      <c r="I54" s="2"/>
    </row>
    <row r="55" customFormat="false" ht="12.75" hidden="false" customHeight="false" outlineLevel="0" collapsed="false">
      <c r="A55" s="9" t="s">
        <v>55</v>
      </c>
      <c r="D55" s="29" t="n">
        <f aca="false">D54*D18*D26</f>
        <v>329406</v>
      </c>
      <c r="E55" s="29" t="n">
        <f aca="false">E54*E18*E26</f>
        <v>329406</v>
      </c>
      <c r="F55" s="29" t="n">
        <f aca="false">F54*F18*F26</f>
        <v>329406</v>
      </c>
      <c r="G55" s="6"/>
      <c r="H55" s="2"/>
      <c r="I55" s="2"/>
    </row>
    <row r="56" customFormat="false" ht="12.75" hidden="false" customHeight="false" outlineLevel="0" collapsed="false">
      <c r="A56" s="9"/>
      <c r="D56" s="17"/>
      <c r="E56" s="17"/>
      <c r="F56" s="17"/>
      <c r="G56" s="6"/>
      <c r="H56" s="2"/>
      <c r="I56" s="2"/>
    </row>
    <row r="57" customFormat="false" ht="12.75" hidden="false" customHeight="false" outlineLevel="0" collapsed="false">
      <c r="A57" s="9" t="s">
        <v>57</v>
      </c>
      <c r="D57" s="17"/>
      <c r="E57" s="17"/>
      <c r="F57" s="17"/>
      <c r="G57" s="6"/>
      <c r="H57" s="2"/>
      <c r="I57" s="2"/>
    </row>
    <row r="58" customFormat="false" ht="12.75" hidden="false" customHeight="false" outlineLevel="0" collapsed="false">
      <c r="A58" s="21" t="s">
        <v>68</v>
      </c>
      <c r="D58" s="17" t="n">
        <f aca="false">D9</f>
        <v>5</v>
      </c>
      <c r="E58" s="17" t="n">
        <f aca="false">E9</f>
        <v>5</v>
      </c>
      <c r="F58" s="17" t="n">
        <f aca="false">F9</f>
        <v>5</v>
      </c>
      <c r="G58" s="6"/>
      <c r="H58" s="2"/>
      <c r="I58" s="2"/>
    </row>
    <row r="59" customFormat="false" ht="12.75" hidden="false" customHeight="false" outlineLevel="0" collapsed="false">
      <c r="A59" s="9" t="s">
        <v>71</v>
      </c>
      <c r="D59" s="17"/>
      <c r="E59" s="17"/>
      <c r="F59" s="17"/>
      <c r="G59" s="6"/>
      <c r="H59" s="2"/>
      <c r="I59" s="2"/>
    </row>
    <row r="60" customFormat="false" ht="12.75" hidden="false" customHeight="false" outlineLevel="0" collapsed="false">
      <c r="A60" s="9" t="s">
        <v>72</v>
      </c>
      <c r="D60" s="17" t="n">
        <v>0.0011</v>
      </c>
      <c r="E60" s="17" t="n">
        <v>0.0011</v>
      </c>
      <c r="F60" s="17" t="n">
        <v>0.0011</v>
      </c>
      <c r="G60" s="6"/>
      <c r="H60" s="2"/>
      <c r="I60" s="2"/>
    </row>
    <row r="61" customFormat="false" ht="12.75" hidden="false" customHeight="false" outlineLevel="0" collapsed="false">
      <c r="A61" s="9" t="s">
        <v>73</v>
      </c>
      <c r="C61" s="9"/>
      <c r="D61" s="20" t="n">
        <v>0.0253</v>
      </c>
      <c r="E61" s="20" t="n">
        <v>0.0253</v>
      </c>
      <c r="F61" s="20" t="n">
        <v>0.0253</v>
      </c>
      <c r="G61" s="6"/>
      <c r="H61" s="2"/>
      <c r="I61" s="2"/>
    </row>
    <row r="62" customFormat="false" ht="12.75" hidden="false" customHeight="false" outlineLevel="0" collapsed="false">
      <c r="A62" s="9" t="s">
        <v>66</v>
      </c>
      <c r="C62" s="4"/>
      <c r="D62" s="14" t="n">
        <f aca="false">SUM(D60:D61)</f>
        <v>0.0264</v>
      </c>
      <c r="E62" s="14" t="n">
        <f aca="false">SUM(E60:E61)</f>
        <v>0.0264</v>
      </c>
      <c r="F62" s="14" t="n">
        <f aca="false">SUM(F60:F61)</f>
        <v>0.0264</v>
      </c>
      <c r="G62" s="6"/>
      <c r="H62" s="2"/>
      <c r="I62" s="2"/>
    </row>
    <row r="63" customFormat="false" ht="12.75" hidden="false" customHeight="false" outlineLevel="0" collapsed="false">
      <c r="A63" s="21"/>
      <c r="B63" s="22"/>
      <c r="C63" s="23"/>
      <c r="D63" s="14"/>
      <c r="E63" s="14"/>
      <c r="F63" s="14"/>
      <c r="G63" s="6"/>
      <c r="H63" s="2"/>
      <c r="I63" s="2"/>
    </row>
    <row r="64" customFormat="false" ht="12.75" hidden="false" customHeight="false" outlineLevel="0" collapsed="false">
      <c r="G64" s="39"/>
      <c r="H64" s="2"/>
      <c r="I64" s="2"/>
    </row>
    <row r="65" customFormat="false" ht="12.75" hidden="false" customHeight="false" outlineLevel="0" collapsed="false">
      <c r="A65" s="21" t="s">
        <v>66</v>
      </c>
      <c r="D65" s="19" t="n">
        <f aca="false">((D58*D17)+(D62*D18))*31</f>
        <v>3270961.17585302</v>
      </c>
      <c r="E65" s="19" t="n">
        <f aca="false">((E58*E17)+(E62*E18))*31</f>
        <v>3270961.17585302</v>
      </c>
      <c r="F65" s="19" t="n">
        <f aca="false">((F58*F17)+(F62*F18))*31</f>
        <v>3270961.17585302</v>
      </c>
      <c r="G65" s="6"/>
      <c r="H65" s="2"/>
      <c r="I65" s="2"/>
    </row>
    <row r="66" customFormat="false" ht="12.75" hidden="false" customHeight="false" outlineLevel="0" collapsed="false">
      <c r="A66" s="21"/>
      <c r="D66" s="39"/>
      <c r="E66" s="39"/>
      <c r="F66" s="39"/>
      <c r="G66" s="6"/>
      <c r="H66" s="2"/>
      <c r="I66" s="2"/>
    </row>
    <row r="67" customFormat="false" ht="12.75" hidden="false" customHeight="false" outlineLevel="0" collapsed="false">
      <c r="A67" s="9" t="s">
        <v>67</v>
      </c>
      <c r="D67" s="19" t="n">
        <f aca="false">D55+D65</f>
        <v>3600367.17585302</v>
      </c>
      <c r="E67" s="19" t="n">
        <f aca="false">E55+E65</f>
        <v>3600367.17585302</v>
      </c>
      <c r="F67" s="19" t="n">
        <f aca="false">F55+F65</f>
        <v>3600367.17585302</v>
      </c>
      <c r="G67" s="6"/>
      <c r="H67" s="2"/>
      <c r="I67" s="2"/>
    </row>
    <row r="68" customFormat="false" ht="12.75" hidden="false" customHeight="false" outlineLevel="0" collapsed="false">
      <c r="A68" s="9" t="s">
        <v>67</v>
      </c>
      <c r="D68" s="14" t="n">
        <f aca="false">D67/(20000*31)</f>
        <v>5.807043832021</v>
      </c>
      <c r="E68" s="14" t="n">
        <f aca="false">E67/(20000*31)</f>
        <v>5.807043832021</v>
      </c>
      <c r="F68" s="14" t="n">
        <f aca="false">F67/(20000*31)</f>
        <v>5.807043832021</v>
      </c>
      <c r="G68" s="6"/>
      <c r="H68" s="2"/>
      <c r="I68" s="2"/>
    </row>
    <row r="69" customFormat="false" ht="12.75" hidden="false" customHeight="false" outlineLevel="0" collapsed="false">
      <c r="A69" s="9"/>
      <c r="D69" s="14"/>
      <c r="E69" s="14"/>
      <c r="F69" s="14"/>
      <c r="G69" s="6"/>
      <c r="H69" s="2"/>
      <c r="I69" s="2"/>
    </row>
    <row r="70" customFormat="false" ht="12.75" hidden="false" customHeight="false" outlineLevel="0" collapsed="false">
      <c r="B70" s="4"/>
      <c r="C70" s="4"/>
      <c r="D70" s="4"/>
      <c r="E70" s="4"/>
      <c r="F70" s="4"/>
      <c r="G70" s="6"/>
      <c r="H70" s="2"/>
      <c r="I70" s="2"/>
    </row>
    <row r="71" customFormat="false" ht="12.75" hidden="false" customHeight="false" outlineLevel="0" collapsed="false">
      <c r="A71" s="1" t="s">
        <v>46</v>
      </c>
      <c r="B71" s="9"/>
      <c r="C71" s="9"/>
      <c r="D71" s="9"/>
      <c r="E71" s="9"/>
      <c r="F71" s="9"/>
      <c r="G71" s="6"/>
    </row>
    <row r="72" customFormat="false" ht="12.75" hidden="false" customHeight="false" outlineLevel="0" collapsed="false">
      <c r="A72" s="0" t="s">
        <v>47</v>
      </c>
      <c r="B72" s="32"/>
      <c r="C72" s="33"/>
      <c r="D72" s="34" t="n">
        <f aca="false">D43</f>
        <v>6358081.61154856</v>
      </c>
      <c r="E72" s="34" t="n">
        <f aca="false">E43</f>
        <v>5323967.17585302</v>
      </c>
      <c r="F72" s="34" t="n">
        <f aca="false">F43</f>
        <v>15087746.7034121</v>
      </c>
      <c r="G72" s="6"/>
    </row>
    <row r="73" customFormat="false" ht="12.75" hidden="false" customHeight="false" outlineLevel="0" collapsed="false">
      <c r="A73" s="0" t="s">
        <v>48</v>
      </c>
      <c r="C73" s="4"/>
      <c r="D73" s="41" t="n">
        <f aca="false">D67</f>
        <v>3600367.17585302</v>
      </c>
      <c r="E73" s="41" t="n">
        <f aca="false">E67</f>
        <v>3600367.17585302</v>
      </c>
      <c r="F73" s="41" t="n">
        <f aca="false">F67</f>
        <v>3600367.17585302</v>
      </c>
      <c r="G73" s="6"/>
    </row>
    <row r="74" customFormat="false" ht="12.75" hidden="false" customHeight="false" outlineLevel="0" collapsed="false">
      <c r="A74" s="0" t="s">
        <v>49</v>
      </c>
      <c r="B74" s="4"/>
      <c r="C74" s="4"/>
      <c r="D74" s="34" t="n">
        <f aca="false">D72-D73</f>
        <v>2757714.43569554</v>
      </c>
      <c r="E74" s="34" t="n">
        <f aca="false">E72-E73</f>
        <v>1723600</v>
      </c>
      <c r="F74" s="34" t="n">
        <f aca="false">F72-F73</f>
        <v>11487379.5275591</v>
      </c>
      <c r="G74" s="6"/>
    </row>
    <row r="75" customFormat="false" ht="12.75" hidden="false" customHeight="false" outlineLevel="0" collapsed="false">
      <c r="A75" s="0" t="s">
        <v>49</v>
      </c>
      <c r="B75" s="32"/>
      <c r="C75" s="4"/>
      <c r="D75" s="42" t="n">
        <f aca="false">D74/D18/31</f>
        <v>4.44792650918635</v>
      </c>
      <c r="E75" s="42" t="n">
        <f aca="false">E74/E18/31</f>
        <v>2.78</v>
      </c>
      <c r="F75" s="42" t="n">
        <f aca="false">F74/F18/31</f>
        <v>18.528031496063</v>
      </c>
      <c r="G75" s="6"/>
    </row>
    <row r="76" customFormat="false" ht="12.75" hidden="false" customHeight="false" outlineLevel="0" collapsed="false">
      <c r="A76" s="0" t="s">
        <v>10</v>
      </c>
      <c r="B76" s="4"/>
      <c r="C76" s="4"/>
      <c r="D76" s="17" t="n">
        <f aca="false">D14</f>
        <v>5</v>
      </c>
      <c r="E76" s="17" t="n">
        <f aca="false">E14</f>
        <v>3</v>
      </c>
      <c r="F76" s="17" t="n">
        <f aca="false">F14</f>
        <v>20</v>
      </c>
      <c r="G76" s="6"/>
    </row>
    <row r="77" customFormat="false" ht="12.75" hidden="false" customHeight="false" outlineLevel="0" collapsed="false">
      <c r="A77" s="0" t="s">
        <v>48</v>
      </c>
      <c r="B77" s="4"/>
      <c r="C77" s="4"/>
      <c r="D77" s="20" t="n">
        <f aca="false">D54+D60+D61</f>
        <v>0.5577</v>
      </c>
      <c r="E77" s="20" t="n">
        <f aca="false">E54+E60+E61</f>
        <v>0.5577</v>
      </c>
      <c r="F77" s="20" t="n">
        <f aca="false">F54+F60+F61</f>
        <v>0.5577</v>
      </c>
      <c r="G77" s="6"/>
    </row>
    <row r="78" customFormat="false" ht="12.75" hidden="false" customHeight="false" outlineLevel="0" collapsed="false">
      <c r="A78" s="0" t="s">
        <v>49</v>
      </c>
      <c r="B78" s="4"/>
      <c r="C78" s="4"/>
      <c r="D78" s="17" t="n">
        <f aca="false">D76-D77</f>
        <v>4.4423</v>
      </c>
      <c r="E78" s="17" t="n">
        <f aca="false">E76-E77</f>
        <v>2.4423</v>
      </c>
      <c r="F78" s="17" t="n">
        <f aca="false">F76-F77</f>
        <v>19.4423</v>
      </c>
      <c r="G78" s="6"/>
    </row>
    <row r="79" customFormat="false" ht="12.75" hidden="false" customHeight="false" outlineLevel="0" collapsed="false">
      <c r="B79" s="4"/>
      <c r="C79" s="4"/>
      <c r="D79" s="4"/>
      <c r="E79" s="4"/>
      <c r="F79" s="2"/>
      <c r="G79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2001-03-21T16:39:46Z</dcterms:created>
  <dc:creator>cfoster</dc:creator>
  <dc:description/>
  <dc:language>en-US</dc:language>
  <cp:lastModifiedBy>cfoster</cp:lastModifiedBy>
  <cp:lastPrinted>2001-03-29T14:32:29Z</cp:lastPrinted>
  <cp:revision>0</cp:revision>
  <dc:subject/>
  <dc:title/>
</cp:coreProperties>
</file>