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ment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<sst xmlns="http://schemas.openxmlformats.org/spreadsheetml/2006/main" count="74" uniqueCount="51">
  <si>
    <t xml:space="preserve">Double Layered Case - $0.0365 @ $2.42</t>
  </si>
  <si>
    <t xml:space="preserve">Fuel cost of power @ 100% LF, 25% peaks hit</t>
  </si>
  <si>
    <t xml:space="preserve">Gas heat rates</t>
  </si>
  <si>
    <t xml:space="preserve">Base rate, 0-25% load factor</t>
  </si>
  <si>
    <t xml:space="preserve">Gas volume</t>
  </si>
  <si>
    <t xml:space="preserve">MMBtu/d</t>
  </si>
  <si>
    <t xml:space="preserve">Heat rate</t>
  </si>
  <si>
    <t xml:space="preserve">Btu/hp-hr</t>
  </si>
  <si>
    <t xml:space="preserve">Variable rate, 25% load factor +</t>
  </si>
  <si>
    <t xml:space="preserve">Total Mmbtu/d</t>
  </si>
  <si>
    <t xml:space="preserve">MMBtu</t>
  </si>
  <si>
    <t xml:space="preserve">Value of gas</t>
  </si>
  <si>
    <t xml:space="preserve">Less:</t>
  </si>
  <si>
    <t xml:space="preserve">     O&amp;M</t>
  </si>
  <si>
    <t xml:space="preserve">     Rebate</t>
  </si>
  <si>
    <t xml:space="preserve">     Value of Gas Stream</t>
  </si>
  <si>
    <t xml:space="preserve">Fuel cost</t>
  </si>
  <si>
    <t xml:space="preserve">kW hours</t>
  </si>
  <si>
    <t xml:space="preserve">$/kWh</t>
  </si>
  <si>
    <t xml:space="preserve">Year One Payment:</t>
  </si>
  <si>
    <t xml:space="preserve">Value Creation</t>
  </si>
  <si>
    <t xml:space="preserve">ECS Adder</t>
  </si>
  <si>
    <t xml:space="preserve">Monetization</t>
  </si>
  <si>
    <t xml:space="preserve">ECS Option </t>
  </si>
  <si>
    <t xml:space="preserve">Total</t>
  </si>
  <si>
    <t xml:space="preserve">per</t>
  </si>
  <si>
    <t xml:space="preserve">hp date</t>
  </si>
  <si>
    <t xml:space="preserve">gas start</t>
  </si>
  <si>
    <t xml:space="preserve">gas end</t>
  </si>
  <si>
    <t xml:space="preserve">days</t>
  </si>
  <si>
    <t xml:space="preserve">Year</t>
  </si>
  <si>
    <t xml:space="preserve">disc gas val</t>
  </si>
  <si>
    <t xml:space="preserve">disc net m-m</t>
  </si>
  <si>
    <t xml:space="preserve">disc basis</t>
  </si>
  <si>
    <t xml:space="preserve">disc xport</t>
  </si>
  <si>
    <t xml:space="preserve">NPV</t>
  </si>
  <si>
    <t xml:space="preserve">Volumes at 100% LF:</t>
  </si>
  <si>
    <t xml:space="preserve">0-25% base load</t>
  </si>
  <si>
    <t xml:space="preserve">/d</t>
  </si>
  <si>
    <t xml:space="preserve">25%-95% var load</t>
  </si>
  <si>
    <t xml:space="preserve">0-95% energy load</t>
  </si>
  <si>
    <t xml:space="preserve">Fixed gas (non-var)</t>
  </si>
  <si>
    <t xml:space="preserve">O&amp;M Expense</t>
  </si>
  <si>
    <t xml:space="preserve">10MW Demand</t>
  </si>
  <si>
    <t xml:space="preserve">Cust Charge</t>
  </si>
  <si>
    <t xml:space="preserve">ECS Profit</t>
  </si>
  <si>
    <t xml:space="preserve">TW Gas stream</t>
  </si>
  <si>
    <t xml:space="preserve">Markable Gas</t>
  </si>
  <si>
    <t xml:space="preserve">Basis on Fixed gas</t>
  </si>
  <si>
    <t xml:space="preserve">Total gas flow</t>
  </si>
  <si>
    <t xml:space="preserve">Max total possible flow (xport)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</si>
</sst>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_);_(* \(#,##0\);_(* \-??_);_(@_)"/>
    <numFmt numFmtId="166" formatCode="_(* #,##0.00_);_(* \(#,##0.00\);_(* \-??_);_(@_)"/>
    <numFmt numFmtId="167" formatCode="_(\$* #,##0.00_);_(\$* \(#,##0.00\);_(\$* \-??_);_(@_)"/>
    <numFmt numFmtId="168" formatCode="_(\$* #,##0.0000_);_(\$* \(#,##0.0000\);_(\$* \-??_);_(@_)"/>
    <numFmt numFmtId="169" formatCode="_(\$* #,##0_);_(\$* \(#,##0\);_(\$* \-??_);_(@_)"/>
    <numFmt numFmtId="170" formatCode="[$-409]mmm\-yy"/>
    <numFmt numFmtId="171" formatCode="[$-409]m/d/yyyy"/>
    <numFmt numFmtId="172" formatCode="#,##0"/>
  </numFmts>
  <fonts count="7">
    <font>
      <sz val="11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Book Antiqua"/>
      <family val="1"/>
    </font>
    <font>
      <b val="true"/>
      <sz val="11"/>
      <name val="Book Antiqua"/>
      <family val="1"/>
    </font>
    <font>
      <b val="true"/>
      <u val="single"/>
      <sz val="11"/>
      <name val="Book Antiqua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6.5" customHeight="true" zeroHeight="false" outlineLevelRow="0" outlineLevelCol="0"/>
  <cols>
    <col collapsed="false" customWidth="true" hidden="false" outlineLevel="0" max="3" min="3" style="0" width="22.24"/>
    <col collapsed="false" customWidth="true" hidden="false" outlineLevel="0" max="4" min="4" style="0" width="12.62"/>
    <col collapsed="false" customWidth="true" hidden="false" outlineLevel="0" max="5" min="5" style="0" width="9.61"/>
  </cols>
  <sheetData>
    <row r="2" customFormat="false" ht="18.75" hidden="false" customHeight="false" outlineLevel="0" collapsed="false">
      <c r="A2" s="1" t="s">
        <v>0</v>
      </c>
    </row>
    <row r="4" customFormat="false" ht="16.5" hidden="false" customHeight="false" outlineLevel="0" collapsed="false">
      <c r="A4" s="2" t="s">
        <v>1</v>
      </c>
    </row>
    <row r="6" customFormat="false" ht="16.5" hidden="false" customHeight="false" outlineLevel="0" collapsed="false">
      <c r="A6" s="0" t="s">
        <v>2</v>
      </c>
    </row>
    <row r="7" customFormat="false" ht="16.5" hidden="false" customHeight="false" outlineLevel="0" collapsed="false">
      <c r="B7" s="0" t="s">
        <v>3</v>
      </c>
    </row>
    <row r="8" customFormat="false" ht="16.5" hidden="false" customHeight="false" outlineLevel="0" collapsed="false">
      <c r="C8" s="0" t="s">
        <v>4</v>
      </c>
      <c r="D8" s="3" t="n">
        <f aca="false">Sheet3!C2</f>
        <v>2978.4</v>
      </c>
      <c r="E8" s="0" t="s">
        <v>5</v>
      </c>
    </row>
    <row r="9" customFormat="false" ht="16.5" hidden="false" customHeight="false" outlineLevel="0" collapsed="false">
      <c r="C9" s="0" t="s">
        <v>6</v>
      </c>
      <c r="D9" s="4" t="n">
        <v>49640</v>
      </c>
      <c r="E9" s="0" t="s">
        <v>7</v>
      </c>
    </row>
    <row r="10" customFormat="false" ht="16.5" hidden="false" customHeight="false" outlineLevel="0" collapsed="false">
      <c r="B10" s="0" t="s">
        <v>8</v>
      </c>
      <c r="D10" s="4"/>
    </row>
    <row r="11" customFormat="false" ht="16.5" hidden="false" customHeight="false" outlineLevel="0" collapsed="false">
      <c r="C11" s="0" t="s">
        <v>4</v>
      </c>
      <c r="D11" s="4" t="n">
        <f aca="false">Sheet3!C3</f>
        <v>1092.6</v>
      </c>
      <c r="E11" s="0" t="s">
        <v>5</v>
      </c>
    </row>
    <row r="12" customFormat="false" ht="16.5" hidden="false" customHeight="false" outlineLevel="0" collapsed="false">
      <c r="C12" s="0" t="s">
        <v>6</v>
      </c>
      <c r="D12" s="4" t="n">
        <v>6070</v>
      </c>
      <c r="E12" s="0" t="s">
        <v>7</v>
      </c>
    </row>
    <row r="13" customFormat="false" ht="16.5" hidden="false" customHeight="false" outlineLevel="0" collapsed="false">
      <c r="D13" s="4"/>
    </row>
    <row r="14" customFormat="false" ht="17.25" hidden="false" customHeight="false" outlineLevel="0" collapsed="false">
      <c r="B14" s="5" t="s">
        <v>9</v>
      </c>
      <c r="C14" s="5"/>
      <c r="D14" s="6" t="n">
        <f aca="false">+D11+D8</f>
        <v>4071</v>
      </c>
      <c r="E14" s="7"/>
    </row>
    <row r="15" customFormat="false" ht="17.25" hidden="false" customHeight="false" outlineLevel="0" collapsed="false">
      <c r="D15" s="4"/>
      <c r="E15" s="3"/>
    </row>
    <row r="16" customFormat="false" ht="16.5" hidden="false" customHeight="false" outlineLevel="0" collapsed="false">
      <c r="B16" s="2" t="s">
        <v>1</v>
      </c>
      <c r="D16" s="4"/>
    </row>
    <row r="17" customFormat="false" ht="16.5" hidden="false" customHeight="false" outlineLevel="0" collapsed="false">
      <c r="C17" s="0" t="s">
        <v>4</v>
      </c>
      <c r="D17" s="4" t="n">
        <f aca="false">D14*365</f>
        <v>1485915</v>
      </c>
      <c r="E17" s="0" t="s">
        <v>10</v>
      </c>
    </row>
    <row r="18" customFormat="false" ht="16.5" hidden="false" customHeight="false" outlineLevel="0" collapsed="false">
      <c r="C18" s="0" t="s">
        <v>11</v>
      </c>
      <c r="D18" s="4" t="n">
        <f aca="false">D17*2.42</f>
        <v>3595914.3</v>
      </c>
      <c r="E18" s="3"/>
    </row>
    <row r="19" customFormat="false" ht="16.5" hidden="false" customHeight="false" outlineLevel="0" collapsed="false">
      <c r="C19" s="0" t="s">
        <v>12</v>
      </c>
      <c r="D19" s="4"/>
    </row>
    <row r="20" customFormat="false" ht="16.5" hidden="false" customHeight="false" outlineLevel="0" collapsed="false">
      <c r="C20" s="0" t="s">
        <v>13</v>
      </c>
      <c r="D20" s="4" t="n">
        <v>150000</v>
      </c>
    </row>
    <row r="21" customFormat="false" ht="16.5" hidden="false" customHeight="false" outlineLevel="0" collapsed="false">
      <c r="C21" s="0" t="s">
        <v>14</v>
      </c>
      <c r="D21" s="4" t="n">
        <v>999332.342460271</v>
      </c>
    </row>
    <row r="22" customFormat="false" ht="16.5" hidden="false" customHeight="false" outlineLevel="0" collapsed="false">
      <c r="C22" s="0" t="s">
        <v>15</v>
      </c>
      <c r="D22" s="4" t="n">
        <f aca="false">365*Sheet3!F12*2.42</f>
        <v>369185.2382</v>
      </c>
    </row>
    <row r="23" customFormat="false" ht="16.5" hidden="false" customHeight="false" outlineLevel="0" collapsed="false">
      <c r="C23" s="8" t="s">
        <v>16</v>
      </c>
      <c r="D23" s="9" t="n">
        <f aca="false">+D18-SUM(D20:D22)</f>
        <v>2077396.71933973</v>
      </c>
    </row>
    <row r="24" customFormat="false" ht="16.5" hidden="false" customHeight="false" outlineLevel="0" collapsed="false">
      <c r="D24" s="4"/>
    </row>
    <row r="25" customFormat="false" ht="16.5" hidden="false" customHeight="false" outlineLevel="0" collapsed="false">
      <c r="C25" s="0" t="s">
        <v>17</v>
      </c>
      <c r="D25" s="4" t="n">
        <f aca="false">24*365*10000*0.7457/0.951</f>
        <v>68689085.1735016</v>
      </c>
    </row>
    <row r="26" customFormat="false" ht="16.5" hidden="false" customHeight="false" outlineLevel="0" collapsed="false">
      <c r="A26" s="2"/>
      <c r="B26" s="2"/>
      <c r="C26" s="2" t="s">
        <v>18</v>
      </c>
      <c r="D26" s="10" t="n">
        <f aca="false">+D23/D25</f>
        <v>0.0302434762974705</v>
      </c>
    </row>
    <row r="28" customFormat="false" ht="16.5" hidden="false" customHeight="false" outlineLevel="0" collapsed="false">
      <c r="B28" s="11" t="s">
        <v>19</v>
      </c>
      <c r="D28" s="4"/>
    </row>
    <row r="29" customFormat="false" ht="16.5" hidden="false" customHeight="false" outlineLevel="0" collapsed="false">
      <c r="A29" s="4"/>
      <c r="C29" s="0" t="s">
        <v>20</v>
      </c>
      <c r="D29" s="12" t="n">
        <f aca="false">Sheet2!I126</f>
        <v>55141.4084605236</v>
      </c>
      <c r="E29" s="4"/>
    </row>
    <row r="30" customFormat="false" ht="16.5" hidden="false" customHeight="false" outlineLevel="0" collapsed="false">
      <c r="A30" s="4"/>
      <c r="C30" s="0" t="s">
        <v>21</v>
      </c>
      <c r="D30" s="4" t="n">
        <v>500000</v>
      </c>
      <c r="E30" s="4"/>
    </row>
    <row r="31" customFormat="false" ht="16.5" hidden="false" customHeight="false" outlineLevel="0" collapsed="false">
      <c r="A31" s="4"/>
      <c r="C31" s="0" t="s">
        <v>22</v>
      </c>
      <c r="D31" s="4" t="n">
        <f aca="false">Sheet2!H126</f>
        <v>2298454.19321971</v>
      </c>
      <c r="E31" s="4"/>
    </row>
    <row r="32" customFormat="false" ht="16.5" hidden="false" customHeight="false" outlineLevel="0" collapsed="false">
      <c r="A32" s="4"/>
      <c r="C32" s="0" t="s">
        <v>23</v>
      </c>
      <c r="D32" s="4" t="n">
        <v>0</v>
      </c>
      <c r="E32" s="4"/>
    </row>
    <row r="33" customFormat="false" ht="16.5" hidden="false" customHeight="false" outlineLevel="0" collapsed="false">
      <c r="A33" s="4"/>
      <c r="C33" s="0" t="s">
        <v>24</v>
      </c>
      <c r="D33" s="13" t="n">
        <f aca="false">SUM(D29:D32)</f>
        <v>2853595.60168024</v>
      </c>
      <c r="E33" s="4"/>
    </row>
    <row r="34" customFormat="false" ht="16.5" hidden="false" customHeight="false" outlineLevel="0" collapsed="false">
      <c r="A34" s="4"/>
      <c r="B34" s="4"/>
      <c r="C34" s="4"/>
      <c r="D34" s="4"/>
      <c r="E34" s="4"/>
    </row>
    <row r="35" customFormat="false" ht="16.5" hidden="false" customHeight="false" outlineLevel="0" collapsed="false">
      <c r="A35" s="4"/>
      <c r="D35" s="4"/>
      <c r="E35" s="4"/>
    </row>
    <row r="36" customFormat="false" ht="16.5" hidden="false" customHeight="false" outlineLevel="0" collapsed="false">
      <c r="A36" s="4"/>
      <c r="B36" s="4"/>
      <c r="D36" s="4"/>
      <c r="E36" s="4"/>
    </row>
    <row r="37" customFormat="false" ht="16.5" hidden="false" customHeight="false" outlineLevel="0" collapsed="false">
      <c r="A37" s="4"/>
      <c r="B37" s="4"/>
      <c r="C37" s="4"/>
      <c r="D37" s="4"/>
      <c r="E37" s="4"/>
    </row>
    <row r="38" customFormat="false" ht="17.25" hidden="false" customHeight="false" outlineLevel="0" collapsed="false">
      <c r="A38" s="4"/>
      <c r="B38" s="2" t="s">
        <v>24</v>
      </c>
      <c r="D38" s="14" t="n">
        <f aca="false">+D33+D35</f>
        <v>2853595.60168024</v>
      </c>
      <c r="E38" s="4"/>
    </row>
    <row r="39" customFormat="false" ht="17.25" hidden="false" customHeight="false" outlineLevel="0" collapsed="false">
      <c r="A39" s="4"/>
      <c r="B39" s="4"/>
      <c r="C39" s="4"/>
      <c r="D39" s="4"/>
      <c r="E39" s="4"/>
    </row>
    <row r="40" customFormat="false" ht="16.5" hidden="false" customHeight="false" outlineLevel="0" collapsed="false">
      <c r="A40" s="4"/>
      <c r="B40" s="4"/>
      <c r="C40" s="4"/>
      <c r="D40" s="4"/>
      <c r="E40" s="4"/>
    </row>
    <row r="41" customFormat="false" ht="16.5" hidden="false" customHeight="false" outlineLevel="0" collapsed="false">
      <c r="A41" s="4"/>
      <c r="B41" s="4"/>
      <c r="C41" s="4"/>
      <c r="D41" s="4"/>
      <c r="E41" s="4"/>
    </row>
    <row r="42" customFormat="false" ht="16.5" hidden="false" customHeight="false" outlineLevel="0" collapsed="false">
      <c r="A42" s="4"/>
      <c r="B42" s="4"/>
      <c r="C42" s="4"/>
      <c r="D42" s="4"/>
      <c r="E42" s="4"/>
    </row>
    <row r="43" customFormat="false" ht="16.5" hidden="false" customHeight="false" outlineLevel="0" collapsed="false">
      <c r="A43" s="4"/>
      <c r="B43" s="4"/>
      <c r="C43" s="4"/>
      <c r="D43" s="4"/>
      <c r="E43" s="4"/>
    </row>
    <row r="44" customFormat="false" ht="16.5" hidden="false" customHeight="false" outlineLevel="0" collapsed="false">
      <c r="A44" s="4"/>
      <c r="B44" s="4"/>
      <c r="C44" s="4"/>
      <c r="D44" s="4"/>
      <c r="E44" s="4"/>
    </row>
    <row r="45" customFormat="false" ht="16.5" hidden="false" customHeight="false" outlineLevel="0" collapsed="false">
      <c r="A45" s="4"/>
      <c r="B45" s="4"/>
      <c r="C45" s="4"/>
      <c r="D45" s="4"/>
      <c r="E45" s="4"/>
    </row>
    <row r="46" customFormat="false" ht="16.5" hidden="false" customHeight="false" outlineLevel="0" collapsed="false">
      <c r="A46" s="4"/>
      <c r="B46" s="4"/>
      <c r="C46" s="4"/>
      <c r="D46" s="4"/>
      <c r="E46" s="4"/>
    </row>
    <row r="47" customFormat="false" ht="16.5" hidden="false" customHeight="false" outlineLevel="0" collapsed="false">
      <c r="A47" s="4"/>
      <c r="B47" s="4"/>
      <c r="C47" s="4"/>
      <c r="D47" s="4"/>
      <c r="E47" s="4"/>
    </row>
    <row r="48" customFormat="false" ht="16.5" hidden="false" customHeight="false" outlineLevel="0" collapsed="false">
      <c r="A48" s="4"/>
      <c r="B48" s="4"/>
      <c r="C48" s="4"/>
      <c r="D48" s="4"/>
      <c r="E48" s="4"/>
    </row>
    <row r="49" customFormat="false" ht="16.5" hidden="false" customHeight="false" outlineLevel="0" collapsed="false">
      <c r="A49" s="4"/>
      <c r="B49" s="4"/>
      <c r="C49" s="4"/>
      <c r="D49" s="4"/>
      <c r="E49" s="4"/>
    </row>
    <row r="50" customFormat="false" ht="16.5" hidden="false" customHeight="false" outlineLevel="0" collapsed="false">
      <c r="A50" s="4"/>
      <c r="B50" s="4"/>
      <c r="C50" s="4"/>
      <c r="D50" s="4"/>
      <c r="E50" s="4"/>
    </row>
    <row r="51" customFormat="false" ht="16.5" hidden="false" customHeight="false" outlineLevel="0" collapsed="false">
      <c r="A51" s="4"/>
      <c r="B51" s="4"/>
      <c r="C51" s="4"/>
      <c r="D51" s="4"/>
      <c r="E51" s="4"/>
    </row>
    <row r="52" customFormat="false" ht="16.5" hidden="false" customHeight="false" outlineLevel="0" collapsed="false">
      <c r="A52" s="4"/>
      <c r="B52" s="4"/>
      <c r="C52" s="4"/>
      <c r="D52" s="4"/>
      <c r="E52" s="4"/>
    </row>
    <row r="53" customFormat="false" ht="16.5" hidden="false" customHeight="false" outlineLevel="0" collapsed="false">
      <c r="A53" s="4"/>
      <c r="B53" s="4"/>
      <c r="C53" s="4"/>
      <c r="D53" s="4"/>
      <c r="E53" s="4"/>
    </row>
    <row r="54" customFormat="false" ht="16.5" hidden="false" customHeight="false" outlineLevel="0" collapsed="false">
      <c r="A54" s="4"/>
      <c r="B54" s="4"/>
      <c r="C54" s="4"/>
      <c r="D54" s="4"/>
      <c r="E54" s="4"/>
    </row>
    <row r="55" customFormat="false" ht="16.5" hidden="false" customHeight="false" outlineLevel="0" collapsed="false">
      <c r="A55" s="4"/>
      <c r="B55" s="4"/>
      <c r="C55" s="4"/>
      <c r="D55" s="4"/>
      <c r="E55" s="4"/>
    </row>
    <row r="56" customFormat="false" ht="16.5" hidden="false" customHeight="false" outlineLevel="0" collapsed="false">
      <c r="A56" s="4"/>
      <c r="B56" s="4"/>
      <c r="C56" s="4"/>
      <c r="D56" s="4"/>
      <c r="E56" s="4"/>
    </row>
    <row r="57" customFormat="false" ht="16.5" hidden="false" customHeight="false" outlineLevel="0" collapsed="false">
      <c r="A57" s="4"/>
      <c r="B57" s="4"/>
      <c r="C57" s="4"/>
      <c r="D57" s="4"/>
      <c r="E57" s="4"/>
    </row>
    <row r="58" customFormat="false" ht="16.5" hidden="false" customHeight="false" outlineLevel="0" collapsed="false">
      <c r="A58" s="4"/>
      <c r="B58" s="4"/>
      <c r="C58" s="4"/>
      <c r="D58" s="4"/>
      <c r="E58" s="4"/>
    </row>
    <row r="59" customFormat="false" ht="16.5" hidden="false" customHeight="false" outlineLevel="0" collapsed="false">
      <c r="A59" s="4"/>
      <c r="B59" s="4"/>
      <c r="C59" s="4"/>
      <c r="D59" s="4"/>
      <c r="E59" s="4"/>
    </row>
    <row r="60" customFormat="false" ht="16.5" hidden="false" customHeight="false" outlineLevel="0" collapsed="false">
      <c r="A60" s="4"/>
      <c r="B60" s="4"/>
      <c r="C60" s="4"/>
      <c r="D60" s="4"/>
      <c r="E60" s="4"/>
    </row>
    <row r="61" customFormat="false" ht="16.5" hidden="false" customHeight="false" outlineLevel="0" collapsed="false">
      <c r="A61" s="4"/>
      <c r="B61" s="4"/>
      <c r="C61" s="4"/>
      <c r="D61" s="4"/>
      <c r="E61" s="4"/>
    </row>
    <row r="62" customFormat="false" ht="16.5" hidden="false" customHeight="false" outlineLevel="0" collapsed="false">
      <c r="A62" s="4"/>
      <c r="B62" s="4"/>
      <c r="C62" s="4"/>
      <c r="D62" s="4"/>
      <c r="E62" s="4"/>
    </row>
    <row r="63" customFormat="false" ht="16.5" hidden="false" customHeight="false" outlineLevel="0" collapsed="false">
      <c r="A63" s="4"/>
      <c r="B63" s="4"/>
      <c r="C63" s="4"/>
      <c r="D63" s="4"/>
      <c r="E63" s="4"/>
    </row>
    <row r="64" customFormat="false" ht="16.5" hidden="false" customHeight="false" outlineLevel="0" collapsed="false">
      <c r="A64" s="4"/>
      <c r="B64" s="4"/>
      <c r="C64" s="4"/>
      <c r="D64" s="4"/>
      <c r="E64" s="4"/>
    </row>
    <row r="65" customFormat="false" ht="16.5" hidden="false" customHeight="false" outlineLevel="0" collapsed="false">
      <c r="A65" s="4"/>
      <c r="B65" s="4"/>
      <c r="C65" s="4"/>
      <c r="D65" s="4"/>
      <c r="E65" s="4"/>
    </row>
    <row r="66" customFormat="false" ht="16.5" hidden="false" customHeight="false" outlineLevel="0" collapsed="false">
      <c r="A66" s="4"/>
      <c r="B66" s="4"/>
      <c r="C66" s="4"/>
      <c r="D66" s="4"/>
      <c r="E66" s="4"/>
    </row>
    <row r="67" customFormat="false" ht="16.5" hidden="false" customHeight="false" outlineLevel="0" collapsed="false">
      <c r="A67" s="4"/>
      <c r="B67" s="4"/>
      <c r="C67" s="4"/>
      <c r="D67" s="4"/>
      <c r="E67" s="4"/>
    </row>
    <row r="68" customFormat="false" ht="16.5" hidden="false" customHeight="false" outlineLevel="0" collapsed="false">
      <c r="A68" s="4"/>
      <c r="B68" s="4"/>
      <c r="C68" s="4"/>
      <c r="D68" s="4"/>
      <c r="E68" s="4"/>
    </row>
    <row r="69" customFormat="false" ht="16.5" hidden="false" customHeight="false" outlineLevel="0" collapsed="false">
      <c r="A69" s="4"/>
      <c r="B69" s="4"/>
      <c r="C69" s="4"/>
      <c r="D69" s="4"/>
      <c r="E69" s="4"/>
    </row>
    <row r="70" customFormat="false" ht="16.5" hidden="false" customHeight="false" outlineLevel="0" collapsed="false">
      <c r="A70" s="4"/>
      <c r="B70" s="4"/>
      <c r="C70" s="4"/>
      <c r="D70" s="4"/>
      <c r="E70" s="4"/>
    </row>
    <row r="71" customFormat="false" ht="16.5" hidden="false" customHeight="false" outlineLevel="0" collapsed="false">
      <c r="A71" s="4"/>
      <c r="B71" s="4"/>
      <c r="C71" s="4"/>
      <c r="D71" s="4"/>
      <c r="E71" s="4"/>
    </row>
    <row r="72" customFormat="false" ht="16.5" hidden="false" customHeight="false" outlineLevel="0" collapsed="false">
      <c r="A72" s="4"/>
      <c r="B72" s="4"/>
      <c r="C72" s="4"/>
      <c r="D72" s="4"/>
      <c r="E72" s="4"/>
    </row>
    <row r="73" customFormat="false" ht="16.5" hidden="false" customHeight="false" outlineLevel="0" collapsed="false">
      <c r="A73" s="4"/>
      <c r="B73" s="4"/>
      <c r="C73" s="4"/>
      <c r="D73" s="4"/>
      <c r="E73" s="4"/>
    </row>
    <row r="74" customFormat="false" ht="16.5" hidden="false" customHeight="false" outlineLevel="0" collapsed="false">
      <c r="A74" s="4"/>
      <c r="B74" s="4"/>
      <c r="C74" s="4"/>
      <c r="D74" s="4"/>
      <c r="E74" s="4"/>
    </row>
    <row r="75" customFormat="false" ht="16.5" hidden="false" customHeight="false" outlineLevel="0" collapsed="false">
      <c r="A75" s="4"/>
      <c r="B75" s="4"/>
      <c r="C75" s="4"/>
      <c r="D75" s="4"/>
      <c r="E75" s="4"/>
    </row>
    <row r="76" customFormat="false" ht="16.5" hidden="false" customHeight="false" outlineLevel="0" collapsed="false">
      <c r="A76" s="4"/>
      <c r="B76" s="4"/>
      <c r="C76" s="4"/>
      <c r="D76" s="4"/>
      <c r="E76" s="4"/>
    </row>
    <row r="77" customFormat="false" ht="16.5" hidden="false" customHeight="false" outlineLevel="0" collapsed="false">
      <c r="A77" s="4"/>
      <c r="B77" s="4"/>
      <c r="C77" s="4"/>
      <c r="D77" s="4"/>
      <c r="E77" s="4"/>
    </row>
    <row r="78" customFormat="false" ht="16.5" hidden="false" customHeight="false" outlineLevel="0" collapsed="false">
      <c r="A78" s="4"/>
      <c r="B78" s="4"/>
      <c r="C78" s="4"/>
      <c r="D78" s="4"/>
      <c r="E78" s="4"/>
    </row>
    <row r="79" customFormat="false" ht="16.5" hidden="false" customHeight="false" outlineLevel="0" collapsed="false">
      <c r="A79" s="4"/>
      <c r="B79" s="4"/>
      <c r="C79" s="4"/>
      <c r="D79" s="4"/>
      <c r="E79" s="4"/>
    </row>
    <row r="80" customFormat="false" ht="16.5" hidden="false" customHeight="false" outlineLevel="0" collapsed="false">
      <c r="A80" s="4"/>
      <c r="B80" s="4"/>
      <c r="C80" s="4"/>
      <c r="D80" s="4"/>
      <c r="E80" s="4"/>
    </row>
    <row r="81" customFormat="false" ht="16.5" hidden="false" customHeight="false" outlineLevel="0" collapsed="false">
      <c r="A81" s="4"/>
      <c r="B81" s="4"/>
      <c r="C81" s="4"/>
      <c r="D81" s="4"/>
      <c r="E81" s="4"/>
    </row>
    <row r="82" customFormat="false" ht="16.5" hidden="false" customHeight="false" outlineLevel="0" collapsed="false">
      <c r="A82" s="4"/>
      <c r="B82" s="4"/>
      <c r="C82" s="4"/>
      <c r="D82" s="4"/>
      <c r="E82" s="4"/>
    </row>
    <row r="83" customFormat="false" ht="16.5" hidden="false" customHeight="false" outlineLevel="0" collapsed="false">
      <c r="A83" s="4"/>
      <c r="B83" s="4"/>
      <c r="C83" s="4"/>
      <c r="D83" s="4"/>
      <c r="E83" s="4"/>
    </row>
    <row r="84" customFormat="false" ht="16.5" hidden="false" customHeight="false" outlineLevel="0" collapsed="false">
      <c r="A84" s="4"/>
      <c r="B84" s="4"/>
      <c r="C84" s="4"/>
      <c r="D84" s="4"/>
      <c r="E84" s="4"/>
    </row>
    <row r="85" customFormat="false" ht="16.5" hidden="false" customHeight="false" outlineLevel="0" collapsed="false">
      <c r="A85" s="4"/>
      <c r="B85" s="4"/>
      <c r="C85" s="4"/>
      <c r="D85" s="4"/>
      <c r="E85" s="4"/>
    </row>
    <row r="86" customFormat="false" ht="16.5" hidden="false" customHeight="false" outlineLevel="0" collapsed="false">
      <c r="A86" s="4"/>
      <c r="B86" s="4"/>
      <c r="C86" s="4"/>
      <c r="D86" s="4"/>
      <c r="E86" s="4"/>
    </row>
    <row r="87" customFormat="false" ht="16.5" hidden="false" customHeight="false" outlineLevel="0" collapsed="false">
      <c r="A87" s="4"/>
      <c r="B87" s="4"/>
      <c r="C87" s="4"/>
      <c r="D87" s="4"/>
      <c r="E87" s="4"/>
    </row>
    <row r="88" customFormat="false" ht="16.5" hidden="false" customHeight="false" outlineLevel="0" collapsed="false">
      <c r="A88" s="4"/>
      <c r="B88" s="4"/>
      <c r="C88" s="4"/>
      <c r="D88" s="4"/>
      <c r="E88" s="4"/>
    </row>
    <row r="89" customFormat="false" ht="16.5" hidden="false" customHeight="false" outlineLevel="0" collapsed="false">
      <c r="A89" s="4"/>
      <c r="B89" s="4"/>
      <c r="C89" s="4"/>
      <c r="D89" s="4"/>
      <c r="E8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126"/>
  <sheetViews>
    <sheetView showFormulas="false" showGridLines="true" showRowColHeaders="true" showZeros="true" rightToLeft="false" tabSelected="false" showOutlineSymbols="true" defaultGridColor="true" view="normal" topLeftCell="B5" colorId="64" zoomScale="100" zoomScaleNormal="100" zoomScalePageLayoutView="100" workbookViewId="0">
      <selection pane="topLeft" activeCell="I124" activeCellId="0" sqref="I5:I124"/>
    </sheetView>
  </sheetViews>
  <sheetFormatPr defaultColWidth="8.96875" defaultRowHeight="16.5" customHeight="true" zeroHeight="false" outlineLevelRow="0" outlineLevelCol="0"/>
  <cols>
    <col collapsed="false" customWidth="true" hidden="false" outlineLevel="0" max="4" min="3" style="0" width="9.11"/>
    <col collapsed="false" customWidth="true" hidden="false" outlineLevel="0" max="7" min="7" style="0" width="3.25"/>
    <col collapsed="false" customWidth="true" hidden="false" outlineLevel="0" max="8" min="8" style="0" width="12.62"/>
    <col collapsed="false" customWidth="true" hidden="false" outlineLevel="0" max="10" min="9" style="0" width="11.75"/>
    <col collapsed="false" customWidth="true" hidden="false" outlineLevel="0" max="11" min="11" style="0" width="10.87"/>
  </cols>
  <sheetData>
    <row r="3" customFormat="false" ht="16.5" hidden="false" customHeight="false" outlineLevel="0" collapsed="false">
      <c r="A3" s="0" t="s">
        <v>25</v>
      </c>
      <c r="B3" s="0" t="s">
        <v>26</v>
      </c>
      <c r="C3" s="0" t="s">
        <v>27</v>
      </c>
      <c r="D3" s="0" t="s">
        <v>28</v>
      </c>
      <c r="E3" s="0" t="s">
        <v>29</v>
      </c>
      <c r="F3" s="0" t="s">
        <v>30</v>
      </c>
      <c r="H3" s="0" t="s">
        <v>31</v>
      </c>
      <c r="I3" s="0" t="s">
        <v>32</v>
      </c>
      <c r="J3" s="0" t="s">
        <v>33</v>
      </c>
      <c r="K3" s="0" t="s">
        <v>34</v>
      </c>
    </row>
    <row r="4" customFormat="false" ht="16.5" hidden="false" customHeight="false" outlineLevel="0" collapsed="false">
      <c r="A4" s="0" t="n">
        <v>0</v>
      </c>
      <c r="B4" s="15" t="n">
        <v>36616</v>
      </c>
      <c r="C4" s="16" t="n">
        <f aca="false">EOMONTH(B4,-1)+1</f>
        <v>36586</v>
      </c>
      <c r="D4" s="16"/>
      <c r="E4" s="17"/>
    </row>
    <row r="5" customFormat="false" ht="16.5" hidden="false" customHeight="false" outlineLevel="0" collapsed="false">
      <c r="A5" s="0" t="n">
        <v>1</v>
      </c>
      <c r="B5" s="18" t="n">
        <v>36647</v>
      </c>
      <c r="C5" s="16" t="n">
        <f aca="false">EOMONTH(B5,1)+1</f>
        <v>36708</v>
      </c>
      <c r="D5" s="16" t="n">
        <f aca="false">EOMONTH(C5,0)</f>
        <v>36738</v>
      </c>
      <c r="E5" s="17" t="n">
        <f aca="false">D5-C5+1</f>
        <v>31</v>
      </c>
      <c r="F5" s="0" t="n">
        <f aca="false">YEARFRAC($C$4,D5)</f>
        <v>0.416666666666667</v>
      </c>
      <c r="H5" s="0" t="n">
        <f aca="false">2.42*Sheet3!$F$12*E5/1.1^F5</f>
        <v>30134.6536806734</v>
      </c>
      <c r="I5" s="0" t="n">
        <f aca="false">1.5%*Sheet3!$F$13*E5*2.42/1.1^F5</f>
        <v>722.949907953024</v>
      </c>
      <c r="J5" s="0" t="n">
        <f aca="false">0*Sheet3!$F$14*E5/1.1^F5</f>
        <v>0</v>
      </c>
      <c r="K5" s="0" t="n">
        <f aca="false">0.05*Sheet3!$F$17*E5/1.1^F5</f>
        <v>6064.37220272339</v>
      </c>
    </row>
    <row r="6" customFormat="false" ht="16.5" hidden="false" customHeight="false" outlineLevel="0" collapsed="false">
      <c r="A6" s="0" t="n">
        <v>2</v>
      </c>
      <c r="B6" s="15" t="n">
        <f aca="false">EOMONTH(B5,0)+1</f>
        <v>36678</v>
      </c>
      <c r="C6" s="16" t="n">
        <f aca="false">EOMONTH(B6,1)+1</f>
        <v>36739</v>
      </c>
      <c r="D6" s="16" t="n">
        <f aca="false">EOMONTH(C6,0)</f>
        <v>36769</v>
      </c>
      <c r="E6" s="17" t="n">
        <f aca="false">D6-C6+1</f>
        <v>31</v>
      </c>
      <c r="F6" s="0" t="n">
        <f aca="false">YEARFRAC($C$4,D6)</f>
        <v>0.5</v>
      </c>
      <c r="H6" s="0" t="n">
        <f aca="false">2.42*Sheet3!$F$12*E6/1.1^F6</f>
        <v>29896.2567312003</v>
      </c>
      <c r="I6" s="0" t="n">
        <f aca="false">1.5%*Sheet3!$F$13*E6*2.42/1.1^F6</f>
        <v>717.230610346215</v>
      </c>
      <c r="J6" s="0" t="n">
        <f aca="false">0*Sheet3!$F$14*E6/1.1^F6</f>
        <v>0</v>
      </c>
      <c r="K6" s="0" t="n">
        <f aca="false">0.05*Sheet3!$F$17*E6/1.1^F6</f>
        <v>6016.39661126915</v>
      </c>
    </row>
    <row r="7" customFormat="false" ht="16.5" hidden="false" customHeight="false" outlineLevel="0" collapsed="false">
      <c r="A7" s="0" t="n">
        <v>3</v>
      </c>
      <c r="B7" s="15" t="n">
        <f aca="false">EOMONTH(B6,0)+1</f>
        <v>36708</v>
      </c>
      <c r="C7" s="16" t="n">
        <f aca="false">EOMONTH(B7,1)+1</f>
        <v>36770</v>
      </c>
      <c r="D7" s="16" t="n">
        <f aca="false">EOMONTH(C7,0)</f>
        <v>36799</v>
      </c>
      <c r="E7" s="17" t="n">
        <f aca="false">D7-C7+1</f>
        <v>30</v>
      </c>
      <c r="F7" s="0" t="n">
        <f aca="false">YEARFRAC($C$4,D7)</f>
        <v>0.580555555555556</v>
      </c>
      <c r="H7" s="0" t="n">
        <f aca="false">2.42*Sheet3!$F$12*E7/1.1^F7</f>
        <v>28710.5798956818</v>
      </c>
      <c r="I7" s="0" t="n">
        <f aca="false">1.5%*Sheet3!$F$13*E7*2.42/1.1^F7</f>
        <v>688.785453213056</v>
      </c>
      <c r="J7" s="0" t="n">
        <f aca="false">0*Sheet3!$F$14*E7/1.1^F7</f>
        <v>0</v>
      </c>
      <c r="K7" s="0" t="n">
        <f aca="false">0.05*Sheet3!$F$17*E7/1.1^F7</f>
        <v>5777.78807377192</v>
      </c>
    </row>
    <row r="8" customFormat="false" ht="16.5" hidden="false" customHeight="false" outlineLevel="0" collapsed="false">
      <c r="A8" s="0" t="n">
        <v>4</v>
      </c>
      <c r="B8" s="15" t="n">
        <f aca="false">EOMONTH(B7,0)+1</f>
        <v>36739</v>
      </c>
      <c r="C8" s="16" t="n">
        <f aca="false">EOMONTH(B8,1)+1</f>
        <v>36800</v>
      </c>
      <c r="D8" s="16" t="n">
        <f aca="false">EOMONTH(C8,0)</f>
        <v>36830</v>
      </c>
      <c r="E8" s="17" t="n">
        <f aca="false">D8-C8+1</f>
        <v>31</v>
      </c>
      <c r="F8" s="0" t="n">
        <f aca="false">YEARFRAC($C$4,D8)</f>
        <v>0.666666666666667</v>
      </c>
      <c r="H8" s="0" t="n">
        <f aca="false">2.42*Sheet3!$F$12*E8/1.1^F8</f>
        <v>29425.1058274729</v>
      </c>
      <c r="I8" s="0" t="n">
        <f aca="false">1.5%*Sheet3!$F$13*E8*2.42/1.1^F8</f>
        <v>705.927394251843</v>
      </c>
      <c r="J8" s="0" t="n">
        <f aca="false">0*Sheet3!$F$14*E8/1.1^F8</f>
        <v>0</v>
      </c>
      <c r="K8" s="0" t="n">
        <f aca="false">0.05*Sheet3!$F$17*E8/1.1^F8</f>
        <v>5921.58103866859</v>
      </c>
    </row>
    <row r="9" customFormat="false" ht="16.5" hidden="false" customHeight="false" outlineLevel="0" collapsed="false">
      <c r="A9" s="0" t="n">
        <v>5</v>
      </c>
      <c r="B9" s="15" t="n">
        <f aca="false">EOMONTH(B8,0)+1</f>
        <v>36770</v>
      </c>
      <c r="C9" s="16" t="n">
        <f aca="false">EOMONTH(B9,1)+1</f>
        <v>36831</v>
      </c>
      <c r="D9" s="16" t="n">
        <f aca="false">EOMONTH(C9,0)</f>
        <v>36860</v>
      </c>
      <c r="E9" s="17" t="n">
        <f aca="false">D9-C9+1</f>
        <v>30</v>
      </c>
      <c r="F9" s="0" t="n">
        <f aca="false">YEARFRAC($C$4,D9)</f>
        <v>0.747222222222222</v>
      </c>
      <c r="H9" s="0" t="n">
        <f aca="false">2.42*Sheet3!$F$12*E9/1.1^F9</f>
        <v>28258.1146995868</v>
      </c>
      <c r="I9" s="0" t="n">
        <f aca="false">1.5%*Sheet3!$F$13*E9*2.42/1.1^F9</f>
        <v>677.930519377244</v>
      </c>
      <c r="J9" s="0" t="n">
        <f aca="false">0*Sheet3!$F$14*E9/1.1^F9</f>
        <v>0</v>
      </c>
      <c r="K9" s="0" t="n">
        <f aca="false">0.05*Sheet3!$F$17*E9/1.1^F9</f>
        <v>5686.73285916834</v>
      </c>
    </row>
    <row r="10" customFormat="false" ht="16.5" hidden="false" customHeight="false" outlineLevel="0" collapsed="false">
      <c r="A10" s="0" t="n">
        <v>6</v>
      </c>
      <c r="B10" s="15" t="n">
        <f aca="false">EOMONTH(B9,0)+1</f>
        <v>36800</v>
      </c>
      <c r="C10" s="16" t="n">
        <f aca="false">EOMONTH(B10,1)+1</f>
        <v>36861</v>
      </c>
      <c r="D10" s="16" t="n">
        <f aca="false">EOMONTH(C10,0)</f>
        <v>36891</v>
      </c>
      <c r="E10" s="17" t="n">
        <f aca="false">D10-C10+1</f>
        <v>31</v>
      </c>
      <c r="F10" s="0" t="n">
        <f aca="false">YEARFRAC($C$4,D10)</f>
        <v>0.833333333333333</v>
      </c>
      <c r="H10" s="0" t="n">
        <f aca="false">2.42*Sheet3!$F$12*E10/1.1^F10</f>
        <v>28961.3800397417</v>
      </c>
      <c r="I10" s="0" t="n">
        <f aca="false">1.5%*Sheet3!$F$13*E10*2.42/1.1^F10</f>
        <v>694.80231151128</v>
      </c>
      <c r="J10" s="0" t="n">
        <f aca="false">0*Sheet3!$F$14*E10/1.1^F10</f>
        <v>0</v>
      </c>
      <c r="K10" s="0" t="n">
        <f aca="false">0.05*Sheet3!$F$17*E10/1.1^F10</f>
        <v>5828.25971476678</v>
      </c>
    </row>
    <row r="11" customFormat="false" ht="16.5" hidden="false" customHeight="false" outlineLevel="0" collapsed="false">
      <c r="A11" s="0" t="n">
        <v>7</v>
      </c>
      <c r="B11" s="15" t="n">
        <f aca="false">EOMONTH(B10,0)+1</f>
        <v>36831</v>
      </c>
      <c r="C11" s="16" t="n">
        <f aca="false">EOMONTH(B11,1)+1</f>
        <v>36892</v>
      </c>
      <c r="D11" s="16" t="n">
        <f aca="false">EOMONTH(C11,0)</f>
        <v>36922</v>
      </c>
      <c r="E11" s="17" t="n">
        <f aca="false">D11-C11+1</f>
        <v>31</v>
      </c>
      <c r="F11" s="0" t="n">
        <f aca="false">YEARFRAC($C$4,D11)</f>
        <v>0.916666666666667</v>
      </c>
      <c r="H11" s="0" t="n">
        <f aca="false">2.42*Sheet3!$F$12*E11/1.1^F11</f>
        <v>28732.2649243941</v>
      </c>
      <c r="I11" s="0" t="n">
        <f aca="false">1.5%*Sheet3!$F$13*E11*2.42/1.1^F11</f>
        <v>689.305691131753</v>
      </c>
      <c r="J11" s="0" t="n">
        <f aca="false">0*Sheet3!$F$14*E11/1.1^F11</f>
        <v>0</v>
      </c>
      <c r="K11" s="0" t="n">
        <f aca="false">0.05*Sheet3!$F$17*E11/1.1^F11</f>
        <v>5782.15202255764</v>
      </c>
    </row>
    <row r="12" customFormat="false" ht="16.5" hidden="false" customHeight="false" outlineLevel="0" collapsed="false">
      <c r="A12" s="0" t="n">
        <v>8</v>
      </c>
      <c r="B12" s="15" t="n">
        <f aca="false">EOMONTH(B11,0)+1</f>
        <v>36861</v>
      </c>
      <c r="C12" s="16" t="n">
        <f aca="false">EOMONTH(B12,1)+1</f>
        <v>36923</v>
      </c>
      <c r="D12" s="16" t="n">
        <f aca="false">EOMONTH(C12,0)</f>
        <v>36950</v>
      </c>
      <c r="E12" s="17" t="n">
        <f aca="false">D12-C12+1</f>
        <v>28</v>
      </c>
      <c r="F12" s="0" t="n">
        <f aca="false">YEARFRAC($C$4,D12)</f>
        <v>0.991666666666667</v>
      </c>
      <c r="H12" s="0" t="n">
        <f aca="false">2.42*Sheet3!$F$12*E12/1.1^F12</f>
        <v>25766.8748617597</v>
      </c>
      <c r="I12" s="0" t="n">
        <f aca="false">1.5%*Sheet3!$F$13*E12*2.42/1.1^F12</f>
        <v>618.16405812864</v>
      </c>
      <c r="J12" s="0" t="n">
        <f aca="false">0*Sheet3!$F$14*E12/1.1^F12</f>
        <v>0</v>
      </c>
      <c r="K12" s="0" t="n">
        <f aca="false">0.05*Sheet3!$F$17*E12/1.1^F12</f>
        <v>5185.38959559782</v>
      </c>
    </row>
    <row r="13" customFormat="false" ht="16.5" hidden="false" customHeight="false" outlineLevel="0" collapsed="false">
      <c r="A13" s="0" t="n">
        <v>9</v>
      </c>
      <c r="B13" s="15" t="n">
        <f aca="false">EOMONTH(B12,0)+1</f>
        <v>36892</v>
      </c>
      <c r="C13" s="16" t="n">
        <f aca="false">EOMONTH(B13,1)+1</f>
        <v>36951</v>
      </c>
      <c r="D13" s="16" t="n">
        <f aca="false">EOMONTH(C13,0)</f>
        <v>36981</v>
      </c>
      <c r="E13" s="17" t="n">
        <f aca="false">D13-C13+1</f>
        <v>31</v>
      </c>
      <c r="F13" s="0" t="n">
        <f aca="false">YEARFRAC($C$4,D13)</f>
        <v>1.08333333333333</v>
      </c>
      <c r="H13" s="0" t="n">
        <f aca="false">2.42*Sheet3!$F$12*E13/1.1^F13</f>
        <v>28279.4579824756</v>
      </c>
      <c r="I13" s="0" t="n">
        <f aca="false">1.5%*Sheet3!$F$13*E13*2.42/1.1^F13</f>
        <v>678.442558591743</v>
      </c>
      <c r="J13" s="0" t="n">
        <f aca="false">0*Sheet3!$F$14*E13/1.1^F13</f>
        <v>0</v>
      </c>
      <c r="K13" s="0" t="n">
        <f aca="false">0.05*Sheet3!$F$17*E13/1.1^F13</f>
        <v>5691.02803417971</v>
      </c>
    </row>
    <row r="14" customFormat="false" ht="16.5" hidden="false" customHeight="false" outlineLevel="0" collapsed="false">
      <c r="A14" s="0" t="n">
        <v>10</v>
      </c>
      <c r="B14" s="15" t="n">
        <f aca="false">EOMONTH(B13,0)+1</f>
        <v>36923</v>
      </c>
      <c r="C14" s="16" t="n">
        <f aca="false">EOMONTH(B14,1)+1</f>
        <v>36982</v>
      </c>
      <c r="D14" s="16" t="n">
        <f aca="false">EOMONTH(C14,0)</f>
        <v>37011</v>
      </c>
      <c r="E14" s="17" t="n">
        <f aca="false">D14-C14+1</f>
        <v>30</v>
      </c>
      <c r="F14" s="0" t="n">
        <f aca="false">YEARFRAC($C$4,D14)</f>
        <v>1.16388888888889</v>
      </c>
      <c r="H14" s="0" t="n">
        <f aca="false">2.42*Sheet3!$F$12*E14/1.1^F14</f>
        <v>27157.9029144846</v>
      </c>
      <c r="I14" s="0" t="n">
        <f aca="false">1.5%*Sheet3!$F$13*E14*2.42/1.1^F14</f>
        <v>651.535724295242</v>
      </c>
      <c r="J14" s="0" t="n">
        <f aca="false">0*Sheet3!$F$14*E14/1.1^F14</f>
        <v>0</v>
      </c>
      <c r="K14" s="0" t="n">
        <f aca="false">0.05*Sheet3!$F$17*E14/1.1^F14</f>
        <v>5465.32351969544</v>
      </c>
    </row>
    <row r="15" customFormat="false" ht="16.5" hidden="false" customHeight="false" outlineLevel="0" collapsed="false">
      <c r="A15" s="0" t="n">
        <v>11</v>
      </c>
      <c r="B15" s="15" t="n">
        <f aca="false">EOMONTH(B14,0)+1</f>
        <v>36951</v>
      </c>
      <c r="C15" s="16" t="n">
        <f aca="false">EOMONTH(B15,1)+1</f>
        <v>37012</v>
      </c>
      <c r="D15" s="16" t="n">
        <f aca="false">EOMONTH(C15,0)</f>
        <v>37042</v>
      </c>
      <c r="E15" s="17" t="n">
        <f aca="false">D15-C15+1</f>
        <v>31</v>
      </c>
      <c r="F15" s="0" t="n">
        <f aca="false">YEARFRAC($C$4,D15)</f>
        <v>1.25</v>
      </c>
      <c r="H15" s="0" t="n">
        <f aca="false">2.42*Sheet3!$F$12*E15/1.1^F15</f>
        <v>27833.7870643683</v>
      </c>
      <c r="I15" s="0" t="n">
        <f aca="false">1.5%*Sheet3!$F$13*E15*2.42/1.1^F15</f>
        <v>667.750623896319</v>
      </c>
      <c r="J15" s="0" t="n">
        <f aca="false">0*Sheet3!$F$14*E15/1.1^F15</f>
        <v>0</v>
      </c>
      <c r="K15" s="0" t="n">
        <f aca="false">0.05*Sheet3!$F$17*E15/1.1^F15</f>
        <v>5601.34011687455</v>
      </c>
    </row>
    <row r="16" customFormat="false" ht="16.5" hidden="false" customHeight="false" outlineLevel="0" collapsed="false">
      <c r="A16" s="0" t="n">
        <v>12</v>
      </c>
      <c r="B16" s="15" t="n">
        <f aca="false">EOMONTH(B15,0)+1</f>
        <v>36982</v>
      </c>
      <c r="C16" s="16" t="n">
        <f aca="false">EOMONTH(B16,1)+1</f>
        <v>37043</v>
      </c>
      <c r="D16" s="16" t="n">
        <f aca="false">EOMONTH(C16,0)</f>
        <v>37072</v>
      </c>
      <c r="E16" s="17" t="n">
        <f aca="false">D16-C16+1</f>
        <v>30</v>
      </c>
      <c r="F16" s="0" t="n">
        <f aca="false">YEARFRAC($C$4,D16)</f>
        <v>1.33055555555556</v>
      </c>
      <c r="H16" s="0" t="n">
        <f aca="false">2.42*Sheet3!$F$12*E16/1.1^F16</f>
        <v>26729.9071752004</v>
      </c>
      <c r="I16" s="0" t="n">
        <f aca="false">1.5%*Sheet3!$F$13*E16*2.42/1.1^F16</f>
        <v>641.267828616113</v>
      </c>
      <c r="J16" s="0" t="n">
        <f aca="false">0*Sheet3!$F$14*E16/1.1^F16</f>
        <v>0</v>
      </c>
      <c r="K16" s="0" t="n">
        <f aca="false">0.05*Sheet3!$F$17*E16/1.1^F16</f>
        <v>5379.19259907152</v>
      </c>
    </row>
    <row r="17" customFormat="false" ht="16.5" hidden="false" customHeight="false" outlineLevel="0" collapsed="false">
      <c r="A17" s="0" t="n">
        <v>13</v>
      </c>
      <c r="B17" s="15" t="n">
        <f aca="false">EOMONTH(B16,0)+1</f>
        <v>37012</v>
      </c>
      <c r="C17" s="16" t="n">
        <f aca="false">EOMONTH(B17,1)+1</f>
        <v>37073</v>
      </c>
      <c r="D17" s="16" t="n">
        <f aca="false">EOMONTH(C17,0)</f>
        <v>37103</v>
      </c>
      <c r="E17" s="17" t="n">
        <f aca="false">D17-C17+1</f>
        <v>31</v>
      </c>
      <c r="F17" s="0" t="n">
        <f aca="false">YEARFRAC($C$4,D17)</f>
        <v>1.41666666666667</v>
      </c>
      <c r="H17" s="0" t="n">
        <f aca="false">2.42*Sheet3!$F$12*E17/1.1^F17</f>
        <v>27395.1397097031</v>
      </c>
      <c r="I17" s="0" t="n">
        <f aca="false">1.5%*Sheet3!$F$13*E17*2.42/1.1^F17</f>
        <v>657.227189048204</v>
      </c>
      <c r="J17" s="0" t="n">
        <f aca="false">0*Sheet3!$F$14*E17/1.1^F17</f>
        <v>0</v>
      </c>
      <c r="K17" s="0" t="n">
        <f aca="false">0.05*Sheet3!$F$17*E17/1.1^F17</f>
        <v>5513.06563883945</v>
      </c>
    </row>
    <row r="18" customFormat="false" ht="16.5" hidden="false" customHeight="false" outlineLevel="0" collapsed="false">
      <c r="A18" s="0" t="n">
        <v>14</v>
      </c>
      <c r="B18" s="15" t="n">
        <f aca="false">EOMONTH(B17,0)+1</f>
        <v>37043</v>
      </c>
      <c r="C18" s="16" t="n">
        <f aca="false">EOMONTH(B18,1)+1</f>
        <v>37104</v>
      </c>
      <c r="D18" s="16" t="n">
        <f aca="false">EOMONTH(C18,0)</f>
        <v>37134</v>
      </c>
      <c r="E18" s="17" t="n">
        <f aca="false">D18-C18+1</f>
        <v>31</v>
      </c>
      <c r="F18" s="0" t="n">
        <f aca="false">YEARFRAC($C$4,D18)</f>
        <v>1.5</v>
      </c>
      <c r="H18" s="0" t="n">
        <f aca="false">2.42*Sheet3!$F$12*E18/1.1^F18</f>
        <v>27178.4152101821</v>
      </c>
      <c r="I18" s="0" t="n">
        <f aca="false">1.5%*Sheet3!$F$13*E18*2.42/1.1^F18</f>
        <v>652.027827587468</v>
      </c>
      <c r="J18" s="0" t="n">
        <f aca="false">0*Sheet3!$F$14*E18/1.1^F18</f>
        <v>0</v>
      </c>
      <c r="K18" s="0" t="n">
        <f aca="false">0.05*Sheet3!$F$17*E18/1.1^F18</f>
        <v>5469.45146479013</v>
      </c>
    </row>
    <row r="19" customFormat="false" ht="16.5" hidden="false" customHeight="false" outlineLevel="0" collapsed="false">
      <c r="A19" s="0" t="n">
        <v>15</v>
      </c>
      <c r="B19" s="15" t="n">
        <f aca="false">EOMONTH(B18,0)+1</f>
        <v>37073</v>
      </c>
      <c r="C19" s="16" t="n">
        <f aca="false">EOMONTH(B19,1)+1</f>
        <v>37135</v>
      </c>
      <c r="D19" s="16" t="n">
        <f aca="false">EOMONTH(C19,0)</f>
        <v>37164</v>
      </c>
      <c r="E19" s="17" t="n">
        <f aca="false">D19-C19+1</f>
        <v>30</v>
      </c>
      <c r="F19" s="0" t="n">
        <f aca="false">YEARFRAC($C$4,D19)</f>
        <v>1.58055555555556</v>
      </c>
      <c r="H19" s="0" t="n">
        <f aca="false">2.42*Sheet3!$F$12*E19/1.1^F19</f>
        <v>26100.5271778926</v>
      </c>
      <c r="I19" s="0" t="n">
        <f aca="false">1.5%*Sheet3!$F$13*E19*2.42/1.1^F19</f>
        <v>626.168593830051</v>
      </c>
      <c r="J19" s="0" t="n">
        <f aca="false">0*Sheet3!$F$14*E19/1.1^F19</f>
        <v>0</v>
      </c>
      <c r="K19" s="0" t="n">
        <f aca="false">0.05*Sheet3!$F$17*E19/1.1^F19</f>
        <v>5252.53461251993</v>
      </c>
    </row>
    <row r="20" customFormat="false" ht="16.5" hidden="false" customHeight="false" outlineLevel="0" collapsed="false">
      <c r="A20" s="0" t="n">
        <v>16</v>
      </c>
      <c r="B20" s="15" t="n">
        <f aca="false">EOMONTH(B19,0)+1</f>
        <v>37104</v>
      </c>
      <c r="C20" s="16" t="n">
        <f aca="false">EOMONTH(B20,1)+1</f>
        <v>37165</v>
      </c>
      <c r="D20" s="16" t="n">
        <f aca="false">EOMONTH(C20,0)</f>
        <v>37195</v>
      </c>
      <c r="E20" s="17" t="n">
        <f aca="false">D20-C20+1</f>
        <v>31</v>
      </c>
      <c r="F20" s="0" t="n">
        <f aca="false">YEARFRAC($C$4,D20)</f>
        <v>1.66666666666667</v>
      </c>
      <c r="H20" s="0" t="n">
        <f aca="false">2.42*Sheet3!$F$12*E20/1.1^F20</f>
        <v>26750.0962067935</v>
      </c>
      <c r="I20" s="0" t="n">
        <f aca="false">1.5%*Sheet3!$F$13*E20*2.42/1.1^F20</f>
        <v>641.752176592584</v>
      </c>
      <c r="J20" s="0" t="n">
        <f aca="false">0*Sheet3!$F$14*E20/1.1^F20</f>
        <v>0</v>
      </c>
      <c r="K20" s="0" t="n">
        <f aca="false">0.05*Sheet3!$F$17*E20/1.1^F20</f>
        <v>5383.25548969872</v>
      </c>
    </row>
    <row r="21" customFormat="false" ht="16.5" hidden="false" customHeight="false" outlineLevel="0" collapsed="false">
      <c r="A21" s="0" t="n">
        <v>17</v>
      </c>
      <c r="B21" s="15" t="n">
        <f aca="false">EOMONTH(B20,0)+1</f>
        <v>37135</v>
      </c>
      <c r="C21" s="16" t="n">
        <f aca="false">EOMONTH(B21,1)+1</f>
        <v>37196</v>
      </c>
      <c r="D21" s="16" t="n">
        <f aca="false">EOMONTH(C21,0)</f>
        <v>37225</v>
      </c>
      <c r="E21" s="17" t="n">
        <f aca="false">D21-C21+1</f>
        <v>30</v>
      </c>
      <c r="F21" s="0" t="n">
        <f aca="false">YEARFRAC($C$4,D21)</f>
        <v>1.74722222222222</v>
      </c>
      <c r="H21" s="0" t="n">
        <f aca="false">2.42*Sheet3!$F$12*E21/1.1^F21</f>
        <v>25689.1951814426</v>
      </c>
      <c r="I21" s="0" t="n">
        <f aca="false">1.5%*Sheet3!$F$13*E21*2.42/1.1^F21</f>
        <v>616.300472161131</v>
      </c>
      <c r="J21" s="0" t="n">
        <f aca="false">0*Sheet3!$F$14*E21/1.1^F21</f>
        <v>0</v>
      </c>
      <c r="K21" s="0" t="n">
        <f aca="false">0.05*Sheet3!$F$17*E21/1.1^F21</f>
        <v>5169.75714469849</v>
      </c>
    </row>
    <row r="22" customFormat="false" ht="16.5" hidden="false" customHeight="false" outlineLevel="0" collapsed="false">
      <c r="A22" s="0" t="n">
        <v>18</v>
      </c>
      <c r="B22" s="15" t="n">
        <f aca="false">EOMONTH(B21,0)+1</f>
        <v>37165</v>
      </c>
      <c r="C22" s="16" t="n">
        <f aca="false">EOMONTH(B22,1)+1</f>
        <v>37226</v>
      </c>
      <c r="D22" s="16" t="n">
        <f aca="false">EOMONTH(C22,0)</f>
        <v>37256</v>
      </c>
      <c r="E22" s="17" t="n">
        <f aca="false">D22-C22+1</f>
        <v>31</v>
      </c>
      <c r="F22" s="0" t="n">
        <f aca="false">YEARFRAC($C$4,D22)</f>
        <v>1.83333333333333</v>
      </c>
      <c r="H22" s="0" t="n">
        <f aca="false">2.42*Sheet3!$F$12*E22/1.1^F22</f>
        <v>26328.5273088561</v>
      </c>
      <c r="I22" s="0" t="n">
        <f aca="false">1.5%*Sheet3!$F$13*E22*2.42/1.1^F22</f>
        <v>631.638465010255</v>
      </c>
      <c r="J22" s="0" t="n">
        <f aca="false">0*Sheet3!$F$14*E22/1.1^F22</f>
        <v>0</v>
      </c>
      <c r="K22" s="0" t="n">
        <f aca="false">0.05*Sheet3!$F$17*E22/1.1^F22</f>
        <v>5298.41792251526</v>
      </c>
    </row>
    <row r="23" customFormat="false" ht="16.5" hidden="false" customHeight="false" outlineLevel="0" collapsed="false">
      <c r="A23" s="0" t="n">
        <v>19</v>
      </c>
      <c r="B23" s="15" t="n">
        <f aca="false">EOMONTH(B22,0)+1</f>
        <v>37196</v>
      </c>
      <c r="C23" s="16" t="n">
        <f aca="false">EOMONTH(B23,1)+1</f>
        <v>37257</v>
      </c>
      <c r="D23" s="16" t="n">
        <f aca="false">EOMONTH(C23,0)</f>
        <v>37287</v>
      </c>
      <c r="E23" s="17" t="n">
        <f aca="false">D23-C23+1</f>
        <v>31</v>
      </c>
      <c r="F23" s="0" t="n">
        <f aca="false">YEARFRAC($C$4,D23)</f>
        <v>1.91666666666667</v>
      </c>
      <c r="H23" s="0" t="n">
        <f aca="false">2.42*Sheet3!$F$12*E23/1.1^F23</f>
        <v>26120.2408403583</v>
      </c>
      <c r="I23" s="0" t="n">
        <f aca="false">1.5%*Sheet3!$F$13*E23*2.42/1.1^F23</f>
        <v>626.641537392503</v>
      </c>
      <c r="J23" s="0" t="n">
        <f aca="false">0*Sheet3!$F$14*E23/1.1^F23</f>
        <v>0</v>
      </c>
      <c r="K23" s="0" t="n">
        <f aca="false">0.05*Sheet3!$F$17*E23/1.1^F23</f>
        <v>5256.50183868876</v>
      </c>
    </row>
    <row r="24" customFormat="false" ht="16.5" hidden="false" customHeight="false" outlineLevel="0" collapsed="false">
      <c r="A24" s="0" t="n">
        <v>20</v>
      </c>
      <c r="B24" s="15" t="n">
        <f aca="false">EOMONTH(B23,0)+1</f>
        <v>37226</v>
      </c>
      <c r="C24" s="16" t="n">
        <f aca="false">EOMONTH(B24,1)+1</f>
        <v>37288</v>
      </c>
      <c r="D24" s="16" t="n">
        <f aca="false">EOMONTH(C24,0)</f>
        <v>37315</v>
      </c>
      <c r="E24" s="17" t="n">
        <f aca="false">D24-C24+1</f>
        <v>28</v>
      </c>
      <c r="F24" s="0" t="n">
        <f aca="false">YEARFRAC($C$4,D24)</f>
        <v>1.99166666666667</v>
      </c>
      <c r="H24" s="0" t="n">
        <f aca="false">2.42*Sheet3!$F$12*E24/1.1^F24</f>
        <v>23424.4316925088</v>
      </c>
      <c r="I24" s="0" t="n">
        <f aca="false">1.5%*Sheet3!$F$13*E24*2.42/1.1^F24</f>
        <v>561.967325571491</v>
      </c>
      <c r="J24" s="0" t="n">
        <f aca="false">0*Sheet3!$F$14*E24/1.1^F24</f>
        <v>0</v>
      </c>
      <c r="K24" s="0" t="n">
        <f aca="false">0.05*Sheet3!$F$17*E24/1.1^F24</f>
        <v>4713.99054145256</v>
      </c>
    </row>
    <row r="25" customFormat="false" ht="16.5" hidden="false" customHeight="false" outlineLevel="0" collapsed="false">
      <c r="A25" s="0" t="n">
        <v>21</v>
      </c>
      <c r="B25" s="15" t="n">
        <f aca="false">EOMONTH(B24,0)+1</f>
        <v>37257</v>
      </c>
      <c r="C25" s="16" t="n">
        <f aca="false">EOMONTH(B25,1)+1</f>
        <v>37316</v>
      </c>
      <c r="D25" s="16" t="n">
        <f aca="false">EOMONTH(C25,0)</f>
        <v>37346</v>
      </c>
      <c r="E25" s="17" t="n">
        <f aca="false">D25-C25+1</f>
        <v>31</v>
      </c>
      <c r="F25" s="0" t="n">
        <f aca="false">YEARFRAC($C$4,D25)</f>
        <v>2.08333333333333</v>
      </c>
      <c r="H25" s="0" t="n">
        <f aca="false">2.42*Sheet3!$F$12*E25/1.1^F25</f>
        <v>25708.5981658869</v>
      </c>
      <c r="I25" s="0" t="n">
        <f aca="false">1.5%*Sheet3!$F$13*E25*2.42/1.1^F25</f>
        <v>616.76596235613</v>
      </c>
      <c r="J25" s="0" t="n">
        <f aca="false">0*Sheet3!$F$14*E25/1.1^F25</f>
        <v>0</v>
      </c>
      <c r="K25" s="0" t="n">
        <f aca="false">0.05*Sheet3!$F$17*E25/1.1^F25</f>
        <v>5173.66184925428</v>
      </c>
    </row>
    <row r="26" customFormat="false" ht="16.5" hidden="false" customHeight="false" outlineLevel="0" collapsed="false">
      <c r="A26" s="0" t="n">
        <v>22</v>
      </c>
      <c r="B26" s="15" t="n">
        <f aca="false">EOMONTH(B25,0)+1</f>
        <v>37288</v>
      </c>
      <c r="C26" s="16" t="n">
        <f aca="false">EOMONTH(B26,1)+1</f>
        <v>37347</v>
      </c>
      <c r="D26" s="16" t="n">
        <f aca="false">EOMONTH(C26,0)</f>
        <v>37376</v>
      </c>
      <c r="E26" s="17" t="n">
        <f aca="false">D26-C26+1</f>
        <v>30</v>
      </c>
      <c r="F26" s="0" t="n">
        <f aca="false">YEARFRAC($C$4,D26)</f>
        <v>2.16388888888889</v>
      </c>
      <c r="H26" s="0" t="n">
        <f aca="false">2.42*Sheet3!$F$12*E26/1.1^F26</f>
        <v>24689.0026495315</v>
      </c>
      <c r="I26" s="0" t="n">
        <f aca="false">1.5%*Sheet3!$F$13*E26*2.42/1.1^F26</f>
        <v>592.305203904765</v>
      </c>
      <c r="J26" s="0" t="n">
        <f aca="false">0*Sheet3!$F$14*E26/1.1^F26</f>
        <v>0</v>
      </c>
      <c r="K26" s="0" t="n">
        <f aca="false">0.05*Sheet3!$F$17*E26/1.1^F26</f>
        <v>4968.47592699585</v>
      </c>
    </row>
    <row r="27" customFormat="false" ht="16.5" hidden="false" customHeight="false" outlineLevel="0" collapsed="false">
      <c r="A27" s="0" t="n">
        <v>23</v>
      </c>
      <c r="B27" s="15" t="n">
        <f aca="false">EOMONTH(B26,0)+1</f>
        <v>37316</v>
      </c>
      <c r="C27" s="16" t="n">
        <f aca="false">EOMONTH(B27,1)+1</f>
        <v>37377</v>
      </c>
      <c r="D27" s="16" t="n">
        <f aca="false">EOMONTH(C27,0)</f>
        <v>37407</v>
      </c>
      <c r="E27" s="17" t="n">
        <f aca="false">D27-C27+1</f>
        <v>31</v>
      </c>
      <c r="F27" s="0" t="n">
        <f aca="false">YEARFRAC($C$4,D27)</f>
        <v>2.25</v>
      </c>
      <c r="H27" s="0" t="n">
        <f aca="false">2.42*Sheet3!$F$12*E27/1.1^F27</f>
        <v>25303.4427857894</v>
      </c>
      <c r="I27" s="0" t="n">
        <f aca="false">1.5%*Sheet3!$F$13*E27*2.42/1.1^F27</f>
        <v>607.046021723926</v>
      </c>
      <c r="J27" s="0" t="n">
        <f aca="false">0*Sheet3!$F$14*E27/1.1^F27</f>
        <v>0</v>
      </c>
      <c r="K27" s="0" t="n">
        <f aca="false">0.05*Sheet3!$F$17*E27/1.1^F27</f>
        <v>5092.12737897686</v>
      </c>
    </row>
    <row r="28" customFormat="false" ht="16.5" hidden="false" customHeight="false" outlineLevel="0" collapsed="false">
      <c r="A28" s="0" t="n">
        <v>24</v>
      </c>
      <c r="B28" s="15" t="n">
        <f aca="false">EOMONTH(B27,0)+1</f>
        <v>37347</v>
      </c>
      <c r="C28" s="16" t="n">
        <f aca="false">EOMONTH(B28,1)+1</f>
        <v>37408</v>
      </c>
      <c r="D28" s="16" t="n">
        <f aca="false">EOMONTH(C28,0)</f>
        <v>37437</v>
      </c>
      <c r="E28" s="17" t="n">
        <f aca="false">D28-C28+1</f>
        <v>30</v>
      </c>
      <c r="F28" s="0" t="n">
        <f aca="false">YEARFRAC($C$4,D28)</f>
        <v>2.33055555555556</v>
      </c>
      <c r="H28" s="0" t="n">
        <f aca="false">2.42*Sheet3!$F$12*E28/1.1^F28</f>
        <v>24299.9156138185</v>
      </c>
      <c r="I28" s="0" t="n">
        <f aca="false">1.5%*Sheet3!$F$13*E28*2.42/1.1^F28</f>
        <v>582.970753287376</v>
      </c>
      <c r="J28" s="0" t="n">
        <f aca="false">0*Sheet3!$F$14*E28/1.1^F28</f>
        <v>0</v>
      </c>
      <c r="K28" s="0" t="n">
        <f aca="false">0.05*Sheet3!$F$17*E28/1.1^F28</f>
        <v>4890.17509006502</v>
      </c>
    </row>
    <row r="29" customFormat="false" ht="16.5" hidden="false" customHeight="false" outlineLevel="0" collapsed="false">
      <c r="A29" s="0" t="n">
        <v>25</v>
      </c>
      <c r="B29" s="15" t="n">
        <f aca="false">EOMONTH(B28,0)+1</f>
        <v>37377</v>
      </c>
      <c r="C29" s="16" t="n">
        <f aca="false">EOMONTH(B29,1)+1</f>
        <v>37438</v>
      </c>
      <c r="D29" s="16" t="n">
        <f aca="false">EOMONTH(C29,0)</f>
        <v>37468</v>
      </c>
      <c r="E29" s="17" t="n">
        <f aca="false">D29-C29+1</f>
        <v>31</v>
      </c>
      <c r="F29" s="0" t="n">
        <f aca="false">YEARFRAC($C$4,D29)</f>
        <v>2.41666666666667</v>
      </c>
      <c r="H29" s="0" t="n">
        <f aca="false">2.42*Sheet3!$F$12*E29/1.1^F29</f>
        <v>24904.6724633665</v>
      </c>
      <c r="I29" s="0" t="n">
        <f aca="false">1.5%*Sheet3!$F$13*E29*2.42/1.1^F29</f>
        <v>597.479262771094</v>
      </c>
      <c r="J29" s="0" t="n">
        <f aca="false">0*Sheet3!$F$14*E29/1.1^F29</f>
        <v>0</v>
      </c>
      <c r="K29" s="0" t="n">
        <f aca="false">0.05*Sheet3!$F$17*E29/1.1^F29</f>
        <v>5011.8778534904</v>
      </c>
    </row>
    <row r="30" customFormat="false" ht="16.5" hidden="false" customHeight="false" outlineLevel="0" collapsed="false">
      <c r="A30" s="0" t="n">
        <v>26</v>
      </c>
      <c r="B30" s="15" t="n">
        <f aca="false">EOMONTH(B29,0)+1</f>
        <v>37408</v>
      </c>
      <c r="C30" s="16" t="n">
        <f aca="false">EOMONTH(B30,1)+1</f>
        <v>37469</v>
      </c>
      <c r="D30" s="16" t="n">
        <f aca="false">EOMONTH(C30,0)</f>
        <v>37499</v>
      </c>
      <c r="E30" s="17" t="n">
        <f aca="false">D30-C30+1</f>
        <v>31</v>
      </c>
      <c r="F30" s="0" t="n">
        <f aca="false">YEARFRAC($C$4,D30)</f>
        <v>2.5</v>
      </c>
      <c r="H30" s="0" t="n">
        <f aca="false">2.42*Sheet3!$F$12*E30/1.1^F30</f>
        <v>24707.6501910746</v>
      </c>
      <c r="I30" s="0" t="n">
        <f aca="false">1.5%*Sheet3!$F$13*E30*2.42/1.1^F30</f>
        <v>592.752570534062</v>
      </c>
      <c r="J30" s="0" t="n">
        <f aca="false">0*Sheet3!$F$14*E30/1.1^F30</f>
        <v>0</v>
      </c>
      <c r="K30" s="0" t="n">
        <f aca="false">0.05*Sheet3!$F$17*E30/1.1^F30</f>
        <v>4972.22860435467</v>
      </c>
    </row>
    <row r="31" customFormat="false" ht="16.5" hidden="false" customHeight="false" outlineLevel="0" collapsed="false">
      <c r="A31" s="0" t="n">
        <v>27</v>
      </c>
      <c r="B31" s="15" t="n">
        <f aca="false">EOMONTH(B30,0)+1</f>
        <v>37438</v>
      </c>
      <c r="C31" s="16" t="n">
        <f aca="false">EOMONTH(B31,1)+1</f>
        <v>37500</v>
      </c>
      <c r="D31" s="16" t="n">
        <f aca="false">EOMONTH(C31,0)</f>
        <v>37529</v>
      </c>
      <c r="E31" s="17" t="n">
        <f aca="false">D31-C31+1</f>
        <v>30</v>
      </c>
      <c r="F31" s="0" t="n">
        <f aca="false">YEARFRAC($C$4,D31)</f>
        <v>2.58055555555556</v>
      </c>
      <c r="H31" s="0" t="n">
        <f aca="false">2.42*Sheet3!$F$12*E31/1.1^F31</f>
        <v>23727.7519799023</v>
      </c>
      <c r="I31" s="0" t="n">
        <f aca="false">1.5%*Sheet3!$F$13*E31*2.42/1.1^F31</f>
        <v>569.244176209137</v>
      </c>
      <c r="J31" s="0" t="n">
        <f aca="false">0*Sheet3!$F$14*E31/1.1^F31</f>
        <v>0</v>
      </c>
      <c r="K31" s="0" t="n">
        <f aca="false">0.05*Sheet3!$F$17*E31/1.1^F31</f>
        <v>4775.03146592721</v>
      </c>
    </row>
    <row r="32" customFormat="false" ht="16.5" hidden="false" customHeight="false" outlineLevel="0" collapsed="false">
      <c r="A32" s="0" t="n">
        <v>28</v>
      </c>
      <c r="B32" s="15" t="n">
        <f aca="false">EOMONTH(B31,0)+1</f>
        <v>37469</v>
      </c>
      <c r="C32" s="16" t="n">
        <f aca="false">EOMONTH(B32,1)+1</f>
        <v>37530</v>
      </c>
      <c r="D32" s="16" t="n">
        <f aca="false">EOMONTH(C32,0)</f>
        <v>37560</v>
      </c>
      <c r="E32" s="17" t="n">
        <f aca="false">D32-C32+1</f>
        <v>31</v>
      </c>
      <c r="F32" s="0" t="n">
        <f aca="false">YEARFRAC($C$4,D32)</f>
        <v>2.66666666666667</v>
      </c>
      <c r="H32" s="0" t="n">
        <f aca="false">2.42*Sheet3!$F$12*E32/1.1^F32</f>
        <v>24318.2692789032</v>
      </c>
      <c r="I32" s="0" t="n">
        <f aca="false">1.5%*Sheet3!$F$13*E32*2.42/1.1^F32</f>
        <v>583.411069629622</v>
      </c>
      <c r="J32" s="0" t="n">
        <f aca="false">0*Sheet3!$F$14*E32/1.1^F32</f>
        <v>0</v>
      </c>
      <c r="K32" s="0" t="n">
        <f aca="false">0.05*Sheet3!$F$17*E32/1.1^F32</f>
        <v>4893.86862699883</v>
      </c>
    </row>
    <row r="33" customFormat="false" ht="16.5" hidden="false" customHeight="false" outlineLevel="0" collapsed="false">
      <c r="A33" s="0" t="n">
        <v>29</v>
      </c>
      <c r="B33" s="15" t="n">
        <f aca="false">EOMONTH(B32,0)+1</f>
        <v>37500</v>
      </c>
      <c r="C33" s="16" t="n">
        <f aca="false">EOMONTH(B33,1)+1</f>
        <v>37561</v>
      </c>
      <c r="D33" s="16" t="n">
        <f aca="false">EOMONTH(C33,0)</f>
        <v>37590</v>
      </c>
      <c r="E33" s="17" t="n">
        <f aca="false">D33-C33+1</f>
        <v>30</v>
      </c>
      <c r="F33" s="0" t="n">
        <f aca="false">YEARFRAC($C$4,D33)</f>
        <v>2.74722222222222</v>
      </c>
      <c r="H33" s="0" t="n">
        <f aca="false">2.42*Sheet3!$F$12*E33/1.1^F33</f>
        <v>23353.8138013114</v>
      </c>
      <c r="I33" s="0" t="n">
        <f aca="false">1.5%*Sheet3!$F$13*E33*2.42/1.1^F33</f>
        <v>560.273156510119</v>
      </c>
      <c r="J33" s="0" t="n">
        <f aca="false">0*Sheet3!$F$14*E33/1.1^F33</f>
        <v>0</v>
      </c>
      <c r="K33" s="0" t="n">
        <f aca="false">0.05*Sheet3!$F$17*E33/1.1^F33</f>
        <v>4699.77922245317</v>
      </c>
    </row>
    <row r="34" customFormat="false" ht="16.5" hidden="false" customHeight="false" outlineLevel="0" collapsed="false">
      <c r="A34" s="0" t="n">
        <v>30</v>
      </c>
      <c r="B34" s="15" t="n">
        <f aca="false">EOMONTH(B33,0)+1</f>
        <v>37530</v>
      </c>
      <c r="C34" s="16" t="n">
        <f aca="false">EOMONTH(B34,1)+1</f>
        <v>37591</v>
      </c>
      <c r="D34" s="16" t="n">
        <f aca="false">EOMONTH(C34,0)</f>
        <v>37621</v>
      </c>
      <c r="E34" s="17" t="n">
        <f aca="false">D34-C34+1</f>
        <v>31</v>
      </c>
      <c r="F34" s="0" t="n">
        <f aca="false">YEARFRAC($C$4,D34)</f>
        <v>2.83333333333333</v>
      </c>
      <c r="H34" s="0" t="n">
        <f aca="false">2.42*Sheet3!$F$12*E34/1.1^F34</f>
        <v>23935.0248262328</v>
      </c>
      <c r="I34" s="0" t="n">
        <f aca="false">1.5%*Sheet3!$F$13*E34*2.42/1.1^F34</f>
        <v>574.216786372959</v>
      </c>
      <c r="J34" s="0" t="n">
        <f aca="false">0*Sheet3!$F$14*E34/1.1^F34</f>
        <v>0</v>
      </c>
      <c r="K34" s="0" t="n">
        <f aca="false">0.05*Sheet3!$F$17*E34/1.1^F34</f>
        <v>4816.74356592296</v>
      </c>
    </row>
    <row r="35" customFormat="false" ht="16.5" hidden="false" customHeight="false" outlineLevel="0" collapsed="false">
      <c r="A35" s="0" t="n">
        <v>31</v>
      </c>
      <c r="B35" s="15" t="n">
        <f aca="false">EOMONTH(B34,0)+1</f>
        <v>37561</v>
      </c>
      <c r="C35" s="16" t="n">
        <f aca="false">EOMONTH(B35,1)+1</f>
        <v>37622</v>
      </c>
      <c r="D35" s="16" t="n">
        <f aca="false">EOMONTH(C35,0)</f>
        <v>37652</v>
      </c>
      <c r="E35" s="17" t="n">
        <f aca="false">D35-C35+1</f>
        <v>31</v>
      </c>
      <c r="F35" s="0" t="n">
        <f aca="false">YEARFRAC($C$4,D35)</f>
        <v>2.91666666666667</v>
      </c>
      <c r="H35" s="0" t="n">
        <f aca="false">2.42*Sheet3!$F$12*E35/1.1^F35</f>
        <v>23745.6734912348</v>
      </c>
      <c r="I35" s="0" t="n">
        <f aca="false">1.5%*Sheet3!$F$13*E35*2.42/1.1^F35</f>
        <v>569.674124902275</v>
      </c>
      <c r="J35" s="0" t="n">
        <f aca="false">0*Sheet3!$F$14*E35/1.1^F35</f>
        <v>0</v>
      </c>
      <c r="K35" s="0" t="n">
        <f aca="false">0.05*Sheet3!$F$17*E35/1.1^F35</f>
        <v>4778.6380351716</v>
      </c>
    </row>
    <row r="36" customFormat="false" ht="16.5" hidden="false" customHeight="false" outlineLevel="0" collapsed="false">
      <c r="A36" s="0" t="n">
        <v>32</v>
      </c>
      <c r="B36" s="15" t="n">
        <f aca="false">EOMONTH(B35,0)+1</f>
        <v>37591</v>
      </c>
      <c r="C36" s="16" t="n">
        <f aca="false">EOMONTH(B36,1)+1</f>
        <v>37653</v>
      </c>
      <c r="D36" s="16" t="n">
        <f aca="false">EOMONTH(C36,0)</f>
        <v>37680</v>
      </c>
      <c r="E36" s="17" t="n">
        <f aca="false">D36-C36+1</f>
        <v>28</v>
      </c>
      <c r="F36" s="0" t="n">
        <f aca="false">YEARFRAC($C$4,D36)</f>
        <v>2.99166666666667</v>
      </c>
      <c r="H36" s="0" t="n">
        <f aca="false">2.42*Sheet3!$F$12*E36/1.1^F36</f>
        <v>21294.9379022807</v>
      </c>
      <c r="I36" s="0" t="n">
        <f aca="false">1.5%*Sheet3!$F$13*E36*2.42/1.1^F36</f>
        <v>510.879386883174</v>
      </c>
      <c r="J36" s="0" t="n">
        <f aca="false">0*Sheet3!$F$14*E36/1.1^F36</f>
        <v>0</v>
      </c>
      <c r="K36" s="0" t="n">
        <f aca="false">0.05*Sheet3!$F$17*E36/1.1^F36</f>
        <v>4285.44594677506</v>
      </c>
    </row>
    <row r="37" customFormat="false" ht="16.5" hidden="false" customHeight="false" outlineLevel="0" collapsed="false">
      <c r="A37" s="0" t="n">
        <v>33</v>
      </c>
      <c r="B37" s="15" t="n">
        <f aca="false">EOMONTH(B36,0)+1</f>
        <v>37622</v>
      </c>
      <c r="C37" s="16" t="n">
        <f aca="false">EOMONTH(B37,1)+1</f>
        <v>37681</v>
      </c>
      <c r="D37" s="16" t="n">
        <f aca="false">EOMONTH(C37,0)</f>
        <v>37711</v>
      </c>
      <c r="E37" s="17" t="n">
        <f aca="false">D37-C37+1</f>
        <v>31</v>
      </c>
      <c r="F37" s="0" t="n">
        <f aca="false">YEARFRAC($C$4,D37)</f>
        <v>3.08333333333333</v>
      </c>
      <c r="H37" s="0" t="n">
        <f aca="false">2.42*Sheet3!$F$12*E37/1.1^F37</f>
        <v>23371.452878079</v>
      </c>
      <c r="I37" s="0" t="n">
        <f aca="false">1.5%*Sheet3!$F$13*E37*2.42/1.1^F37</f>
        <v>560.696329414664</v>
      </c>
      <c r="J37" s="0" t="n">
        <f aca="false">0*Sheet3!$F$14*E37/1.1^F37</f>
        <v>0</v>
      </c>
      <c r="K37" s="0" t="n">
        <f aca="false">0.05*Sheet3!$F$17*E37/1.1^F37</f>
        <v>4703.32895386753</v>
      </c>
    </row>
    <row r="38" customFormat="false" ht="16.5" hidden="false" customHeight="false" outlineLevel="0" collapsed="false">
      <c r="A38" s="0" t="n">
        <v>34</v>
      </c>
      <c r="B38" s="15" t="n">
        <f aca="false">EOMONTH(B37,0)+1</f>
        <v>37653</v>
      </c>
      <c r="C38" s="16" t="n">
        <f aca="false">EOMONTH(B38,1)+1</f>
        <v>37712</v>
      </c>
      <c r="D38" s="16" t="n">
        <f aca="false">EOMONTH(C38,0)</f>
        <v>37741</v>
      </c>
      <c r="E38" s="17" t="n">
        <f aca="false">D38-C38+1</f>
        <v>30</v>
      </c>
      <c r="F38" s="0" t="n">
        <f aca="false">YEARFRAC($C$4,D38)</f>
        <v>3.16388888888889</v>
      </c>
      <c r="H38" s="0" t="n">
        <f aca="false">2.42*Sheet3!$F$12*E38/1.1^F38</f>
        <v>22444.5478632104</v>
      </c>
      <c r="I38" s="0" t="n">
        <f aca="false">1.5%*Sheet3!$F$13*E38*2.42/1.1^F38</f>
        <v>538.459276277059</v>
      </c>
      <c r="J38" s="0" t="n">
        <f aca="false">0*Sheet3!$F$14*E38/1.1^F38</f>
        <v>0</v>
      </c>
      <c r="K38" s="0" t="n">
        <f aca="false">0.05*Sheet3!$F$17*E38/1.1^F38</f>
        <v>4516.79629726895</v>
      </c>
    </row>
    <row r="39" customFormat="false" ht="16.5" hidden="false" customHeight="false" outlineLevel="0" collapsed="false">
      <c r="A39" s="0" t="n">
        <v>35</v>
      </c>
      <c r="B39" s="15" t="n">
        <f aca="false">EOMONTH(B38,0)+1</f>
        <v>37681</v>
      </c>
      <c r="C39" s="16" t="n">
        <f aca="false">EOMONTH(B39,1)+1</f>
        <v>37742</v>
      </c>
      <c r="D39" s="16" t="n">
        <f aca="false">EOMONTH(C39,0)</f>
        <v>37772</v>
      </c>
      <c r="E39" s="17" t="n">
        <f aca="false">D39-C39+1</f>
        <v>31</v>
      </c>
      <c r="F39" s="0" t="n">
        <f aca="false">YEARFRAC($C$4,D39)</f>
        <v>3.25</v>
      </c>
      <c r="H39" s="0" t="n">
        <f aca="false">2.42*Sheet3!$F$12*E39/1.1^F39</f>
        <v>23003.1298052631</v>
      </c>
      <c r="I39" s="0" t="n">
        <f aca="false">1.5%*Sheet3!$F$13*E39*2.42/1.1^F39</f>
        <v>551.860019749024</v>
      </c>
      <c r="J39" s="0" t="n">
        <f aca="false">0*Sheet3!$F$14*E39/1.1^F39</f>
        <v>0</v>
      </c>
      <c r="K39" s="0" t="n">
        <f aca="false">0.05*Sheet3!$F$17*E39/1.1^F39</f>
        <v>4629.20670816078</v>
      </c>
    </row>
    <row r="40" customFormat="false" ht="16.5" hidden="false" customHeight="false" outlineLevel="0" collapsed="false">
      <c r="A40" s="0" t="n">
        <v>36</v>
      </c>
      <c r="B40" s="15" t="n">
        <f aca="false">EOMONTH(B39,0)+1</f>
        <v>37712</v>
      </c>
      <c r="C40" s="16" t="n">
        <f aca="false">EOMONTH(B40,1)+1</f>
        <v>37773</v>
      </c>
      <c r="D40" s="16" t="n">
        <f aca="false">EOMONTH(C40,0)</f>
        <v>37802</v>
      </c>
      <c r="E40" s="17" t="n">
        <f aca="false">D40-C40+1</f>
        <v>30</v>
      </c>
      <c r="F40" s="0" t="n">
        <f aca="false">YEARFRAC($C$4,D40)</f>
        <v>3.33055555555556</v>
      </c>
      <c r="H40" s="0" t="n">
        <f aca="false">2.42*Sheet3!$F$12*E40/1.1^F40</f>
        <v>22090.8323761987</v>
      </c>
      <c r="I40" s="0" t="n">
        <f aca="false">1.5%*Sheet3!$F$13*E40*2.42/1.1^F40</f>
        <v>529.973412079432</v>
      </c>
      <c r="J40" s="0" t="n">
        <f aca="false">0*Sheet3!$F$14*E40/1.1^F40</f>
        <v>0</v>
      </c>
      <c r="K40" s="0" t="n">
        <f aca="false">0.05*Sheet3!$F$17*E40/1.1^F40</f>
        <v>4445.61371824092</v>
      </c>
    </row>
    <row r="41" customFormat="false" ht="16.5" hidden="false" customHeight="false" outlineLevel="0" collapsed="false">
      <c r="A41" s="0" t="n">
        <v>37</v>
      </c>
      <c r="B41" s="15" t="n">
        <f aca="false">EOMONTH(B40,0)+1</f>
        <v>37742</v>
      </c>
      <c r="C41" s="16" t="n">
        <f aca="false">EOMONTH(B41,1)+1</f>
        <v>37803</v>
      </c>
      <c r="D41" s="16" t="n">
        <f aca="false">EOMONTH(C41,0)</f>
        <v>37833</v>
      </c>
      <c r="E41" s="17" t="n">
        <f aca="false">D41-C41+1</f>
        <v>31</v>
      </c>
      <c r="F41" s="0" t="n">
        <f aca="false">YEARFRAC($C$4,D41)</f>
        <v>3.41666666666667</v>
      </c>
      <c r="H41" s="0" t="n">
        <f aca="false">2.42*Sheet3!$F$12*E41/1.1^F41</f>
        <v>22640.6113303331</v>
      </c>
      <c r="I41" s="0" t="n">
        <f aca="false">1.5%*Sheet3!$F$13*E41*2.42/1.1^F41</f>
        <v>543.16296615554</v>
      </c>
      <c r="J41" s="0" t="n">
        <f aca="false">0*Sheet3!$F$14*E41/1.1^F41</f>
        <v>0</v>
      </c>
      <c r="K41" s="0" t="n">
        <f aca="false">0.05*Sheet3!$F$17*E41/1.1^F41</f>
        <v>4556.25259408219</v>
      </c>
    </row>
    <row r="42" customFormat="false" ht="16.5" hidden="false" customHeight="false" outlineLevel="0" collapsed="false">
      <c r="A42" s="0" t="n">
        <v>38</v>
      </c>
      <c r="B42" s="15" t="n">
        <f aca="false">EOMONTH(B41,0)+1</f>
        <v>37773</v>
      </c>
      <c r="C42" s="16" t="n">
        <f aca="false">EOMONTH(B42,1)+1</f>
        <v>37834</v>
      </c>
      <c r="D42" s="16" t="n">
        <f aca="false">EOMONTH(C42,0)</f>
        <v>37864</v>
      </c>
      <c r="E42" s="17" t="n">
        <f aca="false">D42-C42+1</f>
        <v>31</v>
      </c>
      <c r="F42" s="0" t="n">
        <f aca="false">YEARFRAC($C$4,D42)</f>
        <v>3.5</v>
      </c>
      <c r="H42" s="0" t="n">
        <f aca="false">2.42*Sheet3!$F$12*E42/1.1^F42</f>
        <v>22461.5001737042</v>
      </c>
      <c r="I42" s="0" t="n">
        <f aca="false">1.5%*Sheet3!$F$13*E42*2.42/1.1^F42</f>
        <v>538.865973212784</v>
      </c>
      <c r="J42" s="0" t="n">
        <f aca="false">0*Sheet3!$F$14*E42/1.1^F42</f>
        <v>0</v>
      </c>
      <c r="K42" s="0" t="n">
        <f aca="false">0.05*Sheet3!$F$17*E42/1.1^F42</f>
        <v>4520.20782214061</v>
      </c>
    </row>
    <row r="43" customFormat="false" ht="16.5" hidden="false" customHeight="false" outlineLevel="0" collapsed="false">
      <c r="A43" s="0" t="n">
        <v>39</v>
      </c>
      <c r="B43" s="15" t="n">
        <f aca="false">EOMONTH(B42,0)+1</f>
        <v>37803</v>
      </c>
      <c r="C43" s="16" t="n">
        <f aca="false">EOMONTH(B43,1)+1</f>
        <v>37865</v>
      </c>
      <c r="D43" s="16" t="n">
        <f aca="false">EOMONTH(C43,0)</f>
        <v>37894</v>
      </c>
      <c r="E43" s="17" t="n">
        <f aca="false">D43-C43+1</f>
        <v>30</v>
      </c>
      <c r="F43" s="0" t="n">
        <f aca="false">YEARFRAC($C$4,D43)</f>
        <v>3.58055555555556</v>
      </c>
      <c r="H43" s="0" t="n">
        <f aca="false">2.42*Sheet3!$F$12*E43/1.1^F43</f>
        <v>21570.683618093</v>
      </c>
      <c r="I43" s="0" t="n">
        <f aca="false">1.5%*Sheet3!$F$13*E43*2.42/1.1^F43</f>
        <v>517.49470564467</v>
      </c>
      <c r="J43" s="0" t="n">
        <f aca="false">0*Sheet3!$F$14*E43/1.1^F43</f>
        <v>0</v>
      </c>
      <c r="K43" s="0" t="n">
        <f aca="false">0.05*Sheet3!$F$17*E43/1.1^F43</f>
        <v>4340.93769629746</v>
      </c>
    </row>
    <row r="44" customFormat="false" ht="16.5" hidden="false" customHeight="false" outlineLevel="0" collapsed="false">
      <c r="A44" s="0" t="n">
        <v>40</v>
      </c>
      <c r="B44" s="15" t="n">
        <f aca="false">EOMONTH(B43,0)+1</f>
        <v>37834</v>
      </c>
      <c r="C44" s="16" t="n">
        <f aca="false">EOMONTH(B44,1)+1</f>
        <v>37895</v>
      </c>
      <c r="D44" s="16" t="n">
        <f aca="false">EOMONTH(C44,0)</f>
        <v>37925</v>
      </c>
      <c r="E44" s="17" t="n">
        <f aca="false">D44-C44+1</f>
        <v>31</v>
      </c>
      <c r="F44" s="0" t="n">
        <f aca="false">YEARFRAC($C$4,D44)</f>
        <v>3.66666666666667</v>
      </c>
      <c r="H44" s="0" t="n">
        <f aca="false">2.42*Sheet3!$F$12*E44/1.1^F44</f>
        <v>22107.5175262756</v>
      </c>
      <c r="I44" s="0" t="n">
        <f aca="false">1.5%*Sheet3!$F$13*E44*2.42/1.1^F44</f>
        <v>530.373699663293</v>
      </c>
      <c r="J44" s="0" t="n">
        <f aca="false">0*Sheet3!$F$14*E44/1.1^F44</f>
        <v>0</v>
      </c>
      <c r="K44" s="0" t="n">
        <f aca="false">0.05*Sheet3!$F$17*E44/1.1^F44</f>
        <v>4448.97147908985</v>
      </c>
    </row>
    <row r="45" customFormat="false" ht="16.5" hidden="false" customHeight="false" outlineLevel="0" collapsed="false">
      <c r="A45" s="0" t="n">
        <v>41</v>
      </c>
      <c r="B45" s="15" t="n">
        <f aca="false">EOMONTH(B44,0)+1</f>
        <v>37865</v>
      </c>
      <c r="C45" s="16" t="n">
        <f aca="false">EOMONTH(B45,1)+1</f>
        <v>37926</v>
      </c>
      <c r="D45" s="16" t="n">
        <f aca="false">EOMONTH(C45,0)</f>
        <v>37955</v>
      </c>
      <c r="E45" s="17" t="n">
        <f aca="false">D45-C45+1</f>
        <v>30</v>
      </c>
      <c r="F45" s="0" t="n">
        <f aca="false">YEARFRAC($C$4,D45)</f>
        <v>3.74722222222222</v>
      </c>
      <c r="H45" s="0" t="n">
        <f aca="false">2.42*Sheet3!$F$12*E45/1.1^F45</f>
        <v>21230.739819374</v>
      </c>
      <c r="I45" s="0" t="n">
        <f aca="false">1.5%*Sheet3!$F$13*E45*2.42/1.1^F45</f>
        <v>509.339233191017</v>
      </c>
      <c r="J45" s="0" t="n">
        <f aca="false">0*Sheet3!$F$14*E45/1.1^F45</f>
        <v>0</v>
      </c>
      <c r="K45" s="0" t="n">
        <f aca="false">0.05*Sheet3!$F$17*E45/1.1^F45</f>
        <v>4272.52656586652</v>
      </c>
    </row>
    <row r="46" customFormat="false" ht="16.5" hidden="false" customHeight="false" outlineLevel="0" collapsed="false">
      <c r="A46" s="0" t="n">
        <v>42</v>
      </c>
      <c r="B46" s="15" t="n">
        <f aca="false">EOMONTH(B45,0)+1</f>
        <v>37895</v>
      </c>
      <c r="C46" s="16" t="n">
        <f aca="false">EOMONTH(B46,1)+1</f>
        <v>37956</v>
      </c>
      <c r="D46" s="16" t="n">
        <f aca="false">EOMONTH(C46,0)</f>
        <v>37986</v>
      </c>
      <c r="E46" s="17" t="n">
        <f aca="false">D46-C46+1</f>
        <v>31</v>
      </c>
      <c r="F46" s="0" t="n">
        <f aca="false">YEARFRAC($C$4,D46)</f>
        <v>3.83333333333333</v>
      </c>
      <c r="H46" s="0" t="n">
        <f aca="false">2.42*Sheet3!$F$12*E46/1.1^F46</f>
        <v>21759.1134783934</v>
      </c>
      <c r="I46" s="0" t="n">
        <f aca="false">1.5%*Sheet3!$F$13*E46*2.42/1.1^F46</f>
        <v>522.015260339053</v>
      </c>
      <c r="J46" s="0" t="n">
        <f aca="false">0*Sheet3!$F$14*E46/1.1^F46</f>
        <v>0</v>
      </c>
      <c r="K46" s="0" t="n">
        <f aca="false">0.05*Sheet3!$F$17*E46/1.1^F46</f>
        <v>4378.85778720269</v>
      </c>
    </row>
    <row r="47" customFormat="false" ht="16.5" hidden="false" customHeight="false" outlineLevel="0" collapsed="false">
      <c r="A47" s="0" t="n">
        <v>43</v>
      </c>
      <c r="B47" s="15" t="n">
        <f aca="false">EOMONTH(B46,0)+1</f>
        <v>37926</v>
      </c>
      <c r="C47" s="16" t="n">
        <f aca="false">EOMONTH(B47,1)+1</f>
        <v>37987</v>
      </c>
      <c r="D47" s="16" t="n">
        <f aca="false">EOMONTH(C47,0)</f>
        <v>38017</v>
      </c>
      <c r="E47" s="17" t="n">
        <f aca="false">D47-C47+1</f>
        <v>31</v>
      </c>
      <c r="F47" s="0" t="n">
        <f aca="false">YEARFRAC($C$4,D47)</f>
        <v>3.91666666666667</v>
      </c>
      <c r="H47" s="0" t="n">
        <f aca="false">2.42*Sheet3!$F$12*E47/1.1^F47</f>
        <v>21586.9759011225</v>
      </c>
      <c r="I47" s="0" t="n">
        <f aca="false">1.5%*Sheet3!$F$13*E47*2.42/1.1^F47</f>
        <v>517.885568092977</v>
      </c>
      <c r="J47" s="0" t="n">
        <f aca="false">0*Sheet3!$F$14*E47/1.1^F47</f>
        <v>0</v>
      </c>
      <c r="K47" s="0" t="n">
        <f aca="false">0.05*Sheet3!$F$17*E47/1.1^F47</f>
        <v>4344.21639561055</v>
      </c>
    </row>
    <row r="48" customFormat="false" ht="16.5" hidden="false" customHeight="false" outlineLevel="0" collapsed="false">
      <c r="A48" s="0" t="n">
        <v>44</v>
      </c>
      <c r="B48" s="15" t="n">
        <f aca="false">EOMONTH(B47,0)+1</f>
        <v>37956</v>
      </c>
      <c r="C48" s="16" t="n">
        <f aca="false">EOMONTH(B48,1)+1</f>
        <v>38018</v>
      </c>
      <c r="D48" s="16" t="n">
        <f aca="false">EOMONTH(C48,0)</f>
        <v>38046</v>
      </c>
      <c r="E48" s="17" t="n">
        <f aca="false">D48-C48+1</f>
        <v>29</v>
      </c>
      <c r="F48" s="0" t="n">
        <f aca="false">YEARFRAC($C$4,D48)</f>
        <v>3.99444444444444</v>
      </c>
      <c r="H48" s="0" t="n">
        <f aca="false">2.42*Sheet3!$F$12*E48/1.1^F48</f>
        <v>20045.1208860174</v>
      </c>
      <c r="I48" s="0" t="n">
        <f aca="false">1.5%*Sheet3!$F$13*E48*2.42/1.1^F48</f>
        <v>480.895465168315</v>
      </c>
      <c r="J48" s="0" t="n">
        <f aca="false">0*Sheet3!$F$14*E48/1.1^F48</f>
        <v>0</v>
      </c>
      <c r="K48" s="0" t="n">
        <f aca="false">0.05*Sheet3!$F$17*E48/1.1^F48</f>
        <v>4033.92968074347</v>
      </c>
    </row>
    <row r="49" customFormat="false" ht="16.5" hidden="false" customHeight="false" outlineLevel="0" collapsed="false">
      <c r="A49" s="0" t="n">
        <v>45</v>
      </c>
      <c r="B49" s="15" t="n">
        <f aca="false">EOMONTH(B48,0)+1</f>
        <v>37987</v>
      </c>
      <c r="C49" s="16" t="n">
        <f aca="false">EOMONTH(B49,1)+1</f>
        <v>38047</v>
      </c>
      <c r="D49" s="16" t="n">
        <f aca="false">EOMONTH(C49,0)</f>
        <v>38077</v>
      </c>
      <c r="E49" s="17" t="n">
        <f aca="false">D49-C49+1</f>
        <v>31</v>
      </c>
      <c r="F49" s="0" t="n">
        <f aca="false">YEARFRAC($C$4,D49)</f>
        <v>4.08333333333333</v>
      </c>
      <c r="H49" s="0" t="n">
        <f aca="false">2.42*Sheet3!$F$12*E49/1.1^F49</f>
        <v>21246.7753437082</v>
      </c>
      <c r="I49" s="0" t="n">
        <f aca="false">1.5%*Sheet3!$F$13*E49*2.42/1.1^F49</f>
        <v>509.723935831513</v>
      </c>
      <c r="J49" s="0" t="n">
        <f aca="false">0*Sheet3!$F$14*E49/1.1^F49</f>
        <v>0</v>
      </c>
      <c r="K49" s="0" t="n">
        <f aca="false">0.05*Sheet3!$F$17*E49/1.1^F49</f>
        <v>4275.75359442503</v>
      </c>
    </row>
    <row r="50" customFormat="false" ht="16.5" hidden="false" customHeight="false" outlineLevel="0" collapsed="false">
      <c r="A50" s="0" t="n">
        <v>46</v>
      </c>
      <c r="B50" s="15" t="n">
        <f aca="false">EOMONTH(B49,0)+1</f>
        <v>38018</v>
      </c>
      <c r="C50" s="16" t="n">
        <f aca="false">EOMONTH(B50,1)+1</f>
        <v>38078</v>
      </c>
      <c r="D50" s="16" t="n">
        <f aca="false">EOMONTH(C50,0)</f>
        <v>38107</v>
      </c>
      <c r="E50" s="17" t="n">
        <f aca="false">D50-C50+1</f>
        <v>30</v>
      </c>
      <c r="F50" s="0" t="n">
        <f aca="false">YEARFRAC($C$4,D50)</f>
        <v>4.16388888888889</v>
      </c>
      <c r="H50" s="0" t="n">
        <f aca="false">2.42*Sheet3!$F$12*E50/1.1^F50</f>
        <v>20404.1344211004</v>
      </c>
      <c r="I50" s="0" t="n">
        <f aca="false">1.5%*Sheet3!$F$13*E50*2.42/1.1^F50</f>
        <v>489.508432979145</v>
      </c>
      <c r="J50" s="0" t="n">
        <f aca="false">0*Sheet3!$F$14*E50/1.1^F50</f>
        <v>0</v>
      </c>
      <c r="K50" s="0" t="n">
        <f aca="false">0.05*Sheet3!$F$17*E50/1.1^F50</f>
        <v>4106.17845206269</v>
      </c>
    </row>
    <row r="51" customFormat="false" ht="16.5" hidden="false" customHeight="false" outlineLevel="0" collapsed="false">
      <c r="A51" s="0" t="n">
        <v>47</v>
      </c>
      <c r="B51" s="15" t="n">
        <f aca="false">EOMONTH(B50,0)+1</f>
        <v>38047</v>
      </c>
      <c r="C51" s="16" t="n">
        <f aca="false">EOMONTH(B51,1)+1</f>
        <v>38108</v>
      </c>
      <c r="D51" s="16" t="n">
        <f aca="false">EOMONTH(C51,0)</f>
        <v>38138</v>
      </c>
      <c r="E51" s="17" t="n">
        <f aca="false">D51-C51+1</f>
        <v>31</v>
      </c>
      <c r="F51" s="0" t="n">
        <f aca="false">YEARFRAC($C$4,D51)</f>
        <v>4.25</v>
      </c>
      <c r="H51" s="0" t="n">
        <f aca="false">2.42*Sheet3!$F$12*E51/1.1^F51</f>
        <v>20911.9361866028</v>
      </c>
      <c r="I51" s="0" t="n">
        <f aca="false">1.5%*Sheet3!$F$13*E51*2.42/1.1^F51</f>
        <v>501.690927044567</v>
      </c>
      <c r="J51" s="0" t="n">
        <f aca="false">0*Sheet3!$F$14*E51/1.1^F51</f>
        <v>0</v>
      </c>
      <c r="K51" s="0" t="n">
        <f aca="false">0.05*Sheet3!$F$17*E51/1.1^F51</f>
        <v>4208.36973469162</v>
      </c>
    </row>
    <row r="52" customFormat="false" ht="16.5" hidden="false" customHeight="false" outlineLevel="0" collapsed="false">
      <c r="A52" s="0" t="n">
        <v>48</v>
      </c>
      <c r="B52" s="15" t="n">
        <f aca="false">EOMONTH(B51,0)+1</f>
        <v>38078</v>
      </c>
      <c r="C52" s="16" t="n">
        <f aca="false">EOMONTH(B52,1)+1</f>
        <v>38139</v>
      </c>
      <c r="D52" s="16" t="n">
        <f aca="false">EOMONTH(C52,0)</f>
        <v>38168</v>
      </c>
      <c r="E52" s="17" t="n">
        <f aca="false">D52-C52+1</f>
        <v>30</v>
      </c>
      <c r="F52" s="0" t="n">
        <f aca="false">YEARFRAC($C$4,D52)</f>
        <v>4.33055555555556</v>
      </c>
      <c r="H52" s="0" t="n">
        <f aca="false">2.42*Sheet3!$F$12*E52/1.1^F52</f>
        <v>20082.5748874533</v>
      </c>
      <c r="I52" s="0" t="n">
        <f aca="false">1.5%*Sheet3!$F$13*E52*2.42/1.1^F52</f>
        <v>481.794010981302</v>
      </c>
      <c r="J52" s="0" t="n">
        <f aca="false">0*Sheet3!$F$14*E52/1.1^F52</f>
        <v>0</v>
      </c>
      <c r="K52" s="0" t="n">
        <f aca="false">0.05*Sheet3!$F$17*E52/1.1^F52</f>
        <v>4041.46701658266</v>
      </c>
    </row>
    <row r="53" customFormat="false" ht="16.5" hidden="false" customHeight="false" outlineLevel="0" collapsed="false">
      <c r="A53" s="0" t="n">
        <v>49</v>
      </c>
      <c r="B53" s="15" t="n">
        <f aca="false">EOMONTH(B52,0)+1</f>
        <v>38108</v>
      </c>
      <c r="C53" s="16" t="n">
        <f aca="false">EOMONTH(B53,1)+1</f>
        <v>38169</v>
      </c>
      <c r="D53" s="16" t="n">
        <f aca="false">EOMONTH(C53,0)</f>
        <v>38199</v>
      </c>
      <c r="E53" s="17" t="n">
        <f aca="false">D53-C53+1</f>
        <v>31</v>
      </c>
      <c r="F53" s="0" t="n">
        <f aca="false">YEARFRAC($C$4,D53)</f>
        <v>4.41666666666667</v>
      </c>
      <c r="H53" s="0" t="n">
        <f aca="false">2.42*Sheet3!$F$12*E53/1.1^F53</f>
        <v>20582.3739366665</v>
      </c>
      <c r="I53" s="0" t="n">
        <f aca="false">1.5%*Sheet3!$F$13*E53*2.42/1.1^F53</f>
        <v>493.784514686855</v>
      </c>
      <c r="J53" s="0" t="n">
        <f aca="false">0*Sheet3!$F$14*E53/1.1^F53</f>
        <v>0</v>
      </c>
      <c r="K53" s="0" t="n">
        <f aca="false">0.05*Sheet3!$F$17*E53/1.1^F53</f>
        <v>4142.04781280199</v>
      </c>
    </row>
    <row r="54" customFormat="false" ht="16.5" hidden="false" customHeight="false" outlineLevel="0" collapsed="false">
      <c r="A54" s="0" t="n">
        <v>50</v>
      </c>
      <c r="B54" s="15" t="n">
        <f aca="false">EOMONTH(B53,0)+1</f>
        <v>38139</v>
      </c>
      <c r="C54" s="16" t="n">
        <f aca="false">EOMONTH(B54,1)+1</f>
        <v>38200</v>
      </c>
      <c r="D54" s="16" t="n">
        <f aca="false">EOMONTH(C54,0)</f>
        <v>38230</v>
      </c>
      <c r="E54" s="17" t="n">
        <f aca="false">D54-C54+1</f>
        <v>31</v>
      </c>
      <c r="F54" s="0" t="n">
        <f aca="false">YEARFRAC($C$4,D54)</f>
        <v>4.5</v>
      </c>
      <c r="H54" s="0" t="n">
        <f aca="false">2.42*Sheet3!$F$12*E54/1.1^F54</f>
        <v>20419.5456124583</v>
      </c>
      <c r="I54" s="0" t="n">
        <f aca="false">1.5%*Sheet3!$F$13*E54*2.42/1.1^F54</f>
        <v>489.878157466167</v>
      </c>
      <c r="J54" s="0" t="n">
        <f aca="false">0*Sheet3!$F$14*E54/1.1^F54</f>
        <v>0</v>
      </c>
      <c r="K54" s="0" t="n">
        <f aca="false">0.05*Sheet3!$F$17*E54/1.1^F54</f>
        <v>4109.27983830964</v>
      </c>
    </row>
    <row r="55" customFormat="false" ht="16.5" hidden="false" customHeight="false" outlineLevel="0" collapsed="false">
      <c r="A55" s="0" t="n">
        <v>51</v>
      </c>
      <c r="B55" s="15" t="n">
        <f aca="false">EOMONTH(B54,0)+1</f>
        <v>38169</v>
      </c>
      <c r="C55" s="16" t="n">
        <f aca="false">EOMONTH(B55,1)+1</f>
        <v>38231</v>
      </c>
      <c r="D55" s="16" t="n">
        <f aca="false">EOMONTH(C55,0)</f>
        <v>38260</v>
      </c>
      <c r="E55" s="17" t="n">
        <f aca="false">D55-C55+1</f>
        <v>30</v>
      </c>
      <c r="F55" s="0" t="n">
        <f aca="false">YEARFRAC($C$4,D55)</f>
        <v>4.58055555555556</v>
      </c>
      <c r="H55" s="0" t="n">
        <f aca="false">2.42*Sheet3!$F$12*E55/1.1^F55</f>
        <v>19609.7123800846</v>
      </c>
      <c r="I55" s="0" t="n">
        <f aca="false">1.5%*Sheet3!$F$13*E55*2.42/1.1^F55</f>
        <v>470.449732404246</v>
      </c>
      <c r="J55" s="0" t="n">
        <f aca="false">0*Sheet3!$F$14*E55/1.1^F55</f>
        <v>0</v>
      </c>
      <c r="K55" s="0" t="n">
        <f aca="false">0.05*Sheet3!$F$17*E55/1.1^F55</f>
        <v>3946.30699663405</v>
      </c>
    </row>
    <row r="56" customFormat="false" ht="16.5" hidden="false" customHeight="false" outlineLevel="0" collapsed="false">
      <c r="A56" s="0" t="n">
        <v>52</v>
      </c>
      <c r="B56" s="15" t="n">
        <f aca="false">EOMONTH(B55,0)+1</f>
        <v>38200</v>
      </c>
      <c r="C56" s="16" t="n">
        <f aca="false">EOMONTH(B56,1)+1</f>
        <v>38261</v>
      </c>
      <c r="D56" s="16" t="n">
        <f aca="false">EOMONTH(C56,0)</f>
        <v>38291</v>
      </c>
      <c r="E56" s="17" t="n">
        <f aca="false">D56-C56+1</f>
        <v>31</v>
      </c>
      <c r="F56" s="0" t="n">
        <f aca="false">YEARFRAC($C$4,D56)</f>
        <v>4.66666666666667</v>
      </c>
      <c r="H56" s="0" t="n">
        <f aca="false">2.42*Sheet3!$F$12*E56/1.1^F56</f>
        <v>20097.7432057051</v>
      </c>
      <c r="I56" s="0" t="n">
        <f aca="false">1.5%*Sheet3!$F$13*E56*2.42/1.1^F56</f>
        <v>482.157908784811</v>
      </c>
      <c r="J56" s="0" t="n">
        <f aca="false">0*Sheet3!$F$14*E56/1.1^F56</f>
        <v>0</v>
      </c>
      <c r="K56" s="0" t="n">
        <f aca="false">0.05*Sheet3!$F$17*E56/1.1^F56</f>
        <v>4044.51952644532</v>
      </c>
    </row>
    <row r="57" customFormat="false" ht="16.5" hidden="false" customHeight="false" outlineLevel="0" collapsed="false">
      <c r="A57" s="0" t="n">
        <v>53</v>
      </c>
      <c r="B57" s="15" t="n">
        <f aca="false">EOMONTH(B56,0)+1</f>
        <v>38231</v>
      </c>
      <c r="C57" s="16" t="n">
        <f aca="false">EOMONTH(B57,1)+1</f>
        <v>38292</v>
      </c>
      <c r="D57" s="16" t="n">
        <f aca="false">EOMONTH(C57,0)</f>
        <v>38321</v>
      </c>
      <c r="E57" s="17" t="n">
        <f aca="false">D57-C57+1</f>
        <v>30</v>
      </c>
      <c r="F57" s="0" t="n">
        <f aca="false">YEARFRAC($C$4,D57)</f>
        <v>4.74722222222222</v>
      </c>
      <c r="H57" s="0" t="n">
        <f aca="false">2.42*Sheet3!$F$12*E57/1.1^F57</f>
        <v>19300.6725630673</v>
      </c>
      <c r="I57" s="0" t="n">
        <f aca="false">1.5%*Sheet3!$F$13*E57*2.42/1.1^F57</f>
        <v>463.035666537288</v>
      </c>
      <c r="J57" s="0" t="n">
        <f aca="false">0*Sheet3!$F$14*E57/1.1^F57</f>
        <v>0</v>
      </c>
      <c r="K57" s="0" t="n">
        <f aca="false">0.05*Sheet3!$F$17*E57/1.1^F57</f>
        <v>3884.11505987865</v>
      </c>
    </row>
    <row r="58" customFormat="false" ht="16.5" hidden="false" customHeight="false" outlineLevel="0" collapsed="false">
      <c r="A58" s="0" t="n">
        <v>54</v>
      </c>
      <c r="B58" s="15" t="n">
        <f aca="false">EOMONTH(B57,0)+1</f>
        <v>38261</v>
      </c>
      <c r="C58" s="16" t="n">
        <f aca="false">EOMONTH(B58,1)+1</f>
        <v>38322</v>
      </c>
      <c r="D58" s="16" t="n">
        <f aca="false">EOMONTH(C58,0)</f>
        <v>38352</v>
      </c>
      <c r="E58" s="17" t="n">
        <f aca="false">D58-C58+1</f>
        <v>31</v>
      </c>
      <c r="F58" s="0" t="n">
        <f aca="false">YEARFRAC($C$4,D58)</f>
        <v>4.83333333333333</v>
      </c>
      <c r="H58" s="0" t="n">
        <f aca="false">2.42*Sheet3!$F$12*E58/1.1^F58</f>
        <v>19781.012253085</v>
      </c>
      <c r="I58" s="0" t="n">
        <f aca="false">1.5%*Sheet3!$F$13*E58*2.42/1.1^F58</f>
        <v>474.559327580958</v>
      </c>
      <c r="J58" s="0" t="n">
        <f aca="false">0*Sheet3!$F$14*E58/1.1^F58</f>
        <v>0</v>
      </c>
      <c r="K58" s="0" t="n">
        <f aca="false">0.05*Sheet3!$F$17*E58/1.1^F58</f>
        <v>3980.7798065479</v>
      </c>
    </row>
    <row r="59" customFormat="false" ht="16.5" hidden="false" customHeight="false" outlineLevel="0" collapsed="false">
      <c r="A59" s="0" t="n">
        <v>55</v>
      </c>
      <c r="B59" s="15" t="n">
        <f aca="false">EOMONTH(B58,0)+1</f>
        <v>38292</v>
      </c>
      <c r="C59" s="16" t="n">
        <f aca="false">EOMONTH(B59,1)+1</f>
        <v>38353</v>
      </c>
      <c r="D59" s="16" t="n">
        <f aca="false">EOMONTH(C59,0)</f>
        <v>38383</v>
      </c>
      <c r="E59" s="17" t="n">
        <f aca="false">D59-C59+1</f>
        <v>31</v>
      </c>
      <c r="F59" s="0" t="n">
        <f aca="false">YEARFRAC($C$4,D59)</f>
        <v>4.91666666666667</v>
      </c>
      <c r="H59" s="0" t="n">
        <f aca="false">2.42*Sheet3!$F$12*E59/1.1^F59</f>
        <v>19624.523546475</v>
      </c>
      <c r="I59" s="0" t="n">
        <f aca="false">1.5%*Sheet3!$F$13*E59*2.42/1.1^F59</f>
        <v>470.805061902707</v>
      </c>
      <c r="J59" s="0" t="n">
        <f aca="false">0*Sheet3!$F$14*E59/1.1^F59</f>
        <v>0</v>
      </c>
      <c r="K59" s="0" t="n">
        <f aca="false">0.05*Sheet3!$F$17*E59/1.1^F59</f>
        <v>3949.28763237322</v>
      </c>
    </row>
    <row r="60" customFormat="false" ht="16.5" hidden="false" customHeight="false" outlineLevel="0" collapsed="false">
      <c r="A60" s="0" t="n">
        <v>56</v>
      </c>
      <c r="B60" s="15" t="n">
        <f aca="false">EOMONTH(B59,0)+1</f>
        <v>38322</v>
      </c>
      <c r="C60" s="16" t="n">
        <f aca="false">EOMONTH(B60,1)+1</f>
        <v>38384</v>
      </c>
      <c r="D60" s="16" t="n">
        <f aca="false">EOMONTH(C60,0)</f>
        <v>38411</v>
      </c>
      <c r="E60" s="17" t="n">
        <f aca="false">D60-C60+1</f>
        <v>28</v>
      </c>
      <c r="F60" s="0" t="n">
        <f aca="false">YEARFRAC($C$4,D60)</f>
        <v>4.99166666666667</v>
      </c>
      <c r="H60" s="0" t="n">
        <f aca="false">2.42*Sheet3!$F$12*E60/1.1^F60</f>
        <v>17599.1222332899</v>
      </c>
      <c r="I60" s="0" t="n">
        <f aca="false">1.5%*Sheet3!$F$13*E60*2.42/1.1^F60</f>
        <v>422.214369324937</v>
      </c>
      <c r="J60" s="0" t="n">
        <f aca="false">0*Sheet3!$F$14*E60/1.1^F60</f>
        <v>0</v>
      </c>
      <c r="K60" s="0" t="n">
        <f aca="false">0.05*Sheet3!$F$17*E60/1.1^F60</f>
        <v>3541.69086510335</v>
      </c>
    </row>
    <row r="61" customFormat="false" ht="16.5" hidden="false" customHeight="false" outlineLevel="0" collapsed="false">
      <c r="A61" s="0" t="n">
        <v>57</v>
      </c>
      <c r="B61" s="15" t="n">
        <f aca="false">EOMONTH(B60,0)+1</f>
        <v>38353</v>
      </c>
      <c r="C61" s="16" t="n">
        <f aca="false">EOMONTH(B61,1)+1</f>
        <v>38412</v>
      </c>
      <c r="D61" s="16" t="n">
        <f aca="false">EOMONTH(C61,0)</f>
        <v>38442</v>
      </c>
      <c r="E61" s="17" t="n">
        <f aca="false">D61-C61+1</f>
        <v>31</v>
      </c>
      <c r="F61" s="0" t="n">
        <f aca="false">YEARFRAC($C$4,D61)</f>
        <v>5.08333333333333</v>
      </c>
      <c r="H61" s="0" t="n">
        <f aca="false">2.42*Sheet3!$F$12*E61/1.1^F61</f>
        <v>19315.250312462</v>
      </c>
      <c r="I61" s="0" t="n">
        <f aca="false">1.5%*Sheet3!$F$13*E61*2.42/1.1^F61</f>
        <v>463.385396210466</v>
      </c>
      <c r="J61" s="0" t="n">
        <f aca="false">0*Sheet3!$F$14*E61/1.1^F61</f>
        <v>0</v>
      </c>
      <c r="K61" s="0" t="n">
        <f aca="false">0.05*Sheet3!$F$17*E61/1.1^F61</f>
        <v>3887.04872220457</v>
      </c>
    </row>
    <row r="62" customFormat="false" ht="16.5" hidden="false" customHeight="false" outlineLevel="0" collapsed="false">
      <c r="A62" s="0" t="n">
        <v>58</v>
      </c>
      <c r="B62" s="15" t="n">
        <f aca="false">EOMONTH(B61,0)+1</f>
        <v>38384</v>
      </c>
      <c r="C62" s="16" t="n">
        <f aca="false">EOMONTH(B62,1)+1</f>
        <v>38443</v>
      </c>
      <c r="D62" s="16" t="n">
        <f aca="false">EOMONTH(C62,0)</f>
        <v>38472</v>
      </c>
      <c r="E62" s="17" t="n">
        <f aca="false">D62-C62+1</f>
        <v>30</v>
      </c>
      <c r="F62" s="0" t="n">
        <f aca="false">YEARFRAC($C$4,D62)</f>
        <v>5.16388888888889</v>
      </c>
      <c r="H62" s="0" t="n">
        <f aca="false">2.42*Sheet3!$F$12*E62/1.1^F62</f>
        <v>18549.2131100913</v>
      </c>
      <c r="I62" s="0" t="n">
        <f aca="false">1.5%*Sheet3!$F$13*E62*2.42/1.1^F62</f>
        <v>445.007666344677</v>
      </c>
      <c r="J62" s="0" t="n">
        <f aca="false">0*Sheet3!$F$14*E62/1.1^F62</f>
        <v>0</v>
      </c>
      <c r="K62" s="0" t="n">
        <f aca="false">0.05*Sheet3!$F$17*E62/1.1^F62</f>
        <v>3732.88950187517</v>
      </c>
    </row>
    <row r="63" customFormat="false" ht="16.5" hidden="false" customHeight="false" outlineLevel="0" collapsed="false">
      <c r="A63" s="0" t="n">
        <v>59</v>
      </c>
      <c r="B63" s="15" t="n">
        <f aca="false">EOMONTH(B62,0)+1</f>
        <v>38412</v>
      </c>
      <c r="C63" s="16" t="n">
        <f aca="false">EOMONTH(B63,1)+1</f>
        <v>38473</v>
      </c>
      <c r="D63" s="16" t="n">
        <f aca="false">EOMONTH(C63,0)</f>
        <v>38503</v>
      </c>
      <c r="E63" s="17" t="n">
        <f aca="false">D63-C63+1</f>
        <v>31</v>
      </c>
      <c r="F63" s="0" t="n">
        <f aca="false">YEARFRAC($C$4,D63)</f>
        <v>5.25</v>
      </c>
      <c r="H63" s="0" t="n">
        <f aca="false">2.42*Sheet3!$F$12*E63/1.1^F63</f>
        <v>19010.8510787298</v>
      </c>
      <c r="I63" s="0" t="n">
        <f aca="false">1.5%*Sheet3!$F$13*E63*2.42/1.1^F63</f>
        <v>456.082660949606</v>
      </c>
      <c r="J63" s="0" t="n">
        <f aca="false">0*Sheet3!$F$14*E63/1.1^F63</f>
        <v>0</v>
      </c>
      <c r="K63" s="0" t="n">
        <f aca="false">0.05*Sheet3!$F$17*E63/1.1^F63</f>
        <v>3825.79066790147</v>
      </c>
    </row>
    <row r="64" customFormat="false" ht="16.5" hidden="false" customHeight="false" outlineLevel="0" collapsed="false">
      <c r="A64" s="0" t="n">
        <v>60</v>
      </c>
      <c r="B64" s="15" t="n">
        <f aca="false">EOMONTH(B63,0)+1</f>
        <v>38443</v>
      </c>
      <c r="C64" s="16" t="n">
        <f aca="false">EOMONTH(B64,1)+1</f>
        <v>38504</v>
      </c>
      <c r="D64" s="16" t="n">
        <f aca="false">EOMONTH(C64,0)</f>
        <v>38533</v>
      </c>
      <c r="E64" s="17" t="n">
        <f aca="false">D64-C64+1</f>
        <v>30</v>
      </c>
      <c r="F64" s="0" t="n">
        <f aca="false">YEARFRAC($C$4,D64)</f>
        <v>5.33055555555556</v>
      </c>
      <c r="H64" s="0" t="n">
        <f aca="false">2.42*Sheet3!$F$12*E64/1.1^F64</f>
        <v>18256.8862613212</v>
      </c>
      <c r="I64" s="0" t="n">
        <f aca="false">1.5%*Sheet3!$F$13*E64*2.42/1.1^F64</f>
        <v>437.994555437547</v>
      </c>
      <c r="J64" s="0" t="n">
        <f aca="false">0*Sheet3!$F$14*E64/1.1^F64</f>
        <v>0</v>
      </c>
      <c r="K64" s="0" t="n">
        <f aca="false">0.05*Sheet3!$F$17*E64/1.1^F64</f>
        <v>3674.06092416605</v>
      </c>
    </row>
    <row r="65" customFormat="false" ht="16.5" hidden="false" customHeight="false" outlineLevel="0" collapsed="false">
      <c r="A65" s="0" t="n">
        <v>61</v>
      </c>
      <c r="B65" s="15" t="n">
        <f aca="false">EOMONTH(B64,0)+1</f>
        <v>38473</v>
      </c>
      <c r="C65" s="16" t="n">
        <f aca="false">EOMONTH(B65,1)+1</f>
        <v>38534</v>
      </c>
      <c r="D65" s="16" t="n">
        <f aca="false">EOMONTH(C65,0)</f>
        <v>38564</v>
      </c>
      <c r="E65" s="17" t="n">
        <f aca="false">D65-C65+1</f>
        <v>31</v>
      </c>
      <c r="F65" s="0" t="n">
        <f aca="false">YEARFRAC($C$4,D65)</f>
        <v>5.41666666666667</v>
      </c>
      <c r="H65" s="0" t="n">
        <f aca="false">2.42*Sheet3!$F$12*E65/1.1^F65</f>
        <v>18711.2490333332</v>
      </c>
      <c r="I65" s="0" t="n">
        <f aca="false">1.5%*Sheet3!$F$13*E65*2.42/1.1^F65</f>
        <v>448.895013351686</v>
      </c>
      <c r="J65" s="0" t="n">
        <f aca="false">0*Sheet3!$F$14*E65/1.1^F65</f>
        <v>0</v>
      </c>
      <c r="K65" s="0" t="n">
        <f aca="false">0.05*Sheet3!$F$17*E65/1.1^F65</f>
        <v>3765.49801163817</v>
      </c>
    </row>
    <row r="66" customFormat="false" ht="16.5" hidden="false" customHeight="false" outlineLevel="0" collapsed="false">
      <c r="A66" s="0" t="n">
        <v>62</v>
      </c>
      <c r="B66" s="15" t="n">
        <f aca="false">EOMONTH(B65,0)+1</f>
        <v>38504</v>
      </c>
      <c r="C66" s="16" t="n">
        <f aca="false">EOMONTH(B66,1)+1</f>
        <v>38565</v>
      </c>
      <c r="D66" s="16" t="n">
        <f aca="false">EOMONTH(C66,0)</f>
        <v>38595</v>
      </c>
      <c r="E66" s="17" t="n">
        <f aca="false">D66-C66+1</f>
        <v>31</v>
      </c>
      <c r="F66" s="0" t="n">
        <f aca="false">YEARFRAC($C$4,D66)</f>
        <v>5.5</v>
      </c>
      <c r="H66" s="0" t="n">
        <f aca="false">2.42*Sheet3!$F$12*E66/1.1^F66</f>
        <v>18563.223284053</v>
      </c>
      <c r="I66" s="0" t="n">
        <f aca="false">1.5%*Sheet3!$F$13*E66*2.42/1.1^F66</f>
        <v>445.343779514697</v>
      </c>
      <c r="J66" s="0" t="n">
        <f aca="false">0*Sheet3!$F$14*E66/1.1^F66</f>
        <v>0</v>
      </c>
      <c r="K66" s="0" t="n">
        <f aca="false">0.05*Sheet3!$F$17*E66/1.1^F66</f>
        <v>3735.70894391786</v>
      </c>
    </row>
    <row r="67" customFormat="false" ht="16.5" hidden="false" customHeight="false" outlineLevel="0" collapsed="false">
      <c r="A67" s="0" t="n">
        <v>63</v>
      </c>
      <c r="B67" s="15" t="n">
        <f aca="false">EOMONTH(B66,0)+1</f>
        <v>38534</v>
      </c>
      <c r="C67" s="16" t="n">
        <f aca="false">EOMONTH(B67,1)+1</f>
        <v>38596</v>
      </c>
      <c r="D67" s="16" t="n">
        <f aca="false">EOMONTH(C67,0)</f>
        <v>38625</v>
      </c>
      <c r="E67" s="17" t="n">
        <f aca="false">D67-C67+1</f>
        <v>30</v>
      </c>
      <c r="F67" s="0" t="n">
        <f aca="false">YEARFRAC($C$4,D67)</f>
        <v>5.58055555555556</v>
      </c>
      <c r="H67" s="0" t="n">
        <f aca="false">2.42*Sheet3!$F$12*E67/1.1^F67</f>
        <v>17827.0112546223</v>
      </c>
      <c r="I67" s="0" t="n">
        <f aca="false">1.5%*Sheet3!$F$13*E67*2.42/1.1^F67</f>
        <v>427.681574912951</v>
      </c>
      <c r="J67" s="0" t="n">
        <f aca="false">0*Sheet3!$F$14*E67/1.1^F67</f>
        <v>0</v>
      </c>
      <c r="K67" s="0" t="n">
        <f aca="false">0.05*Sheet3!$F$17*E67/1.1^F67</f>
        <v>3587.55181512187</v>
      </c>
    </row>
    <row r="68" customFormat="false" ht="16.5" hidden="false" customHeight="false" outlineLevel="0" collapsed="false">
      <c r="A68" s="0" t="n">
        <v>64</v>
      </c>
      <c r="B68" s="15" t="n">
        <f aca="false">EOMONTH(B67,0)+1</f>
        <v>38565</v>
      </c>
      <c r="C68" s="16" t="n">
        <f aca="false">EOMONTH(B68,1)+1</f>
        <v>38626</v>
      </c>
      <c r="D68" s="16" t="n">
        <f aca="false">EOMONTH(C68,0)</f>
        <v>38656</v>
      </c>
      <c r="E68" s="17" t="n">
        <f aca="false">D68-C68+1</f>
        <v>31</v>
      </c>
      <c r="F68" s="0" t="n">
        <f aca="false">YEARFRAC($C$4,D68)</f>
        <v>5.66666666666667</v>
      </c>
      <c r="H68" s="0" t="n">
        <f aca="false">2.42*Sheet3!$F$12*E68/1.1^F68</f>
        <v>18270.6756415501</v>
      </c>
      <c r="I68" s="0" t="n">
        <f aca="false">1.5%*Sheet3!$F$13*E68*2.42/1.1^F68</f>
        <v>438.325371622556</v>
      </c>
      <c r="J68" s="0" t="n">
        <f aca="false">0*Sheet3!$F$14*E68/1.1^F68</f>
        <v>0</v>
      </c>
      <c r="K68" s="0" t="n">
        <f aca="false">0.05*Sheet3!$F$17*E68/1.1^F68</f>
        <v>3676.83593313211</v>
      </c>
    </row>
    <row r="69" customFormat="false" ht="16.5" hidden="false" customHeight="false" outlineLevel="0" collapsed="false">
      <c r="A69" s="0" t="n">
        <v>65</v>
      </c>
      <c r="B69" s="15" t="n">
        <f aca="false">EOMONTH(B68,0)+1</f>
        <v>38596</v>
      </c>
      <c r="C69" s="16" t="n">
        <f aca="false">EOMONTH(B69,1)+1</f>
        <v>38657</v>
      </c>
      <c r="D69" s="16" t="n">
        <f aca="false">EOMONTH(C69,0)</f>
        <v>38686</v>
      </c>
      <c r="E69" s="17" t="n">
        <f aca="false">D69-C69+1</f>
        <v>30</v>
      </c>
      <c r="F69" s="0" t="n">
        <f aca="false">YEARFRAC($C$4,D69)</f>
        <v>5.74722222222222</v>
      </c>
      <c r="H69" s="0" t="n">
        <f aca="false">2.42*Sheet3!$F$12*E69/1.1^F69</f>
        <v>17546.0659664248</v>
      </c>
      <c r="I69" s="0" t="n">
        <f aca="false">1.5%*Sheet3!$F$13*E69*2.42/1.1^F69</f>
        <v>420.941515033898</v>
      </c>
      <c r="J69" s="0" t="n">
        <f aca="false">0*Sheet3!$F$14*E69/1.1^F69</f>
        <v>0</v>
      </c>
      <c r="K69" s="0" t="n">
        <f aca="false">0.05*Sheet3!$F$17*E69/1.1^F69</f>
        <v>3531.01369079878</v>
      </c>
    </row>
    <row r="70" customFormat="false" ht="16.5" hidden="false" customHeight="false" outlineLevel="0" collapsed="false">
      <c r="A70" s="0" t="n">
        <v>66</v>
      </c>
      <c r="B70" s="15" t="n">
        <f aca="false">EOMONTH(B69,0)+1</f>
        <v>38626</v>
      </c>
      <c r="C70" s="16" t="n">
        <f aca="false">EOMONTH(B70,1)+1</f>
        <v>38687</v>
      </c>
      <c r="D70" s="16" t="n">
        <f aca="false">EOMONTH(C70,0)</f>
        <v>38717</v>
      </c>
      <c r="E70" s="17" t="n">
        <f aca="false">D70-C70+1</f>
        <v>31</v>
      </c>
      <c r="F70" s="0" t="n">
        <f aca="false">YEARFRAC($C$4,D70)</f>
        <v>5.83333333333333</v>
      </c>
      <c r="H70" s="0" t="n">
        <f aca="false">2.42*Sheet3!$F$12*E70/1.1^F70</f>
        <v>17982.7384118954</v>
      </c>
      <c r="I70" s="0" t="n">
        <f aca="false">1.5%*Sheet3!$F$13*E70*2.42/1.1^F70</f>
        <v>431.417570528143</v>
      </c>
      <c r="J70" s="0" t="n">
        <f aca="false">0*Sheet3!$F$14*E70/1.1^F70</f>
        <v>0</v>
      </c>
      <c r="K70" s="0" t="n">
        <f aca="false">0.05*Sheet3!$F$17*E70/1.1^F70</f>
        <v>3618.89073322536</v>
      </c>
    </row>
    <row r="71" customFormat="false" ht="16.5" hidden="false" customHeight="false" outlineLevel="0" collapsed="false">
      <c r="A71" s="0" t="n">
        <v>67</v>
      </c>
      <c r="B71" s="15" t="n">
        <f aca="false">EOMONTH(B70,0)+1</f>
        <v>38657</v>
      </c>
      <c r="C71" s="16" t="n">
        <f aca="false">EOMONTH(B71,1)+1</f>
        <v>38718</v>
      </c>
      <c r="D71" s="16" t="n">
        <f aca="false">EOMONTH(C71,0)</f>
        <v>38748</v>
      </c>
      <c r="E71" s="17" t="n">
        <f aca="false">D71-C71+1</f>
        <v>31</v>
      </c>
      <c r="F71" s="0" t="n">
        <f aca="false">YEARFRAC($C$4,D71)</f>
        <v>5.91666666666667</v>
      </c>
      <c r="H71" s="0" t="n">
        <f aca="false">2.42*Sheet3!$F$12*E71/1.1^F71</f>
        <v>17840.4759513409</v>
      </c>
      <c r="I71" s="0" t="n">
        <f aca="false">1.5%*Sheet3!$F$13*E71*2.42/1.1^F71</f>
        <v>428.004601729733</v>
      </c>
      <c r="J71" s="0" t="n">
        <f aca="false">0*Sheet3!$F$14*E71/1.1^F71</f>
        <v>0</v>
      </c>
      <c r="K71" s="0" t="n">
        <f aca="false">0.05*Sheet3!$F$17*E71/1.1^F71</f>
        <v>3590.26148397566</v>
      </c>
    </row>
    <row r="72" customFormat="false" ht="16.5" hidden="false" customHeight="false" outlineLevel="0" collapsed="false">
      <c r="A72" s="0" t="n">
        <v>68</v>
      </c>
      <c r="B72" s="15" t="n">
        <f aca="false">EOMONTH(B71,0)+1</f>
        <v>38687</v>
      </c>
      <c r="C72" s="16" t="n">
        <f aca="false">EOMONTH(B72,1)+1</f>
        <v>38749</v>
      </c>
      <c r="D72" s="16" t="n">
        <f aca="false">EOMONTH(C72,0)</f>
        <v>38776</v>
      </c>
      <c r="E72" s="17" t="n">
        <f aca="false">D72-C72+1</f>
        <v>28</v>
      </c>
      <c r="F72" s="0" t="n">
        <f aca="false">YEARFRAC($C$4,D72)</f>
        <v>5.99166666666667</v>
      </c>
      <c r="H72" s="0" t="n">
        <f aca="false">2.42*Sheet3!$F$12*E72/1.1^F72</f>
        <v>15999.2020302635</v>
      </c>
      <c r="I72" s="0" t="n">
        <f aca="false">1.5%*Sheet3!$F$13*E72*2.42/1.1^F72</f>
        <v>383.831244840852</v>
      </c>
      <c r="J72" s="0" t="n">
        <f aca="false">0*Sheet3!$F$14*E72/1.1^F72</f>
        <v>0</v>
      </c>
      <c r="K72" s="0" t="n">
        <f aca="false">0.05*Sheet3!$F$17*E72/1.1^F72</f>
        <v>3219.71896827577</v>
      </c>
    </row>
    <row r="73" customFormat="false" ht="16.5" hidden="false" customHeight="false" outlineLevel="0" collapsed="false">
      <c r="A73" s="0" t="n">
        <v>69</v>
      </c>
      <c r="B73" s="15" t="n">
        <f aca="false">EOMONTH(B72,0)+1</f>
        <v>38718</v>
      </c>
      <c r="C73" s="16" t="n">
        <f aca="false">EOMONTH(B73,1)+1</f>
        <v>38777</v>
      </c>
      <c r="D73" s="16" t="n">
        <f aca="false">EOMONTH(C73,0)</f>
        <v>38807</v>
      </c>
      <c r="E73" s="17" t="n">
        <f aca="false">D73-C73+1</f>
        <v>31</v>
      </c>
      <c r="F73" s="0" t="n">
        <f aca="false">YEARFRAC($C$4,D73)</f>
        <v>6.08333333333333</v>
      </c>
      <c r="H73" s="0" t="n">
        <f aca="false">2.42*Sheet3!$F$12*E73/1.1^F73</f>
        <v>17559.3184658746</v>
      </c>
      <c r="I73" s="0" t="n">
        <f aca="false">1.5%*Sheet3!$F$13*E73*2.42/1.1^F73</f>
        <v>421.259451100424</v>
      </c>
      <c r="J73" s="0" t="n">
        <f aca="false">0*Sheet3!$F$14*E73/1.1^F73</f>
        <v>0</v>
      </c>
      <c r="K73" s="0" t="n">
        <f aca="false">0.05*Sheet3!$F$17*E73/1.1^F73</f>
        <v>3533.68065654961</v>
      </c>
    </row>
    <row r="74" customFormat="false" ht="16.5" hidden="false" customHeight="false" outlineLevel="0" collapsed="false">
      <c r="A74" s="0" t="n">
        <v>70</v>
      </c>
      <c r="B74" s="15" t="n">
        <f aca="false">EOMONTH(B73,0)+1</f>
        <v>38749</v>
      </c>
      <c r="C74" s="16" t="n">
        <f aca="false">EOMONTH(B74,1)+1</f>
        <v>38808</v>
      </c>
      <c r="D74" s="16" t="n">
        <f aca="false">EOMONTH(C74,0)</f>
        <v>38837</v>
      </c>
      <c r="E74" s="17" t="n">
        <f aca="false">D74-C74+1</f>
        <v>30</v>
      </c>
      <c r="F74" s="0" t="n">
        <f aca="false">YEARFRAC($C$4,D74)</f>
        <v>6.16388888888889</v>
      </c>
      <c r="H74" s="0" t="n">
        <f aca="false">2.42*Sheet3!$F$12*E74/1.1^F74</f>
        <v>16862.9210091739</v>
      </c>
      <c r="I74" s="0" t="n">
        <f aca="false">1.5%*Sheet3!$F$13*E74*2.42/1.1^F74</f>
        <v>404.552423949706</v>
      </c>
      <c r="J74" s="0" t="n">
        <f aca="false">0*Sheet3!$F$14*E74/1.1^F74</f>
        <v>0</v>
      </c>
      <c r="K74" s="0" t="n">
        <f aca="false">0.05*Sheet3!$F$17*E74/1.1^F74</f>
        <v>3393.53591079561</v>
      </c>
    </row>
    <row r="75" customFormat="false" ht="16.5" hidden="false" customHeight="false" outlineLevel="0" collapsed="false">
      <c r="A75" s="0" t="n">
        <v>71</v>
      </c>
      <c r="B75" s="15" t="n">
        <f aca="false">EOMONTH(B74,0)+1</f>
        <v>38777</v>
      </c>
      <c r="C75" s="16" t="n">
        <f aca="false">EOMONTH(B75,1)+1</f>
        <v>38838</v>
      </c>
      <c r="D75" s="16" t="n">
        <f aca="false">EOMONTH(C75,0)</f>
        <v>38868</v>
      </c>
      <c r="E75" s="17" t="n">
        <f aca="false">D75-C75+1</f>
        <v>31</v>
      </c>
      <c r="F75" s="0" t="n">
        <f aca="false">YEARFRAC($C$4,D75)</f>
        <v>6.25</v>
      </c>
      <c r="H75" s="0" t="n">
        <f aca="false">2.42*Sheet3!$F$12*E75/1.1^F75</f>
        <v>17282.5918897544</v>
      </c>
      <c r="I75" s="0" t="n">
        <f aca="false">1.5%*Sheet3!$F$13*E75*2.42/1.1^F75</f>
        <v>414.620600863278</v>
      </c>
      <c r="J75" s="0" t="n">
        <f aca="false">0*Sheet3!$F$14*E75/1.1^F75</f>
        <v>0</v>
      </c>
      <c r="K75" s="0" t="n">
        <f aca="false">0.05*Sheet3!$F$17*E75/1.1^F75</f>
        <v>3477.99151627407</v>
      </c>
    </row>
    <row r="76" customFormat="false" ht="16.5" hidden="false" customHeight="false" outlineLevel="0" collapsed="false">
      <c r="A76" s="0" t="n">
        <v>72</v>
      </c>
      <c r="B76" s="15" t="n">
        <f aca="false">EOMONTH(B75,0)+1</f>
        <v>38808</v>
      </c>
      <c r="C76" s="16" t="n">
        <f aca="false">EOMONTH(B76,1)+1</f>
        <v>38869</v>
      </c>
      <c r="D76" s="16" t="n">
        <f aca="false">EOMONTH(C76,0)</f>
        <v>38898</v>
      </c>
      <c r="E76" s="17" t="n">
        <f aca="false">D76-C76+1</f>
        <v>30</v>
      </c>
      <c r="F76" s="0" t="n">
        <f aca="false">YEARFRAC($C$4,D76)</f>
        <v>6.33055555555556</v>
      </c>
      <c r="H76" s="0" t="n">
        <f aca="false">2.42*Sheet3!$F$12*E76/1.1^F76</f>
        <v>16597.1693284738</v>
      </c>
      <c r="I76" s="0" t="n">
        <f aca="false">1.5%*Sheet3!$F$13*E76*2.42/1.1^F76</f>
        <v>398.176868579588</v>
      </c>
      <c r="J76" s="0" t="n">
        <f aca="false">0*Sheet3!$F$14*E76/1.1^F76</f>
        <v>0</v>
      </c>
      <c r="K76" s="0" t="n">
        <f aca="false">0.05*Sheet3!$F$17*E76/1.1^F76</f>
        <v>3340.0553856055</v>
      </c>
    </row>
    <row r="77" customFormat="false" ht="16.5" hidden="false" customHeight="false" outlineLevel="0" collapsed="false">
      <c r="A77" s="0" t="n">
        <v>73</v>
      </c>
      <c r="B77" s="15" t="n">
        <f aca="false">EOMONTH(B76,0)+1</f>
        <v>38838</v>
      </c>
      <c r="C77" s="16" t="n">
        <f aca="false">EOMONTH(B77,1)+1</f>
        <v>38899</v>
      </c>
      <c r="D77" s="16" t="n">
        <f aca="false">EOMONTH(C77,0)</f>
        <v>38929</v>
      </c>
      <c r="E77" s="17" t="n">
        <f aca="false">D77-C77+1</f>
        <v>31</v>
      </c>
      <c r="F77" s="0" t="n">
        <f aca="false">YEARFRAC($C$4,D77)</f>
        <v>6.41666666666667</v>
      </c>
      <c r="H77" s="0" t="n">
        <f aca="false">2.42*Sheet3!$F$12*E77/1.1^F77</f>
        <v>17010.2263939392</v>
      </c>
      <c r="I77" s="0" t="n">
        <f aca="false">1.5%*Sheet3!$F$13*E77*2.42/1.1^F77</f>
        <v>408.08637577426</v>
      </c>
      <c r="J77" s="0" t="n">
        <f aca="false">0*Sheet3!$F$14*E77/1.1^F77</f>
        <v>0</v>
      </c>
      <c r="K77" s="0" t="n">
        <f aca="false">0.05*Sheet3!$F$17*E77/1.1^F77</f>
        <v>3423.18001058015</v>
      </c>
    </row>
    <row r="78" customFormat="false" ht="16.5" hidden="false" customHeight="false" outlineLevel="0" collapsed="false">
      <c r="A78" s="0" t="n">
        <v>74</v>
      </c>
      <c r="B78" s="15" t="n">
        <f aca="false">EOMONTH(B77,0)+1</f>
        <v>38869</v>
      </c>
      <c r="C78" s="16" t="n">
        <f aca="false">EOMONTH(B78,1)+1</f>
        <v>38930</v>
      </c>
      <c r="D78" s="16" t="n">
        <f aca="false">EOMONTH(C78,0)</f>
        <v>38960</v>
      </c>
      <c r="E78" s="17" t="n">
        <f aca="false">D78-C78+1</f>
        <v>31</v>
      </c>
      <c r="F78" s="0" t="n">
        <f aca="false">YEARFRAC($C$4,D78)</f>
        <v>6.5</v>
      </c>
      <c r="H78" s="0" t="n">
        <f aca="false">2.42*Sheet3!$F$12*E78/1.1^F78</f>
        <v>16875.6575309573</v>
      </c>
      <c r="I78" s="0" t="n">
        <f aca="false">1.5%*Sheet3!$F$13*E78*2.42/1.1^F78</f>
        <v>404.857981376997</v>
      </c>
      <c r="J78" s="0" t="n">
        <f aca="false">0*Sheet3!$F$14*E78/1.1^F78</f>
        <v>0</v>
      </c>
      <c r="K78" s="0" t="n">
        <f aca="false">0.05*Sheet3!$F$17*E78/1.1^F78</f>
        <v>3396.09903992532</v>
      </c>
    </row>
    <row r="79" customFormat="false" ht="16.5" hidden="false" customHeight="false" outlineLevel="0" collapsed="false">
      <c r="A79" s="0" t="n">
        <v>75</v>
      </c>
      <c r="B79" s="15" t="n">
        <f aca="false">EOMONTH(B78,0)+1</f>
        <v>38899</v>
      </c>
      <c r="C79" s="16" t="n">
        <f aca="false">EOMONTH(B79,1)+1</f>
        <v>38961</v>
      </c>
      <c r="D79" s="16" t="n">
        <f aca="false">EOMONTH(C79,0)</f>
        <v>38990</v>
      </c>
      <c r="E79" s="17" t="n">
        <f aca="false">D79-C79+1</f>
        <v>30</v>
      </c>
      <c r="F79" s="0" t="n">
        <f aca="false">YEARFRAC($C$4,D79)</f>
        <v>6.58055555555556</v>
      </c>
      <c r="H79" s="0" t="n">
        <f aca="false">2.42*Sheet3!$F$12*E79/1.1^F79</f>
        <v>16206.3738678385</v>
      </c>
      <c r="I79" s="0" t="n">
        <f aca="false">1.5%*Sheet3!$F$13*E79*2.42/1.1^F79</f>
        <v>388.801431739046</v>
      </c>
      <c r="J79" s="0" t="n">
        <f aca="false">0*Sheet3!$F$14*E79/1.1^F79</f>
        <v>0</v>
      </c>
      <c r="K79" s="0" t="n">
        <f aca="false">0.05*Sheet3!$F$17*E79/1.1^F79</f>
        <v>3261.41074101988</v>
      </c>
    </row>
    <row r="80" customFormat="false" ht="16.5" hidden="false" customHeight="false" outlineLevel="0" collapsed="false">
      <c r="A80" s="0" t="n">
        <v>76</v>
      </c>
      <c r="B80" s="15" t="n">
        <f aca="false">EOMONTH(B79,0)+1</f>
        <v>38930</v>
      </c>
      <c r="C80" s="16" t="n">
        <f aca="false">EOMONTH(B80,1)+1</f>
        <v>38991</v>
      </c>
      <c r="D80" s="16" t="n">
        <f aca="false">EOMONTH(C80,0)</f>
        <v>39021</v>
      </c>
      <c r="E80" s="17" t="n">
        <f aca="false">D80-C80+1</f>
        <v>31</v>
      </c>
      <c r="F80" s="0" t="n">
        <f aca="false">YEARFRAC($C$4,D80)</f>
        <v>6.66666666666667</v>
      </c>
      <c r="H80" s="0" t="n">
        <f aca="false">2.42*Sheet3!$F$12*E80/1.1^F80</f>
        <v>16609.7051286819</v>
      </c>
      <c r="I80" s="0" t="n">
        <f aca="false">1.5%*Sheet3!$F$13*E80*2.42/1.1^F80</f>
        <v>398.47761056596</v>
      </c>
      <c r="J80" s="0" t="n">
        <f aca="false">0*Sheet3!$F$14*E80/1.1^F80</f>
        <v>0</v>
      </c>
      <c r="K80" s="0" t="n">
        <f aca="false">0.05*Sheet3!$F$17*E80/1.1^F80</f>
        <v>3342.57812102919</v>
      </c>
    </row>
    <row r="81" customFormat="false" ht="16.5" hidden="false" customHeight="false" outlineLevel="0" collapsed="false">
      <c r="A81" s="0" t="n">
        <v>77</v>
      </c>
      <c r="B81" s="15" t="n">
        <f aca="false">EOMONTH(B80,0)+1</f>
        <v>38961</v>
      </c>
      <c r="C81" s="16" t="n">
        <f aca="false">EOMONTH(B81,1)+1</f>
        <v>39022</v>
      </c>
      <c r="D81" s="16" t="n">
        <f aca="false">EOMONTH(C81,0)</f>
        <v>39051</v>
      </c>
      <c r="E81" s="17" t="n">
        <f aca="false">D81-C81+1</f>
        <v>30</v>
      </c>
      <c r="F81" s="0" t="n">
        <f aca="false">YEARFRAC($C$4,D81)</f>
        <v>6.74722222222222</v>
      </c>
      <c r="H81" s="0" t="n">
        <f aca="false">2.42*Sheet3!$F$12*E81/1.1^F81</f>
        <v>15950.9690603862</v>
      </c>
      <c r="I81" s="0" t="n">
        <f aca="false">1.5%*Sheet3!$F$13*E81*2.42/1.1^F81</f>
        <v>382.674104576271</v>
      </c>
      <c r="J81" s="0" t="n">
        <f aca="false">0*Sheet3!$F$14*E81/1.1^F81</f>
        <v>0</v>
      </c>
      <c r="K81" s="0" t="n">
        <f aca="false">0.05*Sheet3!$F$17*E81/1.1^F81</f>
        <v>3210.01244618071</v>
      </c>
    </row>
    <row r="82" customFormat="false" ht="16.5" hidden="false" customHeight="false" outlineLevel="0" collapsed="false">
      <c r="A82" s="0" t="n">
        <v>78</v>
      </c>
      <c r="B82" s="15" t="n">
        <f aca="false">EOMONTH(B81,0)+1</f>
        <v>38991</v>
      </c>
      <c r="C82" s="16" t="n">
        <f aca="false">EOMONTH(B82,1)+1</f>
        <v>39052</v>
      </c>
      <c r="D82" s="16" t="n">
        <f aca="false">EOMONTH(C82,0)</f>
        <v>39082</v>
      </c>
      <c r="E82" s="17" t="n">
        <f aca="false">D82-C82+1</f>
        <v>31</v>
      </c>
      <c r="F82" s="0" t="n">
        <f aca="false">YEARFRAC($C$4,D82)</f>
        <v>6.83333333333333</v>
      </c>
      <c r="H82" s="0" t="n">
        <f aca="false">2.42*Sheet3!$F$12*E82/1.1^F82</f>
        <v>16347.944010814</v>
      </c>
      <c r="I82" s="0" t="n">
        <f aca="false">1.5%*Sheet3!$F$13*E82*2.42/1.1^F82</f>
        <v>392.197791389221</v>
      </c>
      <c r="J82" s="0" t="n">
        <f aca="false">0*Sheet3!$F$14*E82/1.1^F82</f>
        <v>0</v>
      </c>
      <c r="K82" s="0" t="n">
        <f aca="false">0.05*Sheet3!$F$17*E82/1.1^F82</f>
        <v>3289.90066656851</v>
      </c>
    </row>
    <row r="83" customFormat="false" ht="16.5" hidden="false" customHeight="false" outlineLevel="0" collapsed="false">
      <c r="A83" s="0" t="n">
        <v>79</v>
      </c>
      <c r="B83" s="15" t="n">
        <f aca="false">EOMONTH(B82,0)+1</f>
        <v>39022</v>
      </c>
      <c r="C83" s="16" t="n">
        <f aca="false">EOMONTH(B83,1)+1</f>
        <v>39083</v>
      </c>
      <c r="D83" s="16" t="n">
        <f aca="false">EOMONTH(C83,0)</f>
        <v>39113</v>
      </c>
      <c r="E83" s="17" t="n">
        <f aca="false">D83-C83+1</f>
        <v>31</v>
      </c>
      <c r="F83" s="0" t="n">
        <f aca="false">YEARFRAC($C$4,D83)</f>
        <v>6.91666666666667</v>
      </c>
      <c r="H83" s="0" t="n">
        <f aca="false">2.42*Sheet3!$F$12*E83/1.1^F83</f>
        <v>16218.614501219</v>
      </c>
      <c r="I83" s="0" t="n">
        <f aca="false">1.5%*Sheet3!$F$13*E83*2.42/1.1^F83</f>
        <v>389.095092481576</v>
      </c>
      <c r="J83" s="0" t="n">
        <f aca="false">0*Sheet3!$F$14*E83/1.1^F83</f>
        <v>0</v>
      </c>
      <c r="K83" s="0" t="n">
        <f aca="false">0.05*Sheet3!$F$17*E83/1.1^F83</f>
        <v>3263.87407634151</v>
      </c>
    </row>
    <row r="84" customFormat="false" ht="16.5" hidden="false" customHeight="false" outlineLevel="0" collapsed="false">
      <c r="A84" s="0" t="n">
        <v>80</v>
      </c>
      <c r="B84" s="15" t="n">
        <f aca="false">EOMONTH(B83,0)+1</f>
        <v>39052</v>
      </c>
      <c r="C84" s="16" t="n">
        <f aca="false">EOMONTH(B84,1)+1</f>
        <v>39114</v>
      </c>
      <c r="D84" s="16" t="n">
        <f aca="false">EOMONTH(C84,0)</f>
        <v>39141</v>
      </c>
      <c r="E84" s="17" t="n">
        <f aca="false">D84-C84+1</f>
        <v>28</v>
      </c>
      <c r="F84" s="0" t="n">
        <f aca="false">YEARFRAC($C$4,D84)</f>
        <v>6.99166666666667</v>
      </c>
      <c r="H84" s="0" t="n">
        <f aca="false">2.42*Sheet3!$F$12*E84/1.1^F84</f>
        <v>14544.7291184214</v>
      </c>
      <c r="I84" s="0" t="n">
        <f aca="false">1.5%*Sheet3!$F$13*E84*2.42/1.1^F84</f>
        <v>348.937495309865</v>
      </c>
      <c r="J84" s="0" t="n">
        <f aca="false">0*Sheet3!$F$14*E84/1.1^F84</f>
        <v>0</v>
      </c>
      <c r="K84" s="0" t="n">
        <f aca="false">0.05*Sheet3!$F$17*E84/1.1^F84</f>
        <v>2927.01724388707</v>
      </c>
    </row>
    <row r="85" customFormat="false" ht="16.5" hidden="false" customHeight="false" outlineLevel="0" collapsed="false">
      <c r="A85" s="0" t="n">
        <v>81</v>
      </c>
      <c r="B85" s="15" t="n">
        <f aca="false">EOMONTH(B84,0)+1</f>
        <v>39083</v>
      </c>
      <c r="C85" s="16" t="n">
        <f aca="false">EOMONTH(B85,1)+1</f>
        <v>39142</v>
      </c>
      <c r="D85" s="16" t="n">
        <f aca="false">EOMONTH(C85,0)</f>
        <v>39172</v>
      </c>
      <c r="E85" s="17" t="n">
        <f aca="false">D85-C85+1</f>
        <v>31</v>
      </c>
      <c r="F85" s="0" t="n">
        <f aca="false">YEARFRAC($C$4,D85)</f>
        <v>7.08333333333333</v>
      </c>
      <c r="H85" s="0" t="n">
        <f aca="false">2.42*Sheet3!$F$12*E85/1.1^F85</f>
        <v>15963.0167871587</v>
      </c>
      <c r="I85" s="0" t="n">
        <f aca="false">1.5%*Sheet3!$F$13*E85*2.42/1.1^F85</f>
        <v>382.963137364021</v>
      </c>
      <c r="J85" s="0" t="n">
        <f aca="false">0*Sheet3!$F$14*E85/1.1^F85</f>
        <v>0</v>
      </c>
      <c r="K85" s="0" t="n">
        <f aca="false">0.05*Sheet3!$F$17*E85/1.1^F85</f>
        <v>3212.43696049964</v>
      </c>
    </row>
    <row r="86" customFormat="false" ht="16.5" hidden="false" customHeight="false" outlineLevel="0" collapsed="false">
      <c r="A86" s="0" t="n">
        <v>82</v>
      </c>
      <c r="B86" s="15" t="n">
        <f aca="false">EOMONTH(B85,0)+1</f>
        <v>39114</v>
      </c>
      <c r="C86" s="16" t="n">
        <f aca="false">EOMONTH(B86,1)+1</f>
        <v>39173</v>
      </c>
      <c r="D86" s="16" t="n">
        <f aca="false">EOMONTH(C86,0)</f>
        <v>39202</v>
      </c>
      <c r="E86" s="17" t="n">
        <f aca="false">D86-C86+1</f>
        <v>30</v>
      </c>
      <c r="F86" s="0" t="n">
        <f aca="false">YEARFRAC($C$4,D86)</f>
        <v>7.16388888888889</v>
      </c>
      <c r="H86" s="0" t="n">
        <f aca="false">2.42*Sheet3!$F$12*E86/1.1^F86</f>
        <v>15329.9281901581</v>
      </c>
      <c r="I86" s="0" t="n">
        <f aca="false">1.5%*Sheet3!$F$13*E86*2.42/1.1^F86</f>
        <v>367.774930863369</v>
      </c>
      <c r="J86" s="0" t="n">
        <f aca="false">0*Sheet3!$F$14*E86/1.1^F86</f>
        <v>0</v>
      </c>
      <c r="K86" s="0" t="n">
        <f aca="false">0.05*Sheet3!$F$17*E86/1.1^F86</f>
        <v>3085.03264617782</v>
      </c>
    </row>
    <row r="87" customFormat="false" ht="16.5" hidden="false" customHeight="false" outlineLevel="0" collapsed="false">
      <c r="A87" s="0" t="n">
        <v>83</v>
      </c>
      <c r="B87" s="15" t="n">
        <f aca="false">EOMONTH(B86,0)+1</f>
        <v>39142</v>
      </c>
      <c r="C87" s="16" t="n">
        <f aca="false">EOMONTH(B87,1)+1</f>
        <v>39203</v>
      </c>
      <c r="D87" s="16" t="n">
        <f aca="false">EOMONTH(C87,0)</f>
        <v>39233</v>
      </c>
      <c r="E87" s="17" t="n">
        <f aca="false">D87-C87+1</f>
        <v>31</v>
      </c>
      <c r="F87" s="0" t="n">
        <f aca="false">YEARFRAC($C$4,D87)</f>
        <v>7.25</v>
      </c>
      <c r="H87" s="0" t="n">
        <f aca="false">2.42*Sheet3!$F$12*E87/1.1^F87</f>
        <v>15711.447172504</v>
      </c>
      <c r="I87" s="0" t="n">
        <f aca="false">1.5%*Sheet3!$F$13*E87*2.42/1.1^F87</f>
        <v>376.927818966617</v>
      </c>
      <c r="J87" s="0" t="n">
        <f aca="false">0*Sheet3!$F$14*E87/1.1^F87</f>
        <v>0</v>
      </c>
      <c r="K87" s="0" t="n">
        <f aca="false">0.05*Sheet3!$F$17*E87/1.1^F87</f>
        <v>3161.81046934006</v>
      </c>
    </row>
    <row r="88" customFormat="false" ht="16.5" hidden="false" customHeight="false" outlineLevel="0" collapsed="false">
      <c r="A88" s="0" t="n">
        <v>84</v>
      </c>
      <c r="B88" s="15" t="n">
        <f aca="false">EOMONTH(B87,0)+1</f>
        <v>39173</v>
      </c>
      <c r="C88" s="16" t="n">
        <f aca="false">EOMONTH(B88,1)+1</f>
        <v>39234</v>
      </c>
      <c r="D88" s="16" t="n">
        <f aca="false">EOMONTH(C88,0)</f>
        <v>39263</v>
      </c>
      <c r="E88" s="17" t="n">
        <f aca="false">D88-C88+1</f>
        <v>30</v>
      </c>
      <c r="F88" s="0" t="n">
        <f aca="false">YEARFRAC($C$4,D88)</f>
        <v>7.33055555555556</v>
      </c>
      <c r="H88" s="0" t="n">
        <f aca="false">2.42*Sheet3!$F$12*E88/1.1^F88</f>
        <v>15088.335753158</v>
      </c>
      <c r="I88" s="0" t="n">
        <f aca="false">1.5%*Sheet3!$F$13*E88*2.42/1.1^F88</f>
        <v>361.978971435989</v>
      </c>
      <c r="J88" s="0" t="n">
        <f aca="false">0*Sheet3!$F$14*E88/1.1^F88</f>
        <v>0</v>
      </c>
      <c r="K88" s="0" t="n">
        <f aca="false">0.05*Sheet3!$F$17*E88/1.1^F88</f>
        <v>3036.41398691409</v>
      </c>
    </row>
    <row r="89" customFormat="false" ht="16.5" hidden="false" customHeight="false" outlineLevel="0" collapsed="false">
      <c r="A89" s="0" t="n">
        <v>85</v>
      </c>
      <c r="B89" s="15" t="n">
        <f aca="false">EOMONTH(B88,0)+1</f>
        <v>39203</v>
      </c>
      <c r="C89" s="16" t="n">
        <f aca="false">EOMONTH(B89,1)+1</f>
        <v>39264</v>
      </c>
      <c r="D89" s="16" t="n">
        <f aca="false">EOMONTH(C89,0)</f>
        <v>39294</v>
      </c>
      <c r="E89" s="17" t="n">
        <f aca="false">D89-C89+1</f>
        <v>31</v>
      </c>
      <c r="F89" s="0" t="n">
        <f aca="false">YEARFRAC($C$4,D89)</f>
        <v>7.41666666666667</v>
      </c>
      <c r="H89" s="0" t="n">
        <f aca="false">2.42*Sheet3!$F$12*E89/1.1^F89</f>
        <v>15463.8421763084</v>
      </c>
      <c r="I89" s="0" t="n">
        <f aca="false">1.5%*Sheet3!$F$13*E89*2.42/1.1^F89</f>
        <v>370.987614340236</v>
      </c>
      <c r="J89" s="0" t="n">
        <f aca="false">0*Sheet3!$F$14*E89/1.1^F89</f>
        <v>0</v>
      </c>
      <c r="K89" s="0" t="n">
        <f aca="false">0.05*Sheet3!$F$17*E89/1.1^F89</f>
        <v>3111.98182780014</v>
      </c>
    </row>
    <row r="90" customFormat="false" ht="16.5" hidden="false" customHeight="false" outlineLevel="0" collapsed="false">
      <c r="A90" s="0" t="n">
        <v>86</v>
      </c>
      <c r="B90" s="15" t="n">
        <f aca="false">EOMONTH(B89,0)+1</f>
        <v>39234</v>
      </c>
      <c r="C90" s="16" t="n">
        <f aca="false">EOMONTH(B90,1)+1</f>
        <v>39295</v>
      </c>
      <c r="D90" s="16" t="n">
        <f aca="false">EOMONTH(C90,0)</f>
        <v>39325</v>
      </c>
      <c r="E90" s="17" t="n">
        <f aca="false">D90-C90+1</f>
        <v>31</v>
      </c>
      <c r="F90" s="0" t="n">
        <f aca="false">YEARFRAC($C$4,D90)</f>
        <v>7.5</v>
      </c>
      <c r="H90" s="0" t="n">
        <f aca="false">2.42*Sheet3!$F$12*E90/1.1^F90</f>
        <v>15341.5068463248</v>
      </c>
      <c r="I90" s="0" t="n">
        <f aca="false">1.5%*Sheet3!$F$13*E90*2.42/1.1^F90</f>
        <v>368.052710342725</v>
      </c>
      <c r="J90" s="0" t="n">
        <f aca="false">0*Sheet3!$F$14*E90/1.1^F90</f>
        <v>0</v>
      </c>
      <c r="K90" s="0" t="n">
        <f aca="false">0.05*Sheet3!$F$17*E90/1.1^F90</f>
        <v>3087.36276356848</v>
      </c>
    </row>
    <row r="91" customFormat="false" ht="16.5" hidden="false" customHeight="false" outlineLevel="0" collapsed="false">
      <c r="A91" s="0" t="n">
        <v>87</v>
      </c>
      <c r="B91" s="15" t="n">
        <f aca="false">EOMONTH(B90,0)+1</f>
        <v>39264</v>
      </c>
      <c r="C91" s="16" t="n">
        <f aca="false">EOMONTH(B91,1)+1</f>
        <v>39326</v>
      </c>
      <c r="D91" s="16" t="n">
        <f aca="false">EOMONTH(C91,0)</f>
        <v>39355</v>
      </c>
      <c r="E91" s="17" t="n">
        <f aca="false">D91-C91+1</f>
        <v>30</v>
      </c>
      <c r="F91" s="0" t="n">
        <f aca="false">YEARFRAC($C$4,D91)</f>
        <v>7.58055555555556</v>
      </c>
      <c r="H91" s="0" t="n">
        <f aca="false">2.42*Sheet3!$F$12*E91/1.1^F91</f>
        <v>14733.0671525804</v>
      </c>
      <c r="I91" s="0" t="n">
        <f aca="false">1.5%*Sheet3!$F$13*E91*2.42/1.1^F91</f>
        <v>353.455847035496</v>
      </c>
      <c r="J91" s="0" t="n">
        <f aca="false">0*Sheet3!$F$14*E91/1.1^F91</f>
        <v>0</v>
      </c>
      <c r="K91" s="0" t="n">
        <f aca="false">0.05*Sheet3!$F$17*E91/1.1^F91</f>
        <v>2964.91885547262</v>
      </c>
    </row>
    <row r="92" customFormat="false" ht="16.5" hidden="false" customHeight="false" outlineLevel="0" collapsed="false">
      <c r="A92" s="0" t="n">
        <v>88</v>
      </c>
      <c r="B92" s="15" t="n">
        <f aca="false">EOMONTH(B91,0)+1</f>
        <v>39295</v>
      </c>
      <c r="C92" s="16" t="n">
        <f aca="false">EOMONTH(B92,1)+1</f>
        <v>39356</v>
      </c>
      <c r="D92" s="16" t="n">
        <f aca="false">EOMONTH(C92,0)</f>
        <v>39386</v>
      </c>
      <c r="E92" s="17" t="n">
        <f aca="false">D92-C92+1</f>
        <v>31</v>
      </c>
      <c r="F92" s="0" t="n">
        <f aca="false">YEARFRAC($C$4,D92)</f>
        <v>7.66666666666667</v>
      </c>
      <c r="H92" s="0" t="n">
        <f aca="false">2.42*Sheet3!$F$12*E92/1.1^F92</f>
        <v>15099.7319351654</v>
      </c>
      <c r="I92" s="0" t="n">
        <f aca="false">1.5%*Sheet3!$F$13*E92*2.42/1.1^F92</f>
        <v>362.252373241782</v>
      </c>
      <c r="J92" s="0" t="n">
        <f aca="false">0*Sheet3!$F$14*E92/1.1^F92</f>
        <v>0</v>
      </c>
      <c r="K92" s="0" t="n">
        <f aca="false">0.05*Sheet3!$F$17*E92/1.1^F92</f>
        <v>3038.70738275381</v>
      </c>
    </row>
    <row r="93" customFormat="false" ht="16.5" hidden="false" customHeight="false" outlineLevel="0" collapsed="false">
      <c r="A93" s="0" t="n">
        <v>89</v>
      </c>
      <c r="B93" s="15" t="n">
        <f aca="false">EOMONTH(B92,0)+1</f>
        <v>39326</v>
      </c>
      <c r="C93" s="16" t="n">
        <f aca="false">EOMONTH(B93,1)+1</f>
        <v>39387</v>
      </c>
      <c r="D93" s="16" t="n">
        <f aca="false">EOMONTH(C93,0)</f>
        <v>39416</v>
      </c>
      <c r="E93" s="17" t="n">
        <f aca="false">D93-C93+1</f>
        <v>30</v>
      </c>
      <c r="F93" s="0" t="n">
        <f aca="false">YEARFRAC($C$4,D93)</f>
        <v>7.74722222222222</v>
      </c>
      <c r="H93" s="0" t="n">
        <f aca="false">2.42*Sheet3!$F$12*E93/1.1^F93</f>
        <v>14500.8809639875</v>
      </c>
      <c r="I93" s="0" t="n">
        <f aca="false">1.5%*Sheet3!$F$13*E93*2.42/1.1^F93</f>
        <v>347.885549614792</v>
      </c>
      <c r="J93" s="0" t="n">
        <f aca="false">0*Sheet3!$F$14*E93/1.1^F93</f>
        <v>0</v>
      </c>
      <c r="K93" s="0" t="n">
        <f aca="false">0.05*Sheet3!$F$17*E93/1.1^F93</f>
        <v>2918.19313289155</v>
      </c>
    </row>
    <row r="94" customFormat="false" ht="16.5" hidden="false" customHeight="false" outlineLevel="0" collapsed="false">
      <c r="A94" s="0" t="n">
        <v>90</v>
      </c>
      <c r="B94" s="15" t="n">
        <f aca="false">EOMONTH(B93,0)+1</f>
        <v>39356</v>
      </c>
      <c r="C94" s="16" t="n">
        <f aca="false">EOMONTH(B94,1)+1</f>
        <v>39417</v>
      </c>
      <c r="D94" s="16" t="n">
        <f aca="false">EOMONTH(C94,0)</f>
        <v>39447</v>
      </c>
      <c r="E94" s="17" t="n">
        <f aca="false">D94-C94+1</f>
        <v>31</v>
      </c>
      <c r="F94" s="0" t="n">
        <f aca="false">YEARFRAC($C$4,D94)</f>
        <v>7.83333333333333</v>
      </c>
      <c r="H94" s="0" t="n">
        <f aca="false">2.42*Sheet3!$F$12*E94/1.1^F94</f>
        <v>14861.7672825582</v>
      </c>
      <c r="I94" s="0" t="n">
        <f aca="false">1.5%*Sheet3!$F$13*E94*2.42/1.1^F94</f>
        <v>356.543446717474</v>
      </c>
      <c r="J94" s="0" t="n">
        <f aca="false">0*Sheet3!$F$14*E94/1.1^F94</f>
        <v>0</v>
      </c>
      <c r="K94" s="0" t="n">
        <f aca="false">0.05*Sheet3!$F$17*E94/1.1^F94</f>
        <v>2990.81878778956</v>
      </c>
    </row>
    <row r="95" customFormat="false" ht="16.5" hidden="false" customHeight="false" outlineLevel="0" collapsed="false">
      <c r="A95" s="0" t="n">
        <v>91</v>
      </c>
      <c r="B95" s="15" t="n">
        <f aca="false">EOMONTH(B94,0)+1</f>
        <v>39387</v>
      </c>
      <c r="C95" s="16" t="n">
        <f aca="false">EOMONTH(B95,1)+1</f>
        <v>39448</v>
      </c>
      <c r="D95" s="16" t="n">
        <f aca="false">EOMONTH(C95,0)</f>
        <v>39478</v>
      </c>
      <c r="E95" s="17" t="n">
        <f aca="false">D95-C95+1</f>
        <v>31</v>
      </c>
      <c r="F95" s="0" t="n">
        <f aca="false">YEARFRAC($C$4,D95)</f>
        <v>7.91666666666667</v>
      </c>
      <c r="H95" s="0" t="n">
        <f aca="false">2.42*Sheet3!$F$12*E95/1.1^F95</f>
        <v>14744.1950011082</v>
      </c>
      <c r="I95" s="0" t="n">
        <f aca="false">1.5%*Sheet3!$F$13*E95*2.42/1.1^F95</f>
        <v>353.722811346887</v>
      </c>
      <c r="J95" s="0" t="n">
        <f aca="false">0*Sheet3!$F$14*E95/1.1^F95</f>
        <v>0</v>
      </c>
      <c r="K95" s="0" t="n">
        <f aca="false">0.05*Sheet3!$F$17*E95/1.1^F95</f>
        <v>2967.15825121955</v>
      </c>
    </row>
    <row r="96" customFormat="false" ht="16.5" hidden="false" customHeight="false" outlineLevel="0" collapsed="false">
      <c r="A96" s="0" t="n">
        <v>92</v>
      </c>
      <c r="B96" s="15" t="n">
        <f aca="false">EOMONTH(B95,0)+1</f>
        <v>39417</v>
      </c>
      <c r="C96" s="16" t="n">
        <f aca="false">EOMONTH(B96,1)+1</f>
        <v>39479</v>
      </c>
      <c r="D96" s="16" t="n">
        <f aca="false">EOMONTH(C96,0)</f>
        <v>39507</v>
      </c>
      <c r="E96" s="17" t="n">
        <f aca="false">D96-C96+1</f>
        <v>29</v>
      </c>
      <c r="F96" s="0" t="n">
        <f aca="false">YEARFRAC($C$4,D96)</f>
        <v>7.99444444444444</v>
      </c>
      <c r="H96" s="0" t="n">
        <f aca="false">2.42*Sheet3!$F$12*E96/1.1^F96</f>
        <v>13691.0872795693</v>
      </c>
      <c r="I96" s="0" t="n">
        <f aca="false">1.5%*Sheet3!$F$13*E96*2.42/1.1^F96</f>
        <v>328.458073334004</v>
      </c>
      <c r="J96" s="0" t="n">
        <f aca="false">0*Sheet3!$F$14*E96/1.1^F96</f>
        <v>0</v>
      </c>
      <c r="K96" s="0" t="n">
        <f aca="false">0.05*Sheet3!$F$17*E96/1.1^F96</f>
        <v>2755.22824994431</v>
      </c>
    </row>
    <row r="97" customFormat="false" ht="16.5" hidden="false" customHeight="false" outlineLevel="0" collapsed="false">
      <c r="A97" s="0" t="n">
        <v>93</v>
      </c>
      <c r="B97" s="15" t="n">
        <f aca="false">EOMONTH(B96,0)+1</f>
        <v>39448</v>
      </c>
      <c r="C97" s="16" t="n">
        <f aca="false">EOMONTH(B97,1)+1</f>
        <v>39508</v>
      </c>
      <c r="D97" s="16" t="n">
        <f aca="false">EOMONTH(C97,0)</f>
        <v>39538</v>
      </c>
      <c r="E97" s="17" t="n">
        <f aca="false">D97-C97+1</f>
        <v>31</v>
      </c>
      <c r="F97" s="0" t="n">
        <f aca="false">YEARFRAC($C$4,D97)</f>
        <v>8.08333333333333</v>
      </c>
      <c r="H97" s="0" t="n">
        <f aca="false">2.42*Sheet3!$F$12*E97/1.1^F97</f>
        <v>14511.8334428715</v>
      </c>
      <c r="I97" s="0" t="n">
        <f aca="false">1.5%*Sheet3!$F$13*E97*2.42/1.1^F97</f>
        <v>348.148306694565</v>
      </c>
      <c r="J97" s="0" t="n">
        <f aca="false">0*Sheet3!$F$14*E97/1.1^F97</f>
        <v>0</v>
      </c>
      <c r="K97" s="0" t="n">
        <f aca="false">0.05*Sheet3!$F$17*E97/1.1^F97</f>
        <v>2920.39723681786</v>
      </c>
    </row>
    <row r="98" customFormat="false" ht="16.5" hidden="false" customHeight="false" outlineLevel="0" collapsed="false">
      <c r="A98" s="0" t="n">
        <v>94</v>
      </c>
      <c r="B98" s="15" t="n">
        <f aca="false">EOMONTH(B97,0)+1</f>
        <v>39479</v>
      </c>
      <c r="C98" s="16" t="n">
        <f aca="false">EOMONTH(B98,1)+1</f>
        <v>39539</v>
      </c>
      <c r="D98" s="16" t="n">
        <f aca="false">EOMONTH(C98,0)</f>
        <v>39568</v>
      </c>
      <c r="E98" s="17" t="n">
        <f aca="false">D98-C98+1</f>
        <v>30</v>
      </c>
      <c r="F98" s="0" t="n">
        <f aca="false">YEARFRAC($C$4,D98)</f>
        <v>8.16388888888889</v>
      </c>
      <c r="H98" s="0" t="n">
        <f aca="false">2.42*Sheet3!$F$12*E98/1.1^F98</f>
        <v>13936.2983546891</v>
      </c>
      <c r="I98" s="0" t="n">
        <f aca="false">1.5%*Sheet3!$F$13*E98*2.42/1.1^F98</f>
        <v>334.340846239426</v>
      </c>
      <c r="J98" s="0" t="n">
        <f aca="false">0*Sheet3!$F$14*E98/1.1^F98</f>
        <v>0</v>
      </c>
      <c r="K98" s="0" t="n">
        <f aca="false">0.05*Sheet3!$F$17*E98/1.1^F98</f>
        <v>2804.57513288893</v>
      </c>
    </row>
    <row r="99" customFormat="false" ht="16.5" hidden="false" customHeight="false" outlineLevel="0" collapsed="false">
      <c r="A99" s="0" t="n">
        <v>95</v>
      </c>
      <c r="B99" s="15" t="n">
        <f aca="false">EOMONTH(B98,0)+1</f>
        <v>39508</v>
      </c>
      <c r="C99" s="16" t="n">
        <f aca="false">EOMONTH(B99,1)+1</f>
        <v>39569</v>
      </c>
      <c r="D99" s="16" t="n">
        <f aca="false">EOMONTH(C99,0)</f>
        <v>39599</v>
      </c>
      <c r="E99" s="17" t="n">
        <f aca="false">D99-C99+1</f>
        <v>31</v>
      </c>
      <c r="F99" s="0" t="n">
        <f aca="false">YEARFRAC($C$4,D99)</f>
        <v>8.25</v>
      </c>
      <c r="H99" s="0" t="n">
        <f aca="false">2.42*Sheet3!$F$12*E99/1.1^F99</f>
        <v>14283.1337931854</v>
      </c>
      <c r="I99" s="0" t="n">
        <f aca="false">1.5%*Sheet3!$F$13*E99*2.42/1.1^F99</f>
        <v>342.661653606015</v>
      </c>
      <c r="J99" s="0" t="n">
        <f aca="false">0*Sheet3!$F$14*E99/1.1^F99</f>
        <v>0</v>
      </c>
      <c r="K99" s="0" t="n">
        <f aca="false">0.05*Sheet3!$F$17*E99/1.1^F99</f>
        <v>2874.37315394551</v>
      </c>
    </row>
    <row r="100" customFormat="false" ht="16.5" hidden="false" customHeight="false" outlineLevel="0" collapsed="false">
      <c r="A100" s="0" t="n">
        <v>96</v>
      </c>
      <c r="B100" s="15" t="n">
        <f aca="false">EOMONTH(B99,0)+1</f>
        <v>39539</v>
      </c>
      <c r="C100" s="16" t="n">
        <f aca="false">EOMONTH(B100,1)+1</f>
        <v>39600</v>
      </c>
      <c r="D100" s="16" t="n">
        <f aca="false">EOMONTH(C100,0)</f>
        <v>39629</v>
      </c>
      <c r="E100" s="17" t="n">
        <f aca="false">D100-C100+1</f>
        <v>30</v>
      </c>
      <c r="F100" s="0" t="n">
        <f aca="false">YEARFRAC($C$4,D100)</f>
        <v>8.33055555555556</v>
      </c>
      <c r="H100" s="0" t="n">
        <f aca="false">2.42*Sheet3!$F$12*E100/1.1^F100</f>
        <v>13716.6688665073</v>
      </c>
      <c r="I100" s="0" t="n">
        <f aca="false">1.5%*Sheet3!$F$13*E100*2.42/1.1^F100</f>
        <v>329.071792214536</v>
      </c>
      <c r="J100" s="0" t="n">
        <f aca="false">0*Sheet3!$F$14*E100/1.1^F100</f>
        <v>0</v>
      </c>
      <c r="K100" s="0" t="n">
        <f aca="false">0.05*Sheet3!$F$17*E100/1.1^F100</f>
        <v>2760.37635174008</v>
      </c>
    </row>
    <row r="101" customFormat="false" ht="16.5" hidden="false" customHeight="false" outlineLevel="0" collapsed="false">
      <c r="A101" s="0" t="n">
        <v>97</v>
      </c>
      <c r="B101" s="15" t="n">
        <f aca="false">EOMONTH(B100,0)+1</f>
        <v>39569</v>
      </c>
      <c r="C101" s="16" t="n">
        <f aca="false">EOMONTH(B101,1)+1</f>
        <v>39630</v>
      </c>
      <c r="D101" s="16" t="n">
        <f aca="false">EOMONTH(C101,0)</f>
        <v>39660</v>
      </c>
      <c r="E101" s="17" t="n">
        <f aca="false">D101-C101+1</f>
        <v>31</v>
      </c>
      <c r="F101" s="0" t="n">
        <f aca="false">YEARFRAC($C$4,D101)</f>
        <v>8.41666666666667</v>
      </c>
      <c r="H101" s="0" t="n">
        <f aca="false">2.42*Sheet3!$F$12*E101/1.1^F101</f>
        <v>14058.0383420986</v>
      </c>
      <c r="I101" s="0" t="n">
        <f aca="false">1.5%*Sheet3!$F$13*E101*2.42/1.1^F101</f>
        <v>337.261467582033</v>
      </c>
      <c r="J101" s="0" t="n">
        <f aca="false">0*Sheet3!$F$14*E101/1.1^F101</f>
        <v>0</v>
      </c>
      <c r="K101" s="0" t="n">
        <f aca="false">0.05*Sheet3!$F$17*E101/1.1^F101</f>
        <v>2829.07438890922</v>
      </c>
    </row>
    <row r="102" customFormat="false" ht="16.5" hidden="false" customHeight="false" outlineLevel="0" collapsed="false">
      <c r="A102" s="0" t="n">
        <v>98</v>
      </c>
      <c r="B102" s="15" t="n">
        <f aca="false">EOMONTH(B101,0)+1</f>
        <v>39600</v>
      </c>
      <c r="C102" s="16" t="n">
        <f aca="false">EOMONTH(B102,1)+1</f>
        <v>39661</v>
      </c>
      <c r="D102" s="16" t="n">
        <f aca="false">EOMONTH(C102,0)</f>
        <v>39691</v>
      </c>
      <c r="E102" s="17" t="n">
        <f aca="false">D102-C102+1</f>
        <v>31</v>
      </c>
      <c r="F102" s="0" t="n">
        <f aca="false">YEARFRAC($C$4,D102)</f>
        <v>8.5</v>
      </c>
      <c r="H102" s="0" t="n">
        <f aca="false">2.42*Sheet3!$F$12*E102/1.1^F102</f>
        <v>13946.8244057498</v>
      </c>
      <c r="I102" s="0" t="n">
        <f aca="false">1.5%*Sheet3!$F$13*E102*2.42/1.1^F102</f>
        <v>334.593373038841</v>
      </c>
      <c r="J102" s="0" t="n">
        <f aca="false">0*Sheet3!$F$14*E102/1.1^F102</f>
        <v>0</v>
      </c>
      <c r="K102" s="0" t="n">
        <f aca="false">0.05*Sheet3!$F$17*E102/1.1^F102</f>
        <v>2806.69342142589</v>
      </c>
    </row>
    <row r="103" customFormat="false" ht="16.5" hidden="false" customHeight="false" outlineLevel="0" collapsed="false">
      <c r="A103" s="0" t="n">
        <v>99</v>
      </c>
      <c r="B103" s="15" t="n">
        <f aca="false">EOMONTH(B102,0)+1</f>
        <v>39630</v>
      </c>
      <c r="C103" s="16" t="n">
        <f aca="false">EOMONTH(B103,1)+1</f>
        <v>39692</v>
      </c>
      <c r="D103" s="16" t="n">
        <f aca="false">EOMONTH(C103,0)</f>
        <v>39721</v>
      </c>
      <c r="E103" s="17" t="n">
        <f aca="false">D103-C103+1</f>
        <v>30</v>
      </c>
      <c r="F103" s="0" t="n">
        <f aca="false">YEARFRAC($C$4,D103)</f>
        <v>8.58055555555556</v>
      </c>
      <c r="H103" s="0" t="n">
        <f aca="false">2.42*Sheet3!$F$12*E103/1.1^F103</f>
        <v>13393.6974114368</v>
      </c>
      <c r="I103" s="0" t="n">
        <f aca="false">1.5%*Sheet3!$F$13*E103*2.42/1.1^F103</f>
        <v>321.323497304997</v>
      </c>
      <c r="J103" s="0" t="n">
        <f aca="false">0*Sheet3!$F$14*E103/1.1^F103</f>
        <v>0</v>
      </c>
      <c r="K103" s="0" t="n">
        <f aca="false">0.05*Sheet3!$F$17*E103/1.1^F103</f>
        <v>2695.38077770238</v>
      </c>
    </row>
    <row r="104" customFormat="false" ht="16.5" hidden="false" customHeight="false" outlineLevel="0" collapsed="false">
      <c r="A104" s="0" t="n">
        <v>100</v>
      </c>
      <c r="B104" s="15" t="n">
        <f aca="false">EOMONTH(B103,0)+1</f>
        <v>39661</v>
      </c>
      <c r="C104" s="16" t="n">
        <f aca="false">EOMONTH(B104,1)+1</f>
        <v>39722</v>
      </c>
      <c r="D104" s="16" t="n">
        <f aca="false">EOMONTH(C104,0)</f>
        <v>39752</v>
      </c>
      <c r="E104" s="17" t="n">
        <f aca="false">D104-C104+1</f>
        <v>31</v>
      </c>
      <c r="F104" s="0" t="n">
        <f aca="false">YEARFRAC($C$4,D104)</f>
        <v>8.66666666666667</v>
      </c>
      <c r="H104" s="0" t="n">
        <f aca="false">2.42*Sheet3!$F$12*E104/1.1^F104</f>
        <v>13727.0290319685</v>
      </c>
      <c r="I104" s="0" t="n">
        <f aca="false">1.5%*Sheet3!$F$13*E104*2.42/1.1^F104</f>
        <v>329.320339310711</v>
      </c>
      <c r="J104" s="0" t="n">
        <f aca="false">0*Sheet3!$F$14*E104/1.1^F104</f>
        <v>0</v>
      </c>
      <c r="K104" s="0" t="n">
        <f aca="false">0.05*Sheet3!$F$17*E104/1.1^F104</f>
        <v>2762.46125704891</v>
      </c>
    </row>
    <row r="105" customFormat="false" ht="16.5" hidden="false" customHeight="false" outlineLevel="0" collapsed="false">
      <c r="A105" s="0" t="n">
        <v>101</v>
      </c>
      <c r="B105" s="15" t="n">
        <f aca="false">EOMONTH(B104,0)+1</f>
        <v>39692</v>
      </c>
      <c r="C105" s="16" t="n">
        <f aca="false">EOMONTH(B105,1)+1</f>
        <v>39753</v>
      </c>
      <c r="D105" s="16" t="n">
        <f aca="false">EOMONTH(C105,0)</f>
        <v>39782</v>
      </c>
      <c r="E105" s="17" t="n">
        <f aca="false">D105-C105+1</f>
        <v>30</v>
      </c>
      <c r="F105" s="0" t="n">
        <f aca="false">YEARFRAC($C$4,D105)</f>
        <v>8.74722222222222</v>
      </c>
      <c r="H105" s="0" t="n">
        <f aca="false">2.42*Sheet3!$F$12*E105/1.1^F105</f>
        <v>13182.6190581704</v>
      </c>
      <c r="I105" s="0" t="n">
        <f aca="false">1.5%*Sheet3!$F$13*E105*2.42/1.1^F105</f>
        <v>316.259590558902</v>
      </c>
      <c r="J105" s="0" t="n">
        <f aca="false">0*Sheet3!$F$14*E105/1.1^F105</f>
        <v>0</v>
      </c>
      <c r="K105" s="0" t="n">
        <f aca="false">0.05*Sheet3!$F$17*E105/1.1^F105</f>
        <v>2652.90284808323</v>
      </c>
    </row>
    <row r="106" customFormat="false" ht="16.5" hidden="false" customHeight="false" outlineLevel="0" collapsed="false">
      <c r="A106" s="0" t="n">
        <v>102</v>
      </c>
      <c r="B106" s="15" t="n">
        <f aca="false">EOMONTH(B105,0)+1</f>
        <v>39722</v>
      </c>
      <c r="C106" s="16" t="n">
        <f aca="false">EOMONTH(B106,1)+1</f>
        <v>39783</v>
      </c>
      <c r="D106" s="16" t="n">
        <f aca="false">EOMONTH(C106,0)</f>
        <v>39813</v>
      </c>
      <c r="E106" s="17" t="n">
        <f aca="false">D106-C106+1</f>
        <v>31</v>
      </c>
      <c r="F106" s="0" t="n">
        <f aca="false">YEARFRAC($C$4,D106)</f>
        <v>8.83333333333333</v>
      </c>
      <c r="H106" s="0" t="n">
        <f aca="false">2.42*Sheet3!$F$12*E106/1.1^F106</f>
        <v>13510.6975295983</v>
      </c>
      <c r="I106" s="0" t="n">
        <f aca="false">1.5%*Sheet3!$F$13*E106*2.42/1.1^F106</f>
        <v>324.130406106794</v>
      </c>
      <c r="J106" s="0" t="n">
        <f aca="false">0*Sheet3!$F$14*E106/1.1^F106</f>
        <v>0</v>
      </c>
      <c r="K106" s="0" t="n">
        <f aca="false">0.05*Sheet3!$F$17*E106/1.1^F106</f>
        <v>2718.92617071778</v>
      </c>
    </row>
    <row r="107" customFormat="false" ht="16.5" hidden="false" customHeight="false" outlineLevel="0" collapsed="false">
      <c r="A107" s="0" t="n">
        <v>103</v>
      </c>
      <c r="B107" s="15" t="n">
        <f aca="false">EOMONTH(B106,0)+1</f>
        <v>39753</v>
      </c>
      <c r="C107" s="16" t="n">
        <f aca="false">EOMONTH(B107,1)+1</f>
        <v>39814</v>
      </c>
      <c r="D107" s="16" t="n">
        <f aca="false">EOMONTH(C107,0)</f>
        <v>39844</v>
      </c>
      <c r="E107" s="17" t="n">
        <f aca="false">D107-C107+1</f>
        <v>31</v>
      </c>
      <c r="F107" s="0" t="n">
        <f aca="false">YEARFRAC($C$4,D107)</f>
        <v>8.91666666666667</v>
      </c>
      <c r="H107" s="0" t="n">
        <f aca="false">2.42*Sheet3!$F$12*E107/1.1^F107</f>
        <v>13403.8136373711</v>
      </c>
      <c r="I107" s="0" t="n">
        <f aca="false">1.5%*Sheet3!$F$13*E107*2.42/1.1^F107</f>
        <v>321.566192133534</v>
      </c>
      <c r="J107" s="0" t="n">
        <f aca="false">0*Sheet3!$F$14*E107/1.1^F107</f>
        <v>0</v>
      </c>
      <c r="K107" s="0" t="n">
        <f aca="false">0.05*Sheet3!$F$17*E107/1.1^F107</f>
        <v>2697.41659201777</v>
      </c>
    </row>
    <row r="108" customFormat="false" ht="16.5" hidden="false" customHeight="false" outlineLevel="0" collapsed="false">
      <c r="A108" s="0" t="n">
        <v>104</v>
      </c>
      <c r="B108" s="15" t="n">
        <f aca="false">EOMONTH(B107,0)+1</f>
        <v>39783</v>
      </c>
      <c r="C108" s="16" t="n">
        <f aca="false">EOMONTH(B108,1)+1</f>
        <v>39845</v>
      </c>
      <c r="D108" s="16" t="n">
        <f aca="false">EOMONTH(C108,0)</f>
        <v>39872</v>
      </c>
      <c r="E108" s="17" t="n">
        <f aca="false">D108-C108+1</f>
        <v>28</v>
      </c>
      <c r="F108" s="0" t="n">
        <f aca="false">YEARFRAC($C$4,D108)</f>
        <v>8.99166666666667</v>
      </c>
      <c r="H108" s="0" t="n">
        <f aca="false">2.42*Sheet3!$F$12*E108/1.1^F108</f>
        <v>12020.4372879515</v>
      </c>
      <c r="I108" s="0" t="n">
        <f aca="false">1.5%*Sheet3!$F$13*E108*2.42/1.1^F108</f>
        <v>288.378095297409</v>
      </c>
      <c r="J108" s="0" t="n">
        <f aca="false">0*Sheet3!$F$14*E108/1.1^F108</f>
        <v>0</v>
      </c>
      <c r="K108" s="0" t="n">
        <f aca="false">0.05*Sheet3!$F$17*E108/1.1^F108</f>
        <v>2419.02251560915</v>
      </c>
    </row>
    <row r="109" customFormat="false" ht="16.5" hidden="false" customHeight="false" outlineLevel="0" collapsed="false">
      <c r="A109" s="0" t="n">
        <v>105</v>
      </c>
      <c r="B109" s="15" t="n">
        <f aca="false">EOMONTH(B108,0)+1</f>
        <v>39814</v>
      </c>
      <c r="C109" s="16" t="n">
        <f aca="false">EOMONTH(B109,1)+1</f>
        <v>39873</v>
      </c>
      <c r="D109" s="16" t="n">
        <f aca="false">EOMONTH(C109,0)</f>
        <v>39903</v>
      </c>
      <c r="E109" s="17" t="n">
        <f aca="false">D109-C109+1</f>
        <v>31</v>
      </c>
      <c r="F109" s="0" t="n">
        <f aca="false">YEARFRAC($C$4,D109)</f>
        <v>9.08333333333333</v>
      </c>
      <c r="H109" s="0" t="n">
        <f aca="false">2.42*Sheet3!$F$12*E109/1.1^F109</f>
        <v>13192.5758571559</v>
      </c>
      <c r="I109" s="0" t="n">
        <f aca="false">1.5%*Sheet3!$F$13*E109*2.42/1.1^F109</f>
        <v>316.498460631423</v>
      </c>
      <c r="J109" s="0" t="n">
        <f aca="false">0*Sheet3!$F$14*E109/1.1^F109</f>
        <v>0</v>
      </c>
      <c r="K109" s="0" t="n">
        <f aca="false">0.05*Sheet3!$F$17*E109/1.1^F109</f>
        <v>2654.90657892533</v>
      </c>
    </row>
    <row r="110" customFormat="false" ht="16.5" hidden="false" customHeight="false" outlineLevel="0" collapsed="false">
      <c r="A110" s="0" t="n">
        <v>106</v>
      </c>
      <c r="B110" s="15" t="n">
        <f aca="false">EOMONTH(B109,0)+1</f>
        <v>39845</v>
      </c>
      <c r="C110" s="16" t="n">
        <f aca="false">EOMONTH(B110,1)+1</f>
        <v>39904</v>
      </c>
      <c r="D110" s="16" t="n">
        <f aca="false">EOMONTH(C110,0)</f>
        <v>39933</v>
      </c>
      <c r="E110" s="17" t="n">
        <f aca="false">D110-C110+1</f>
        <v>30</v>
      </c>
      <c r="F110" s="0" t="n">
        <f aca="false">YEARFRAC($C$4,D110)</f>
        <v>9.16388888888889</v>
      </c>
      <c r="H110" s="0" t="n">
        <f aca="false">2.42*Sheet3!$F$12*E110/1.1^F110</f>
        <v>12669.3621406265</v>
      </c>
      <c r="I110" s="0" t="n">
        <f aca="false">1.5%*Sheet3!$F$13*E110*2.42/1.1^F110</f>
        <v>303.946223854024</v>
      </c>
      <c r="J110" s="0" t="n">
        <f aca="false">0*Sheet3!$F$14*E110/1.1^F110</f>
        <v>0</v>
      </c>
      <c r="K110" s="0" t="n">
        <f aca="false">0.05*Sheet3!$F$17*E110/1.1^F110</f>
        <v>2549.61375717176</v>
      </c>
    </row>
    <row r="111" customFormat="false" ht="16.5" hidden="false" customHeight="false" outlineLevel="0" collapsed="false">
      <c r="A111" s="0" t="n">
        <v>107</v>
      </c>
      <c r="B111" s="15" t="n">
        <f aca="false">EOMONTH(B110,0)+1</f>
        <v>39873</v>
      </c>
      <c r="C111" s="16" t="n">
        <f aca="false">EOMONTH(B111,1)+1</f>
        <v>39934</v>
      </c>
      <c r="D111" s="16" t="n">
        <f aca="false">EOMONTH(C111,0)</f>
        <v>39964</v>
      </c>
      <c r="E111" s="17" t="n">
        <f aca="false">D111-C111+1</f>
        <v>31</v>
      </c>
      <c r="F111" s="0" t="n">
        <f aca="false">YEARFRAC($C$4,D111)</f>
        <v>9.25</v>
      </c>
      <c r="H111" s="0" t="n">
        <f aca="false">2.42*Sheet3!$F$12*E111/1.1^F111</f>
        <v>12984.667084714</v>
      </c>
      <c r="I111" s="0" t="n">
        <f aca="false">1.5%*Sheet3!$F$13*E111*2.42/1.1^F111</f>
        <v>311.510594187286</v>
      </c>
      <c r="J111" s="0" t="n">
        <f aca="false">0*Sheet3!$F$14*E111/1.1^F111</f>
        <v>0</v>
      </c>
      <c r="K111" s="0" t="n">
        <f aca="false">0.05*Sheet3!$F$17*E111/1.1^F111</f>
        <v>2613.06650358683</v>
      </c>
    </row>
    <row r="112" customFormat="false" ht="16.5" hidden="false" customHeight="false" outlineLevel="0" collapsed="false">
      <c r="A112" s="0" t="n">
        <v>108</v>
      </c>
      <c r="B112" s="15" t="n">
        <f aca="false">EOMONTH(B111,0)+1</f>
        <v>39904</v>
      </c>
      <c r="C112" s="16" t="n">
        <f aca="false">EOMONTH(B112,1)+1</f>
        <v>39965</v>
      </c>
      <c r="D112" s="16" t="n">
        <f aca="false">EOMONTH(C112,0)</f>
        <v>39994</v>
      </c>
      <c r="E112" s="17" t="n">
        <f aca="false">D112-C112+1</f>
        <v>30</v>
      </c>
      <c r="F112" s="0" t="n">
        <f aca="false">YEARFRAC($C$4,D112)</f>
        <v>9.33055555555556</v>
      </c>
      <c r="H112" s="0" t="n">
        <f aca="false">2.42*Sheet3!$F$12*E112/1.1^F112</f>
        <v>12469.6989695521</v>
      </c>
      <c r="I112" s="0" t="n">
        <f aca="false">1.5%*Sheet3!$F$13*E112*2.42/1.1^F112</f>
        <v>299.156174740487</v>
      </c>
      <c r="J112" s="0" t="n">
        <f aca="false">0*Sheet3!$F$14*E112/1.1^F112</f>
        <v>0</v>
      </c>
      <c r="K112" s="0" t="n">
        <f aca="false">0.05*Sheet3!$F$17*E112/1.1^F112</f>
        <v>2509.43304703644</v>
      </c>
    </row>
    <row r="113" customFormat="false" ht="16.5" hidden="false" customHeight="false" outlineLevel="0" collapsed="false">
      <c r="A113" s="0" t="n">
        <v>109</v>
      </c>
      <c r="B113" s="15" t="n">
        <f aca="false">EOMONTH(B112,0)+1</f>
        <v>39934</v>
      </c>
      <c r="C113" s="16" t="n">
        <f aca="false">EOMONTH(B113,1)+1</f>
        <v>39995</v>
      </c>
      <c r="D113" s="16" t="n">
        <f aca="false">EOMONTH(C113,0)</f>
        <v>40025</v>
      </c>
      <c r="E113" s="17" t="n">
        <f aca="false">D113-C113+1</f>
        <v>31</v>
      </c>
      <c r="F113" s="0" t="n">
        <f aca="false">YEARFRAC($C$4,D113)</f>
        <v>9.41666666666667</v>
      </c>
      <c r="H113" s="0" t="n">
        <f aca="false">2.42*Sheet3!$F$12*E113/1.1^F113</f>
        <v>12780.0348564532</v>
      </c>
      <c r="I113" s="0" t="n">
        <f aca="false">1.5%*Sheet3!$F$13*E113*2.42/1.1^F113</f>
        <v>306.601334165485</v>
      </c>
      <c r="J113" s="0" t="n">
        <f aca="false">0*Sheet3!$F$14*E113/1.1^F113</f>
        <v>0</v>
      </c>
      <c r="K113" s="0" t="n">
        <f aca="false">0.05*Sheet3!$F$17*E113/1.1^F113</f>
        <v>2571.88580809929</v>
      </c>
    </row>
    <row r="114" customFormat="false" ht="16.5" hidden="false" customHeight="false" outlineLevel="0" collapsed="false">
      <c r="A114" s="0" t="n">
        <v>110</v>
      </c>
      <c r="B114" s="15" t="n">
        <f aca="false">EOMONTH(B113,0)+1</f>
        <v>39965</v>
      </c>
      <c r="C114" s="16" t="n">
        <f aca="false">EOMONTH(B114,1)+1</f>
        <v>40026</v>
      </c>
      <c r="D114" s="16" t="n">
        <f aca="false">EOMONTH(C114,0)</f>
        <v>40056</v>
      </c>
      <c r="E114" s="17" t="n">
        <f aca="false">D114-C114+1</f>
        <v>31</v>
      </c>
      <c r="F114" s="0" t="n">
        <f aca="false">YEARFRAC($C$4,D114)</f>
        <v>9.5</v>
      </c>
      <c r="H114" s="0" t="n">
        <f aca="false">2.42*Sheet3!$F$12*E114/1.1^F114</f>
        <v>12678.9312779544</v>
      </c>
      <c r="I114" s="0" t="n">
        <f aca="false">1.5%*Sheet3!$F$13*E114*2.42/1.1^F114</f>
        <v>304.175793671673</v>
      </c>
      <c r="J114" s="0" t="n">
        <f aca="false">0*Sheet3!$F$14*E114/1.1^F114</f>
        <v>0</v>
      </c>
      <c r="K114" s="0" t="n">
        <f aca="false">0.05*Sheet3!$F$17*E114/1.1^F114</f>
        <v>2551.53947402353</v>
      </c>
    </row>
    <row r="115" customFormat="false" ht="16.5" hidden="false" customHeight="false" outlineLevel="0" collapsed="false">
      <c r="A115" s="0" t="n">
        <v>111</v>
      </c>
      <c r="B115" s="15" t="n">
        <f aca="false">EOMONTH(B114,0)+1</f>
        <v>39995</v>
      </c>
      <c r="C115" s="16" t="n">
        <f aca="false">EOMONTH(B115,1)+1</f>
        <v>40057</v>
      </c>
      <c r="D115" s="16" t="n">
        <f aca="false">EOMONTH(C115,0)</f>
        <v>40086</v>
      </c>
      <c r="E115" s="17" t="n">
        <f aca="false">D115-C115+1</f>
        <v>30</v>
      </c>
      <c r="F115" s="0" t="n">
        <f aca="false">YEARFRAC($C$4,D115)</f>
        <v>9.58055555555556</v>
      </c>
      <c r="H115" s="0" t="n">
        <f aca="false">2.42*Sheet3!$F$12*E115/1.1^F115</f>
        <v>12176.0885558516</v>
      </c>
      <c r="I115" s="0" t="n">
        <f aca="false">1.5%*Sheet3!$F$13*E115*2.42/1.1^F115</f>
        <v>292.11227027727</v>
      </c>
      <c r="J115" s="0" t="n">
        <f aca="false">0*Sheet3!$F$14*E115/1.1^F115</f>
        <v>0</v>
      </c>
      <c r="K115" s="0" t="n">
        <f aca="false">0.05*Sheet3!$F$17*E115/1.1^F115</f>
        <v>2450.34616154762</v>
      </c>
    </row>
    <row r="116" customFormat="false" ht="16.5" hidden="false" customHeight="false" outlineLevel="0" collapsed="false">
      <c r="A116" s="0" t="n">
        <v>112</v>
      </c>
      <c r="B116" s="15" t="n">
        <f aca="false">EOMONTH(B115,0)+1</f>
        <v>40026</v>
      </c>
      <c r="C116" s="16" t="n">
        <f aca="false">EOMONTH(B116,1)+1</f>
        <v>40087</v>
      </c>
      <c r="D116" s="16" t="n">
        <f aca="false">EOMONTH(C116,0)</f>
        <v>40117</v>
      </c>
      <c r="E116" s="17" t="n">
        <f aca="false">D116-C116+1</f>
        <v>31</v>
      </c>
      <c r="F116" s="0" t="n">
        <f aca="false">YEARFRAC($C$4,D116)</f>
        <v>9.66666666666667</v>
      </c>
      <c r="H116" s="0" t="n">
        <f aca="false">2.42*Sheet3!$F$12*E116/1.1^F116</f>
        <v>12479.1173017896</v>
      </c>
      <c r="I116" s="0" t="n">
        <f aca="false">1.5%*Sheet3!$F$13*E116*2.42/1.1^F116</f>
        <v>299.3821266461</v>
      </c>
      <c r="J116" s="0" t="n">
        <f aca="false">0*Sheet3!$F$14*E116/1.1^F116</f>
        <v>0</v>
      </c>
      <c r="K116" s="0" t="n">
        <f aca="false">0.05*Sheet3!$F$17*E116/1.1^F116</f>
        <v>2511.32841549901</v>
      </c>
    </row>
    <row r="117" customFormat="false" ht="16.5" hidden="false" customHeight="false" outlineLevel="0" collapsed="false">
      <c r="A117" s="0" t="n">
        <v>113</v>
      </c>
      <c r="B117" s="15" t="n">
        <f aca="false">EOMONTH(B116,0)+1</f>
        <v>40057</v>
      </c>
      <c r="C117" s="16" t="n">
        <f aca="false">EOMONTH(B117,1)+1</f>
        <v>40118</v>
      </c>
      <c r="D117" s="16" t="n">
        <f aca="false">EOMONTH(C117,0)</f>
        <v>40147</v>
      </c>
      <c r="E117" s="17" t="n">
        <f aca="false">D117-C117+1</f>
        <v>30</v>
      </c>
      <c r="F117" s="0" t="n">
        <f aca="false">YEARFRAC($C$4,D117)</f>
        <v>9.74722222222222</v>
      </c>
      <c r="H117" s="0" t="n">
        <f aca="false">2.42*Sheet3!$F$12*E117/1.1^F117</f>
        <v>11984.1991437913</v>
      </c>
      <c r="I117" s="0" t="n">
        <f aca="false">1.5%*Sheet3!$F$13*E117*2.42/1.1^F117</f>
        <v>287.508718689911</v>
      </c>
      <c r="J117" s="0" t="n">
        <f aca="false">0*Sheet3!$F$14*E117/1.1^F117</f>
        <v>0</v>
      </c>
      <c r="K117" s="0" t="n">
        <f aca="false">0.05*Sheet3!$F$17*E117/1.1^F117</f>
        <v>2411.72986189384</v>
      </c>
    </row>
    <row r="118" customFormat="false" ht="16.5" hidden="false" customHeight="false" outlineLevel="0" collapsed="false">
      <c r="A118" s="0" t="n">
        <v>114</v>
      </c>
      <c r="B118" s="15" t="n">
        <f aca="false">EOMONTH(B117,0)+1</f>
        <v>40087</v>
      </c>
      <c r="C118" s="16" t="n">
        <f aca="false">EOMONTH(B118,1)+1</f>
        <v>40148</v>
      </c>
      <c r="D118" s="16" t="n">
        <f aca="false">EOMONTH(C118,0)</f>
        <v>40178</v>
      </c>
      <c r="E118" s="17" t="n">
        <f aca="false">D118-C118+1</f>
        <v>31</v>
      </c>
      <c r="F118" s="0" t="n">
        <f aca="false">YEARFRAC($C$4,D118)</f>
        <v>9.83333333333333</v>
      </c>
      <c r="H118" s="0" t="n">
        <f aca="false">2.42*Sheet3!$F$12*E118/1.1^F118</f>
        <v>12282.4522996349</v>
      </c>
      <c r="I118" s="0" t="n">
        <f aca="false">1.5%*Sheet3!$F$13*E118*2.42/1.1^F118</f>
        <v>294.664005551631</v>
      </c>
      <c r="J118" s="0" t="n">
        <f aca="false">0*Sheet3!$F$14*E118/1.1^F118</f>
        <v>0</v>
      </c>
      <c r="K118" s="0" t="n">
        <f aca="false">0.05*Sheet3!$F$17*E118/1.1^F118</f>
        <v>2471.75106428889</v>
      </c>
    </row>
    <row r="119" customFormat="false" ht="16.5" hidden="false" customHeight="false" outlineLevel="0" collapsed="false">
      <c r="A119" s="0" t="n">
        <v>115</v>
      </c>
      <c r="B119" s="15" t="n">
        <f aca="false">EOMONTH(B118,0)+1</f>
        <v>40118</v>
      </c>
      <c r="C119" s="16" t="n">
        <f aca="false">EOMONTH(B119,1)+1</f>
        <v>40179</v>
      </c>
      <c r="D119" s="16" t="n">
        <f aca="false">EOMONTH(C119,0)</f>
        <v>40209</v>
      </c>
      <c r="E119" s="17" t="n">
        <f aca="false">D119-C119+1</f>
        <v>31</v>
      </c>
      <c r="F119" s="0" t="n">
        <f aca="false">YEARFRAC($C$4,D119)</f>
        <v>9.91666666666667</v>
      </c>
      <c r="H119" s="0" t="n">
        <f aca="false">2.42*Sheet3!$F$12*E119/1.1^F119</f>
        <v>12185.2851248828</v>
      </c>
      <c r="I119" s="0" t="n">
        <f aca="false">1.5%*Sheet3!$F$13*E119*2.42/1.1^F119</f>
        <v>292.332901939576</v>
      </c>
      <c r="J119" s="0" t="n">
        <f aca="false">0*Sheet3!$F$14*E119/1.1^F119</f>
        <v>0</v>
      </c>
      <c r="K119" s="0" t="n">
        <f aca="false">0.05*Sheet3!$F$17*E119/1.1^F119</f>
        <v>2452.19690183434</v>
      </c>
    </row>
    <row r="120" customFormat="false" ht="16.5" hidden="false" customHeight="false" outlineLevel="0" collapsed="false">
      <c r="A120" s="0" t="n">
        <v>116</v>
      </c>
      <c r="B120" s="15" t="n">
        <f aca="false">EOMONTH(B119,0)+1</f>
        <v>40148</v>
      </c>
      <c r="C120" s="16" t="n">
        <f aca="false">EOMONTH(B120,1)+1</f>
        <v>40210</v>
      </c>
      <c r="D120" s="16" t="n">
        <f aca="false">EOMONTH(C120,0)</f>
        <v>40237</v>
      </c>
      <c r="E120" s="17" t="n">
        <f aca="false">D120-C120+1</f>
        <v>28</v>
      </c>
      <c r="F120" s="0" t="n">
        <f aca="false">YEARFRAC($C$4,D120)</f>
        <v>9.99166666666667</v>
      </c>
      <c r="H120" s="0" t="n">
        <f aca="false">2.42*Sheet3!$F$12*E120/1.1^F120</f>
        <v>10927.6702617741</v>
      </c>
      <c r="I120" s="0" t="n">
        <f aca="false">1.5%*Sheet3!$F$13*E120*2.42/1.1^F120</f>
        <v>262.161904815827</v>
      </c>
      <c r="J120" s="0" t="n">
        <f aca="false">0*Sheet3!$F$14*E120/1.1^F120</f>
        <v>0</v>
      </c>
      <c r="K120" s="0" t="n">
        <f aca="false">0.05*Sheet3!$F$17*E120/1.1^F120</f>
        <v>2199.1113778265</v>
      </c>
    </row>
    <row r="121" customFormat="false" ht="16.5" hidden="false" customHeight="false" outlineLevel="0" collapsed="false">
      <c r="A121" s="0" t="n">
        <v>117</v>
      </c>
      <c r="B121" s="15" t="n">
        <f aca="false">EOMONTH(B120,0)+1</f>
        <v>40179</v>
      </c>
      <c r="C121" s="16" t="n">
        <f aca="false">EOMONTH(B121,1)+1</f>
        <v>40238</v>
      </c>
      <c r="D121" s="16" t="n">
        <f aca="false">EOMONTH(C121,0)</f>
        <v>40268</v>
      </c>
      <c r="E121" s="17" t="n">
        <f aca="false">D121-C121+1</f>
        <v>31</v>
      </c>
      <c r="F121" s="0" t="n">
        <f aca="false">YEARFRAC($C$4,D121)</f>
        <v>10.0833333333333</v>
      </c>
      <c r="H121" s="0" t="n">
        <f aca="false">2.42*Sheet3!$F$12*E121/1.1^F121</f>
        <v>11993.2507792327</v>
      </c>
      <c r="I121" s="0" t="n">
        <f aca="false">1.5%*Sheet3!$F$13*E121*2.42/1.1^F121</f>
        <v>287.725873301293</v>
      </c>
      <c r="J121" s="0" t="n">
        <f aca="false">0*Sheet3!$F$14*E121/1.1^F121</f>
        <v>0</v>
      </c>
      <c r="K121" s="0" t="n">
        <f aca="false">0.05*Sheet3!$F$17*E121/1.1^F121</f>
        <v>2413.55143538666</v>
      </c>
    </row>
    <row r="122" customFormat="false" ht="16.5" hidden="false" customHeight="false" outlineLevel="0" collapsed="false">
      <c r="A122" s="0" t="n">
        <v>118</v>
      </c>
      <c r="B122" s="15" t="n">
        <f aca="false">EOMONTH(B121,0)+1</f>
        <v>40210</v>
      </c>
      <c r="C122" s="16" t="n">
        <f aca="false">EOMONTH(B122,1)+1</f>
        <v>40269</v>
      </c>
      <c r="D122" s="16" t="n">
        <f aca="false">EOMONTH(C122,0)</f>
        <v>40298</v>
      </c>
      <c r="E122" s="17" t="n">
        <f aca="false">D122-C122+1</f>
        <v>30</v>
      </c>
      <c r="F122" s="0" t="n">
        <f aca="false">YEARFRAC($C$4,D122)</f>
        <v>10.1638888888889</v>
      </c>
      <c r="H122" s="0" t="n">
        <f aca="false">2.42*Sheet3!$F$12*E122/1.1^F122</f>
        <v>11517.6019460241</v>
      </c>
      <c r="I122" s="0" t="n">
        <f aca="false">1.5%*Sheet3!$F$13*E122*2.42/1.1^F122</f>
        <v>276.314748958204</v>
      </c>
      <c r="J122" s="0" t="n">
        <f aca="false">0*Sheet3!$F$14*E122/1.1^F122</f>
        <v>0</v>
      </c>
      <c r="K122" s="0" t="n">
        <f aca="false">0.05*Sheet3!$F$17*E122/1.1^F122</f>
        <v>2317.83068833796</v>
      </c>
    </row>
    <row r="123" customFormat="false" ht="16.5" hidden="false" customHeight="false" outlineLevel="0" collapsed="false">
      <c r="A123" s="0" t="n">
        <v>119</v>
      </c>
      <c r="B123" s="15" t="n">
        <f aca="false">EOMONTH(B122,0)+1</f>
        <v>40238</v>
      </c>
      <c r="C123" s="16" t="n">
        <f aca="false">EOMONTH(B123,1)+1</f>
        <v>40299</v>
      </c>
      <c r="D123" s="16" t="n">
        <f aca="false">EOMONTH(C123,0)</f>
        <v>40329</v>
      </c>
      <c r="E123" s="17" t="n">
        <f aca="false">D123-C123+1</f>
        <v>31</v>
      </c>
      <c r="F123" s="0" t="n">
        <f aca="false">YEARFRAC($C$4,D123)</f>
        <v>10.25</v>
      </c>
      <c r="H123" s="0" t="n">
        <f aca="false">2.42*Sheet3!$F$12*E123/1.1^F123</f>
        <v>11804.2428042855</v>
      </c>
      <c r="I123" s="0" t="n">
        <f aca="false">1.5%*Sheet3!$F$13*E123*2.42/1.1^F123</f>
        <v>283.191449261169</v>
      </c>
      <c r="J123" s="0" t="n">
        <f aca="false">0*Sheet3!$F$14*E123/1.1^F123</f>
        <v>0</v>
      </c>
      <c r="K123" s="0" t="n">
        <f aca="false">0.05*Sheet3!$F$17*E123/1.1^F123</f>
        <v>2375.51500326075</v>
      </c>
    </row>
    <row r="124" customFormat="false" ht="16.5" hidden="false" customHeight="false" outlineLevel="0" collapsed="false">
      <c r="A124" s="0" t="n">
        <v>120</v>
      </c>
      <c r="B124" s="15" t="n">
        <f aca="false">EOMONTH(B123,0)+1</f>
        <v>40269</v>
      </c>
      <c r="C124" s="16" t="n">
        <f aca="false">EOMONTH(B124,1)+1</f>
        <v>40330</v>
      </c>
      <c r="D124" s="16" t="n">
        <f aca="false">EOMONTH(C124,0)</f>
        <v>40359</v>
      </c>
      <c r="E124" s="17" t="n">
        <f aca="false">D124-C124+1</f>
        <v>30</v>
      </c>
      <c r="F124" s="0" t="n">
        <f aca="false">YEARFRAC($C$4,D124)</f>
        <v>10.3305555555556</v>
      </c>
      <c r="H124" s="0" t="n">
        <f aca="false">2.42*Sheet3!$F$12*E124/1.1^F124</f>
        <v>11336.0899723201</v>
      </c>
      <c r="I124" s="0" t="n">
        <f aca="false">1.5%*Sheet3!$F$13*E124*2.42/1.1^F124</f>
        <v>271.960158854988</v>
      </c>
      <c r="J124" s="0" t="n">
        <f aca="false">0*Sheet3!$F$14*E124/1.1^F124</f>
        <v>0</v>
      </c>
      <c r="K124" s="0" t="n">
        <f aca="false">0.05*Sheet3!$F$17*E124/1.1^F124</f>
        <v>2281.30277003313</v>
      </c>
    </row>
    <row r="126" customFormat="false" ht="16.5" hidden="false" customHeight="false" outlineLevel="0" collapsed="false">
      <c r="F126" s="2" t="s">
        <v>35</v>
      </c>
      <c r="G126" s="2"/>
      <c r="H126" s="19" t="n">
        <f aca="false">SUM(H5:H124)</f>
        <v>2298454.19321971</v>
      </c>
      <c r="I126" s="19" t="n">
        <f aca="false">SUM(I5:I124)</f>
        <v>55141.4084605236</v>
      </c>
      <c r="J126" s="19" t="n">
        <f aca="false">SUM(J5:J124)</f>
        <v>0</v>
      </c>
      <c r="K126" s="19" t="n">
        <f aca="false">SUM(K5:K124)</f>
        <v>462546.603863382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8.96875" defaultRowHeight="16.5" customHeight="true" zeroHeight="false" outlineLevelRow="0" outlineLevelCol="0"/>
  <sheetData>
    <row r="1" customFormat="false" ht="16.5" hidden="false" customHeight="false" outlineLevel="0" collapsed="false">
      <c r="A1" s="0" t="s">
        <v>36</v>
      </c>
    </row>
    <row r="2" customFormat="false" ht="16.5" hidden="false" customHeight="false" outlineLevel="0" collapsed="false">
      <c r="A2" s="0" t="s">
        <v>37</v>
      </c>
      <c r="C2" s="0" t="n">
        <f aca="false">25%*24*10000*0.04964</f>
        <v>2978.4</v>
      </c>
      <c r="D2" s="0" t="s">
        <v>38</v>
      </c>
    </row>
    <row r="3" customFormat="false" ht="16.5" hidden="false" customHeight="false" outlineLevel="0" collapsed="false">
      <c r="A3" s="0" t="s">
        <v>39</v>
      </c>
      <c r="C3" s="0" t="n">
        <f aca="false">75%*24*10000*0.00607</f>
        <v>1092.6</v>
      </c>
      <c r="D3" s="0" t="s">
        <v>38</v>
      </c>
    </row>
    <row r="4" customFormat="false" ht="16.5" hidden="false" customHeight="false" outlineLevel="0" collapsed="false">
      <c r="A4" s="0" t="s">
        <v>40</v>
      </c>
      <c r="C4" s="0" t="n">
        <f aca="false">100%*24*10000*0.00607</f>
        <v>1456.8</v>
      </c>
      <c r="D4" s="0" t="s">
        <v>38</v>
      </c>
    </row>
    <row r="5" customFormat="false" ht="16.5" hidden="false" customHeight="false" outlineLevel="0" collapsed="false">
      <c r="A5" s="0" t="s">
        <v>41</v>
      </c>
      <c r="C5" s="0" t="n">
        <f aca="false">C2+C3-C4</f>
        <v>2614.2</v>
      </c>
      <c r="D5" s="0" t="s">
        <v>38</v>
      </c>
    </row>
    <row r="7" customFormat="false" ht="16.5" hidden="false" customHeight="false" outlineLevel="0" collapsed="false">
      <c r="B7" s="0" t="s">
        <v>42</v>
      </c>
      <c r="D7" s="0" t="n">
        <f aca="false">150000/365</f>
        <v>410.958904109589</v>
      </c>
      <c r="E7" s="0" t="s">
        <v>38</v>
      </c>
      <c r="F7" s="0" t="n">
        <f aca="false">D7/2.42</f>
        <v>169.817728970905</v>
      </c>
      <c r="G7" s="0" t="s">
        <v>5</v>
      </c>
    </row>
    <row r="8" customFormat="false" ht="16.5" hidden="false" customHeight="false" outlineLevel="0" collapsed="false">
      <c r="B8" s="0" t="s">
        <v>43</v>
      </c>
      <c r="D8" s="0" t="n">
        <f aca="false">12.21*10000*1.005*1.0562/(365/12)</f>
        <v>4261.0464690411</v>
      </c>
      <c r="E8" s="0" t="s">
        <v>38</v>
      </c>
      <c r="F8" s="0" t="n">
        <f aca="false">D8/2.42</f>
        <v>1760.76300373599</v>
      </c>
      <c r="G8" s="0" t="s">
        <v>5</v>
      </c>
    </row>
    <row r="9" customFormat="false" ht="16.5" hidden="false" customHeight="false" outlineLevel="0" collapsed="false">
      <c r="B9" s="0" t="s">
        <v>44</v>
      </c>
      <c r="D9" s="0" t="n">
        <f aca="false">1050*1.005*1.0562/(365/12)</f>
        <v>36.6429057534247</v>
      </c>
      <c r="E9" s="0" t="s">
        <v>38</v>
      </c>
      <c r="F9" s="0" t="n">
        <f aca="false">D9/2.42</f>
        <v>15.1416965923242</v>
      </c>
      <c r="G9" s="0" t="s">
        <v>5</v>
      </c>
    </row>
    <row r="10" customFormat="false" ht="16.5" hidden="false" customHeight="false" outlineLevel="0" collapsed="false">
      <c r="B10" s="0" t="s">
        <v>45</v>
      </c>
      <c r="D10" s="20" t="n">
        <f aca="false">442562/(2*365)</f>
        <v>606.249315068493</v>
      </c>
      <c r="E10" s="0" t="s">
        <v>38</v>
      </c>
      <c r="F10" s="0" t="n">
        <f aca="false">D10/2.42</f>
        <v>250.516245896072</v>
      </c>
      <c r="G10" s="0" t="s">
        <v>5</v>
      </c>
    </row>
    <row r="12" customFormat="false" ht="16.5" hidden="false" customHeight="false" outlineLevel="0" collapsed="false">
      <c r="B12" s="0" t="s">
        <v>46</v>
      </c>
      <c r="F12" s="0" t="n">
        <f aca="false">C5-SUM(F7:F10)</f>
        <v>417.961324804709</v>
      </c>
      <c r="G12" s="0" t="s">
        <v>5</v>
      </c>
    </row>
    <row r="13" customFormat="false" ht="16.5" hidden="false" customHeight="false" outlineLevel="0" collapsed="false">
      <c r="B13" s="0" t="s">
        <v>47</v>
      </c>
      <c r="F13" s="0" t="n">
        <f aca="false">F12+F10</f>
        <v>668.477570700781</v>
      </c>
      <c r="G13" s="0" t="s">
        <v>5</v>
      </c>
    </row>
    <row r="14" customFormat="false" ht="16.5" hidden="false" customHeight="false" outlineLevel="0" collapsed="false">
      <c r="B14" s="0" t="s">
        <v>48</v>
      </c>
      <c r="F14" s="0" t="n">
        <f aca="false">C5</f>
        <v>2614.2</v>
      </c>
      <c r="G14" s="0" t="s">
        <v>5</v>
      </c>
    </row>
    <row r="15" customFormat="false" ht="16.5" hidden="false" customHeight="false" outlineLevel="0" collapsed="false">
      <c r="B15" s="0" t="s">
        <v>49</v>
      </c>
      <c r="F15" s="0" t="n">
        <f aca="false">C4+C5</f>
        <v>4071</v>
      </c>
      <c r="G15" s="0" t="s">
        <v>5</v>
      </c>
    </row>
    <row r="17" customFormat="false" ht="16.5" hidden="false" customHeight="false" outlineLevel="0" collapsed="false">
      <c r="B17" s="0" t="s">
        <v>50</v>
      </c>
      <c r="F17" s="0" t="n">
        <f aca="false">24*10000*(0.25*0.04964+0.75*0.00607)</f>
        <v>4071</v>
      </c>
      <c r="G17" s="0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1999-10-04T15:55:53Z</dcterms:created>
  <dc:creator>Dave Foti</dc:creator>
  <dc:description/>
  <dc:language>en-US</dc:language>
  <cp:lastModifiedBy>Davis Thames</cp:lastModifiedBy>
  <cp:revision>0</cp:revision>
  <dc:subject/>
  <dc:title/>
</cp:coreProperties>
</file>