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rontera's calc" sheetId="1" state="visible" r:id="rId3"/>
    <sheet name="frontcalc" sheetId="2" state="visible" r:id="rId4"/>
    <sheet name="frontswap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<sst xmlns="http://schemas.openxmlformats.org/spreadsheetml/2006/main" count="131" uniqueCount="81">
  <si>
    <t xml:space="preserve">PARAMETERS</t>
  </si>
  <si>
    <t xml:space="preserve">Options Exercised 0700 - 2200</t>
  </si>
  <si>
    <t xml:space="preserve">HSC = $2.48</t>
  </si>
  <si>
    <t xml:space="preserve">Sales = 300 MW's, 0700 - 2200 @ $25</t>
  </si>
  <si>
    <t xml:space="preserve">Production HR = 7.7</t>
  </si>
  <si>
    <t xml:space="preserve">Start-up HR = 18</t>
  </si>
  <si>
    <t xml:space="preserve">VOM = 2.75/MW</t>
  </si>
  <si>
    <t xml:space="preserve">Start-up sequence = 30, 30, 30, 135, 200</t>
  </si>
  <si>
    <t xml:space="preserve">FRONTERA REVENUE - VARIABLE O&amp;M CALC</t>
  </si>
  <si>
    <t xml:space="preserve">REVENUE</t>
  </si>
  <si>
    <t xml:space="preserve">Price</t>
  </si>
  <si>
    <t xml:space="preserve">MW's</t>
  </si>
  <si>
    <t xml:space="preserve">HR</t>
  </si>
  <si>
    <t xml:space="preserve">Total</t>
  </si>
  <si>
    <t xml:space="preserve">Options</t>
  </si>
  <si>
    <t xml:space="preserve">Other</t>
  </si>
  <si>
    <t xml:space="preserve">VOM</t>
  </si>
  <si>
    <t xml:space="preserve">GAS</t>
  </si>
  <si>
    <t xml:space="preserve">HSC + .10</t>
  </si>
  <si>
    <t xml:space="preserve">Subtotal</t>
  </si>
  <si>
    <t xml:space="preserve">START-UP COSTS</t>
  </si>
  <si>
    <t xml:space="preserve">Sales</t>
  </si>
  <si>
    <t xml:space="preserve">Gas</t>
  </si>
  <si>
    <t xml:space="preserve">Grand Total</t>
  </si>
  <si>
    <t xml:space="preserve">POSSIBLE</t>
  </si>
  <si>
    <t xml:space="preserve">FRONTERA</t>
  </si>
  <si>
    <t xml:space="preserve">SCHEDULED </t>
  </si>
  <si>
    <t xml:space="preserve">ACTUAL </t>
  </si>
  <si>
    <t xml:space="preserve">FINANCIAL SWAP</t>
  </si>
  <si>
    <t xml:space="preserve">PROPOSED</t>
  </si>
  <si>
    <t xml:space="preserve">OPTIONS</t>
  </si>
  <si>
    <t xml:space="preserve">ACTUAL</t>
  </si>
  <si>
    <t xml:space="preserve">GENERATION</t>
  </si>
  <si>
    <t xml:space="preserve">FRONTERA GEN CALC</t>
  </si>
  <si>
    <t xml:space="preserve">STARTUP COSTS</t>
  </si>
  <si>
    <t xml:space="preserve">DAILY SALE</t>
  </si>
  <si>
    <t xml:space="preserve">COST</t>
  </si>
  <si>
    <t xml:space="preserve">EXPENSE</t>
  </si>
  <si>
    <t xml:space="preserve">HE1</t>
  </si>
  <si>
    <t xml:space="preserve">mmbtu</t>
  </si>
  <si>
    <t xml:space="preserve">HSC</t>
  </si>
  <si>
    <t xml:space="preserve">HE2</t>
  </si>
  <si>
    <t xml:space="preserve">HSC Gas Cost</t>
  </si>
  <si>
    <t xml:space="preserve">HE3</t>
  </si>
  <si>
    <t xml:space="preserve">heat rate</t>
  </si>
  <si>
    <t xml:space="preserve">HE4</t>
  </si>
  <si>
    <t xml:space="preserve">gas transport</t>
  </si>
  <si>
    <t xml:space="preserve">HE5</t>
  </si>
  <si>
    <t xml:space="preserve">HE6</t>
  </si>
  <si>
    <t xml:space="preserve">11 HR</t>
  </si>
  <si>
    <t xml:space="preserve">HE7</t>
  </si>
  <si>
    <t xml:space="preserve">P&amp;L</t>
  </si>
  <si>
    <t xml:space="preserve">O&amp;M</t>
  </si>
  <si>
    <t xml:space="preserve">HE8</t>
  </si>
  <si>
    <t xml:space="preserve">Cost to Gen</t>
  </si>
  <si>
    <t xml:space="preserve">HE9</t>
  </si>
  <si>
    <t xml:space="preserve">HE10</t>
  </si>
  <si>
    <t xml:space="preserve">HE11</t>
  </si>
  <si>
    <t xml:space="preserve">ENRON OPTION  CALC</t>
  </si>
  <si>
    <t xml:space="preserve">HE12</t>
  </si>
  <si>
    <t xml:space="preserve">HE13</t>
  </si>
  <si>
    <t xml:space="preserve">HE14</t>
  </si>
  <si>
    <t xml:space="preserve">transport</t>
  </si>
  <si>
    <t xml:space="preserve">HE15</t>
  </si>
  <si>
    <t xml:space="preserve">HE16</t>
  </si>
  <si>
    <t xml:space="preserve">HE17</t>
  </si>
  <si>
    <t xml:space="preserve">HE18</t>
  </si>
  <si>
    <t xml:space="preserve">Call Option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</si>
  <si>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</si>
  <si>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</si>
  <si>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</si>
  <si>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</si>
  <si>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</si>
  <si>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</si>
  <si>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SCENARIO I</t>
  </si>
  <si>
    <t xml:space="preserve">SCENARIO II</t>
  </si>
  <si>
    <t xml:space="preserve">DAILY SALE REVENUE</t>
  </si>
  <si>
    <t xml:space="preserve">FINANCIAL SWAP EXPENSE</t>
  </si>
  <si>
    <t xml:space="preserve">BUY FIXED, SELL FLOAT</t>
  </si>
  <si>
    <t xml:space="preserve">gas transport*</t>
  </si>
  <si>
    <t xml:space="preserve">(.10 late schedule penalty)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</si>
</sst>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\$* #,##0.00_);_(\$* \(#,##0.00\);_(\$* \-??_);_(@_)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0.00_);\(0.00\)"/>
    <numFmt numFmtId="170" formatCode="[$-409]d\-mmm"/>
    <numFmt numFmtId="171" formatCode="[$$-C09]#,##0.00;[RED][$$-C09]#,##0.00"/>
    <numFmt numFmtId="172" formatCode="[$$-C09]#,##0.00;\-[$$-C09]#,##0.00"/>
    <numFmt numFmtId="173" formatCode="\$#,##0.00_);&quot;($&quot;#,##0.00\)"/>
    <numFmt numFmtId="174" formatCode="\$#,##0.00;[RED]\$#,##0.00"/>
    <numFmt numFmtId="175" formatCode="#,##0.00;[RED]#,##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2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85"/>
    <col collapsed="false" customWidth="true" hidden="false" outlineLevel="0" max="2" min="2" style="0" width="11.7"/>
    <col collapsed="false" customWidth="true" hidden="false" outlineLevel="0" max="4" min="4" style="0" width="9.28"/>
    <col collapsed="false" customWidth="true" hidden="false" outlineLevel="0" max="7" min="7" style="0" width="12.85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B2" s="0" t="s">
        <v>1</v>
      </c>
    </row>
    <row r="3" customFormat="false" ht="12.75" hidden="false" customHeight="false" outlineLevel="0" collapsed="false">
      <c r="B3" s="0" t="s">
        <v>2</v>
      </c>
    </row>
    <row r="4" customFormat="false" ht="12.75" hidden="false" customHeight="false" outlineLevel="0" collapsed="false">
      <c r="B4" s="0" t="s">
        <v>3</v>
      </c>
    </row>
    <row r="5" customFormat="false" ht="12.75" hidden="false" customHeight="false" outlineLevel="0" collapsed="false">
      <c r="B5" s="0" t="s">
        <v>4</v>
      </c>
    </row>
    <row r="6" customFormat="false" ht="12.75" hidden="false" customHeight="false" outlineLevel="0" collapsed="false">
      <c r="B6" s="0" t="s">
        <v>5</v>
      </c>
    </row>
    <row r="7" customFormat="false" ht="12.75" hidden="false" customHeight="false" outlineLevel="0" collapsed="false">
      <c r="B7" s="0" t="s">
        <v>6</v>
      </c>
    </row>
    <row r="8" customFormat="false" ht="12.75" hidden="false" customHeight="false" outlineLevel="0" collapsed="false">
      <c r="B8" s="0" t="s">
        <v>7</v>
      </c>
    </row>
    <row r="10" customFormat="false" ht="12.75" hidden="false" customHeight="false" outlineLevel="0" collapsed="false">
      <c r="B10" s="1" t="s">
        <v>8</v>
      </c>
      <c r="C10" s="1"/>
      <c r="D10" s="1"/>
      <c r="E10" s="1"/>
      <c r="F10" s="1"/>
      <c r="G10" s="1"/>
    </row>
    <row r="12" customFormat="false" ht="12.75" hidden="false" customHeight="false" outlineLevel="0" collapsed="false">
      <c r="A12" s="2" t="s">
        <v>9</v>
      </c>
      <c r="C12" s="3" t="s">
        <v>10</v>
      </c>
      <c r="D12" s="3" t="s">
        <v>11</v>
      </c>
      <c r="E12" s="3" t="s">
        <v>12</v>
      </c>
      <c r="G12" s="3" t="s">
        <v>13</v>
      </c>
    </row>
    <row r="13" customFormat="false" ht="12.75" hidden="false" customHeight="false" outlineLevel="0" collapsed="false">
      <c r="B13" s="0" t="s">
        <v>14</v>
      </c>
      <c r="C13" s="4" t="n">
        <v>21.89</v>
      </c>
      <c r="D13" s="5" t="n">
        <v>2400</v>
      </c>
      <c r="G13" s="6" t="n">
        <f aca="false">C13*D13</f>
        <v>52536</v>
      </c>
    </row>
    <row r="14" customFormat="false" ht="12.75" hidden="false" customHeight="false" outlineLevel="0" collapsed="false">
      <c r="B14" s="0" t="s">
        <v>15</v>
      </c>
      <c r="C14" s="4" t="n">
        <v>25</v>
      </c>
      <c r="D14" s="5" t="n">
        <v>4800</v>
      </c>
      <c r="G14" s="6" t="n">
        <f aca="false">C14*D14</f>
        <v>120000</v>
      </c>
    </row>
    <row r="16" customFormat="false" ht="12.75" hidden="false" customHeight="false" outlineLevel="0" collapsed="false">
      <c r="A16" s="2" t="s">
        <v>16</v>
      </c>
      <c r="C16" s="4" t="n">
        <v>2.75</v>
      </c>
      <c r="D16" s="5" t="n">
        <v>7440</v>
      </c>
      <c r="G16" s="6" t="n">
        <f aca="false">C16*D16*-1</f>
        <v>-20460</v>
      </c>
    </row>
    <row r="18" customFormat="false" ht="15" hidden="false" customHeight="false" outlineLevel="0" collapsed="false">
      <c r="A18" s="2" t="s">
        <v>17</v>
      </c>
      <c r="B18" s="0" t="s">
        <v>18</v>
      </c>
      <c r="C18" s="0" t="n">
        <v>2.58</v>
      </c>
      <c r="D18" s="7" t="n">
        <v>7200</v>
      </c>
      <c r="E18" s="0" t="n">
        <v>7.7</v>
      </c>
      <c r="G18" s="8" t="n">
        <f aca="false">C18*D18*E18*-1</f>
        <v>-143035.2</v>
      </c>
    </row>
    <row r="19" customFormat="false" ht="12.75" hidden="false" customHeight="false" outlineLevel="0" collapsed="false">
      <c r="D19" s="5"/>
      <c r="E19" s="0" t="s">
        <v>19</v>
      </c>
      <c r="G19" s="9" t="n">
        <f aca="false">SUM(G13:G18)</f>
        <v>9040.79999999999</v>
      </c>
    </row>
    <row r="22" customFormat="false" ht="12.75" hidden="false" customHeight="false" outlineLevel="0" collapsed="false">
      <c r="A22" s="2" t="s">
        <v>20</v>
      </c>
      <c r="B22" s="2"/>
      <c r="C22" s="3" t="s">
        <v>10</v>
      </c>
      <c r="D22" s="3" t="s">
        <v>11</v>
      </c>
      <c r="E22" s="3" t="s">
        <v>12</v>
      </c>
    </row>
    <row r="23" customFormat="false" ht="12.75" hidden="false" customHeight="false" outlineLevel="0" collapsed="false">
      <c r="B23" s="0" t="s">
        <v>21</v>
      </c>
      <c r="C23" s="4" t="n">
        <v>7</v>
      </c>
      <c r="D23" s="0" t="n">
        <v>425</v>
      </c>
      <c r="G23" s="6" t="n">
        <f aca="false">C23*D23</f>
        <v>2975</v>
      </c>
    </row>
    <row r="24" customFormat="false" ht="15" hidden="false" customHeight="false" outlineLevel="0" collapsed="false">
      <c r="B24" s="0" t="s">
        <v>22</v>
      </c>
      <c r="C24" s="4" t="n">
        <v>2.58</v>
      </c>
      <c r="D24" s="0" t="n">
        <v>425</v>
      </c>
      <c r="E24" s="0" t="n">
        <v>18</v>
      </c>
      <c r="G24" s="10" t="n">
        <f aca="false">C24*D24*E24*-1</f>
        <v>-19737</v>
      </c>
    </row>
    <row r="25" customFormat="false" ht="12.75" hidden="false" customHeight="false" outlineLevel="0" collapsed="false">
      <c r="C25" s="4"/>
      <c r="E25" s="0" t="s">
        <v>19</v>
      </c>
      <c r="G25" s="9" t="n">
        <f aca="false">SUM(G23:G24)</f>
        <v>-16762</v>
      </c>
    </row>
    <row r="29" customFormat="false" ht="12.75" hidden="false" customHeight="false" outlineLevel="0" collapsed="false">
      <c r="D29" s="0" t="s">
        <v>23</v>
      </c>
      <c r="G29" s="9" t="n">
        <f aca="false">G19+G25</f>
        <v>-7721.20000000001</v>
      </c>
    </row>
  </sheetData>
  <mergeCells count="1">
    <mergeCell ref="B10:G1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V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7" width="16.99"/>
    <col collapsed="false" customWidth="true" hidden="false" outlineLevel="0" max="3" min="3" style="7" width="13.99"/>
    <col collapsed="false" customWidth="true" hidden="false" outlineLevel="0" max="5" min="5" style="0" width="9.7"/>
    <col collapsed="false" customWidth="true" hidden="false" outlineLevel="0" max="9" min="9" style="7" width="9.14"/>
    <col collapsed="false" customWidth="true" hidden="false" outlineLevel="0" max="10" min="10" style="7" width="12.7"/>
    <col collapsed="false" customWidth="true" hidden="false" outlineLevel="0" max="11" min="11" style="0" width="11.28"/>
    <col collapsed="false" customWidth="true" hidden="false" outlineLevel="0" max="12" min="12" style="7" width="12.7"/>
    <col collapsed="false" customWidth="true" hidden="false" outlineLevel="0" max="13" min="13" style="11" width="16.99"/>
    <col collapsed="false" customWidth="true" hidden="false" outlineLevel="0" max="14" min="14" style="0" width="13.99"/>
    <col collapsed="false" customWidth="true" hidden="false" outlineLevel="0" max="16" min="15" style="12" width="13.99"/>
    <col collapsed="false" customWidth="true" hidden="false" outlineLevel="0" max="17" min="17" style="11" width="13.99"/>
    <col collapsed="false" customWidth="true" hidden="false" outlineLevel="0" max="18" min="18" style="0" width="9.7"/>
    <col collapsed="false" customWidth="true" hidden="false" outlineLevel="0" max="19" min="19" style="0" width="14.41"/>
    <col collapsed="false" customWidth="true" hidden="false" outlineLevel="0" max="20" min="20" style="7" width="13.7"/>
    <col collapsed="false" customWidth="true" hidden="false" outlineLevel="0" max="21" min="21" style="7" width="14.41"/>
    <col collapsed="false" customWidth="true" hidden="false" outlineLevel="0" max="22" min="22" style="7" width="17.14"/>
  </cols>
  <sheetData>
    <row r="3" customFormat="false" ht="12.75" hidden="false" customHeight="false" outlineLevel="0" collapsed="false">
      <c r="H3" s="13" t="n">
        <v>37180</v>
      </c>
    </row>
    <row r="4" customFormat="false" ht="12.75" hidden="false" customHeight="false" outlineLevel="0" collapsed="false">
      <c r="B4" s="14"/>
      <c r="H4" s="13"/>
      <c r="V4" s="14" t="s">
        <v>24</v>
      </c>
    </row>
    <row r="5" customFormat="false" ht="12.75" hidden="false" customHeight="false" outlineLevel="0" collapsed="false">
      <c r="B5" s="14"/>
      <c r="H5" s="13"/>
      <c r="P5" s="15" t="s">
        <v>25</v>
      </c>
      <c r="Q5" s="16" t="s">
        <v>25</v>
      </c>
      <c r="T5" s="14" t="s">
        <v>26</v>
      </c>
      <c r="U5" s="14" t="s">
        <v>27</v>
      </c>
      <c r="V5" s="14" t="s">
        <v>28</v>
      </c>
    </row>
    <row r="6" customFormat="false" ht="12.75" hidden="false" customHeight="false" outlineLevel="0" collapsed="false">
      <c r="A6" s="17"/>
      <c r="B6" s="18"/>
      <c r="C6" s="19"/>
      <c r="D6" s="17"/>
      <c r="E6" s="17"/>
      <c r="F6" s="17"/>
      <c r="J6" s="14" t="s">
        <v>29</v>
      </c>
      <c r="L6" s="16" t="s">
        <v>30</v>
      </c>
      <c r="O6" s="20" t="s">
        <v>31</v>
      </c>
      <c r="P6" s="15" t="s">
        <v>32</v>
      </c>
      <c r="Q6" s="16" t="s">
        <v>32</v>
      </c>
      <c r="T6" s="14" t="s">
        <v>32</v>
      </c>
      <c r="U6" s="14" t="s">
        <v>32</v>
      </c>
      <c r="V6" s="14"/>
    </row>
    <row r="7" customFormat="false" ht="12.75" hidden="false" customHeight="false" outlineLevel="0" collapsed="false">
      <c r="A7" s="17"/>
      <c r="B7" s="18" t="s">
        <v>33</v>
      </c>
      <c r="C7" s="19"/>
      <c r="D7" s="17"/>
      <c r="E7" s="21" t="s">
        <v>34</v>
      </c>
      <c r="F7" s="17"/>
      <c r="J7" s="14" t="s">
        <v>35</v>
      </c>
      <c r="K7" s="2"/>
      <c r="O7" s="20" t="s">
        <v>32</v>
      </c>
      <c r="P7" s="15" t="s">
        <v>36</v>
      </c>
      <c r="Q7" s="16" t="s">
        <v>37</v>
      </c>
    </row>
    <row r="8" customFormat="false" ht="12.75" hidden="false" customHeight="false" outlineLevel="0" collapsed="false">
      <c r="A8" s="17"/>
      <c r="B8" s="18"/>
      <c r="C8" s="19"/>
      <c r="D8" s="17"/>
      <c r="E8" s="17"/>
      <c r="F8" s="17"/>
      <c r="H8" s="0" t="s">
        <v>38</v>
      </c>
      <c r="J8" s="11"/>
      <c r="K8" s="4"/>
      <c r="N8" s="4"/>
      <c r="O8" s="22"/>
      <c r="P8" s="23"/>
    </row>
    <row r="9" customFormat="false" ht="12.75" hidden="false" customHeight="false" outlineLevel="0" collapsed="false">
      <c r="A9" s="17"/>
      <c r="B9" s="19"/>
      <c r="C9" s="19"/>
      <c r="D9" s="17"/>
      <c r="E9" s="19" t="s">
        <v>39</v>
      </c>
      <c r="F9" s="19" t="s">
        <v>40</v>
      </c>
      <c r="H9" s="0" t="s">
        <v>41</v>
      </c>
      <c r="J9" s="11"/>
      <c r="K9" s="4"/>
      <c r="N9" s="4"/>
      <c r="O9" s="22"/>
      <c r="P9" s="23"/>
    </row>
    <row r="10" customFormat="false" ht="12.75" hidden="false" customHeight="false" outlineLevel="0" collapsed="false">
      <c r="A10" s="17"/>
      <c r="B10" s="24" t="n">
        <v>2.33</v>
      </c>
      <c r="C10" s="19" t="s">
        <v>42</v>
      </c>
      <c r="D10" s="17"/>
      <c r="E10" s="17" t="n">
        <v>-425</v>
      </c>
      <c r="F10" s="25" t="n">
        <f aca="false">B10</f>
        <v>2.33</v>
      </c>
      <c r="H10" s="0" t="s">
        <v>43</v>
      </c>
      <c r="J10" s="11"/>
      <c r="K10" s="4"/>
      <c r="N10" s="4"/>
      <c r="O10" s="22"/>
      <c r="P10" s="23"/>
    </row>
    <row r="11" customFormat="false" ht="12.75" hidden="false" customHeight="false" outlineLevel="0" collapsed="false">
      <c r="A11" s="17"/>
      <c r="B11" s="19" t="n">
        <v>7.7</v>
      </c>
      <c r="C11" s="19" t="s">
        <v>44</v>
      </c>
      <c r="D11" s="17"/>
      <c r="E11" s="26" t="n">
        <f aca="false">E10*F10</f>
        <v>-990.25</v>
      </c>
      <c r="F11" s="17"/>
      <c r="H11" s="0" t="s">
        <v>45</v>
      </c>
      <c r="J11" s="11"/>
      <c r="K11" s="4"/>
      <c r="N11" s="4"/>
      <c r="O11" s="22"/>
      <c r="P11" s="23"/>
    </row>
    <row r="12" customFormat="false" ht="12.75" hidden="false" customHeight="false" outlineLevel="0" collapsed="false">
      <c r="A12" s="17"/>
      <c r="B12" s="27" t="n">
        <v>0.12</v>
      </c>
      <c r="C12" s="19" t="s">
        <v>46</v>
      </c>
      <c r="D12" s="17"/>
      <c r="E12" s="17"/>
      <c r="F12" s="17"/>
      <c r="H12" s="0" t="s">
        <v>47</v>
      </c>
      <c r="J12" s="11"/>
      <c r="K12" s="4"/>
      <c r="N12" s="4"/>
      <c r="O12" s="22"/>
      <c r="P12" s="23"/>
    </row>
    <row r="13" customFormat="false" ht="12.75" hidden="false" customHeight="false" outlineLevel="0" collapsed="false">
      <c r="A13" s="17"/>
      <c r="B13" s="19"/>
      <c r="C13" s="19"/>
      <c r="D13" s="17"/>
      <c r="E13" s="17"/>
      <c r="F13" s="17"/>
      <c r="H13" s="0" t="s">
        <v>48</v>
      </c>
      <c r="J13" s="11"/>
      <c r="K13" s="4"/>
      <c r="N13" s="4"/>
      <c r="O13" s="22"/>
      <c r="P13" s="23"/>
    </row>
    <row r="14" customFormat="false" ht="12.75" hidden="false" customHeight="false" outlineLevel="0" collapsed="false">
      <c r="A14" s="17"/>
      <c r="B14" s="27" t="n">
        <f aca="false">(B10+B12)*B11</f>
        <v>18.865</v>
      </c>
      <c r="C14" s="19"/>
      <c r="D14" s="17"/>
      <c r="E14" s="28" t="s">
        <v>49</v>
      </c>
      <c r="F14" s="17"/>
      <c r="H14" s="0" t="s">
        <v>50</v>
      </c>
      <c r="I14" s="7" t="n">
        <v>250</v>
      </c>
      <c r="J14" s="11" t="n">
        <v>22.75</v>
      </c>
      <c r="K14" s="4" t="n">
        <f aca="false">J14*I14</f>
        <v>5687.5</v>
      </c>
      <c r="L14" s="7" t="n">
        <v>200</v>
      </c>
      <c r="M14" s="11" t="n">
        <f aca="false">$B$26</f>
        <v>20.73</v>
      </c>
      <c r="N14" s="4" t="n">
        <f aca="false">M14*L14</f>
        <v>4146</v>
      </c>
      <c r="O14" s="22" t="n">
        <v>450</v>
      </c>
      <c r="P14" s="11" t="n">
        <f aca="false">$B$16</f>
        <v>21.615</v>
      </c>
      <c r="Q14" s="11" t="n">
        <f aca="false">P14*O14</f>
        <v>9726.75</v>
      </c>
      <c r="R14" s="29"/>
      <c r="S14" s="30" t="s">
        <v>51</v>
      </c>
      <c r="T14" s="7" t="n">
        <v>300</v>
      </c>
      <c r="U14" s="7" t="n">
        <v>30</v>
      </c>
      <c r="V14" s="7" t="n">
        <f aca="false">T14-U14</f>
        <v>270</v>
      </c>
    </row>
    <row r="15" customFormat="false" ht="12.75" hidden="false" customHeight="false" outlineLevel="0" collapsed="false">
      <c r="A15" s="17"/>
      <c r="B15" s="27" t="n">
        <v>2.75</v>
      </c>
      <c r="C15" s="19" t="s">
        <v>52</v>
      </c>
      <c r="D15" s="17"/>
      <c r="E15" s="31" t="n">
        <v>26</v>
      </c>
      <c r="F15" s="17"/>
      <c r="H15" s="0" t="s">
        <v>53</v>
      </c>
      <c r="I15" s="7" t="n">
        <v>250</v>
      </c>
      <c r="J15" s="11" t="n">
        <v>22.75</v>
      </c>
      <c r="K15" s="4" t="n">
        <f aca="false">J15*I15</f>
        <v>5687.5</v>
      </c>
      <c r="L15" s="7" t="n">
        <v>200</v>
      </c>
      <c r="M15" s="11" t="n">
        <f aca="false">$B$26</f>
        <v>20.73</v>
      </c>
      <c r="N15" s="4" t="n">
        <f aca="false">M15*L15</f>
        <v>4146</v>
      </c>
      <c r="O15" s="22" t="n">
        <v>450</v>
      </c>
      <c r="P15" s="11" t="n">
        <f aca="false">$B$16</f>
        <v>21.615</v>
      </c>
      <c r="Q15" s="11" t="n">
        <f aca="false">P15*O15</f>
        <v>9726.75</v>
      </c>
      <c r="R15" s="29"/>
      <c r="S15" s="32" t="n">
        <f aca="false">(N32+K32)-Q32</f>
        <v>1708</v>
      </c>
      <c r="T15" s="7" t="n">
        <v>300</v>
      </c>
      <c r="U15" s="7" t="n">
        <v>30</v>
      </c>
      <c r="V15" s="7" t="n">
        <f aca="false">T15-U15</f>
        <v>270</v>
      </c>
    </row>
    <row r="16" customFormat="false" ht="12.75" hidden="false" customHeight="false" outlineLevel="0" collapsed="false">
      <c r="A16" s="33" t="s">
        <v>54</v>
      </c>
      <c r="B16" s="34" t="n">
        <f aca="false">B14+B15</f>
        <v>21.615</v>
      </c>
      <c r="C16" s="19"/>
      <c r="D16" s="17"/>
      <c r="E16" s="17"/>
      <c r="F16" s="17"/>
      <c r="H16" s="0" t="s">
        <v>55</v>
      </c>
      <c r="I16" s="7" t="n">
        <v>250</v>
      </c>
      <c r="J16" s="11" t="n">
        <v>22.75</v>
      </c>
      <c r="K16" s="4" t="n">
        <f aca="false">J16*I16</f>
        <v>5687.5</v>
      </c>
      <c r="L16" s="7" t="n">
        <v>200</v>
      </c>
      <c r="M16" s="11" t="n">
        <f aca="false">$B$26</f>
        <v>20.73</v>
      </c>
      <c r="N16" s="4" t="n">
        <f aca="false">M16*L16</f>
        <v>4146</v>
      </c>
      <c r="O16" s="22" t="n">
        <v>450</v>
      </c>
      <c r="P16" s="11" t="n">
        <f aca="false">$B$16</f>
        <v>21.615</v>
      </c>
      <c r="Q16" s="11" t="n">
        <f aca="false">P16*O16</f>
        <v>9726.75</v>
      </c>
      <c r="R16" s="29"/>
      <c r="S16" s="29"/>
      <c r="T16" s="7" t="n">
        <v>300</v>
      </c>
      <c r="U16" s="7" t="n">
        <v>100</v>
      </c>
      <c r="V16" s="7" t="n">
        <f aca="false">T16-U16</f>
        <v>200</v>
      </c>
    </row>
    <row r="17" customFormat="false" ht="12.75" hidden="false" customHeight="false" outlineLevel="0" collapsed="false">
      <c r="A17" s="17"/>
      <c r="B17" s="19"/>
      <c r="C17" s="19"/>
      <c r="D17" s="17"/>
      <c r="E17" s="17"/>
      <c r="F17" s="17"/>
      <c r="H17" s="0" t="s">
        <v>56</v>
      </c>
      <c r="I17" s="7" t="n">
        <v>250</v>
      </c>
      <c r="J17" s="11" t="n">
        <v>22.75</v>
      </c>
      <c r="K17" s="4" t="n">
        <f aca="false">J17*I17</f>
        <v>5687.5</v>
      </c>
      <c r="L17" s="7" t="n">
        <v>200</v>
      </c>
      <c r="M17" s="11" t="n">
        <f aca="false">$B$26</f>
        <v>20.73</v>
      </c>
      <c r="N17" s="4" t="n">
        <f aca="false">M17*L17</f>
        <v>4146</v>
      </c>
      <c r="O17" s="22" t="n">
        <v>450</v>
      </c>
      <c r="P17" s="11" t="n">
        <f aca="false">$B$16</f>
        <v>21.615</v>
      </c>
      <c r="Q17" s="11" t="n">
        <f aca="false">P17*O17</f>
        <v>9726.75</v>
      </c>
      <c r="R17" s="29"/>
      <c r="S17" s="29"/>
      <c r="T17" s="7" t="n">
        <v>300</v>
      </c>
      <c r="U17" s="7" t="n">
        <v>200</v>
      </c>
      <c r="V17" s="7" t="n">
        <f aca="false">T17-U17</f>
        <v>100</v>
      </c>
    </row>
    <row r="18" customFormat="false" ht="12.75" hidden="false" customHeight="false" outlineLevel="0" collapsed="false">
      <c r="A18" s="17"/>
      <c r="B18" s="19"/>
      <c r="C18" s="19"/>
      <c r="D18" s="17"/>
      <c r="E18" s="17"/>
      <c r="F18" s="17"/>
      <c r="H18" s="0" t="s">
        <v>57</v>
      </c>
      <c r="I18" s="7" t="n">
        <v>250</v>
      </c>
      <c r="J18" s="11" t="n">
        <v>22.75</v>
      </c>
      <c r="K18" s="4" t="n">
        <f aca="false">J18*I18</f>
        <v>5687.5</v>
      </c>
      <c r="L18" s="7" t="n">
        <v>200</v>
      </c>
      <c r="M18" s="11" t="n">
        <f aca="false">$B$26</f>
        <v>20.73</v>
      </c>
      <c r="N18" s="4" t="n">
        <f aca="false">M18*L18</f>
        <v>4146</v>
      </c>
      <c r="O18" s="22" t="n">
        <v>450</v>
      </c>
      <c r="P18" s="11" t="n">
        <f aca="false">$B$16</f>
        <v>21.615</v>
      </c>
      <c r="Q18" s="11" t="n">
        <f aca="false">P18*O18</f>
        <v>9726.75</v>
      </c>
      <c r="R18" s="29"/>
      <c r="S18" s="29"/>
      <c r="T18" s="7" t="n">
        <v>300</v>
      </c>
      <c r="U18" s="7" t="n">
        <v>280</v>
      </c>
      <c r="V18" s="7" t="n">
        <f aca="false">T18-U18</f>
        <v>20</v>
      </c>
    </row>
    <row r="19" customFormat="false" ht="12.75" hidden="false" customHeight="false" outlineLevel="0" collapsed="false">
      <c r="B19" s="18" t="s">
        <v>58</v>
      </c>
      <c r="H19" s="0" t="s">
        <v>59</v>
      </c>
      <c r="I19" s="7" t="n">
        <v>250</v>
      </c>
      <c r="J19" s="11" t="n">
        <v>22.75</v>
      </c>
      <c r="K19" s="4" t="n">
        <f aca="false">J19*I19</f>
        <v>5687.5</v>
      </c>
      <c r="L19" s="7" t="n">
        <v>200</v>
      </c>
      <c r="M19" s="11" t="n">
        <f aca="false">$B$26</f>
        <v>20.73</v>
      </c>
      <c r="N19" s="4" t="n">
        <f aca="false">M19*L19</f>
        <v>4146</v>
      </c>
      <c r="O19" s="22" t="n">
        <v>450</v>
      </c>
      <c r="P19" s="11" t="n">
        <f aca="false">$B$16</f>
        <v>21.615</v>
      </c>
      <c r="Q19" s="11" t="n">
        <f aca="false">P19*O19</f>
        <v>9726.75</v>
      </c>
      <c r="T19" s="7" t="n">
        <v>300</v>
      </c>
    </row>
    <row r="20" customFormat="false" ht="12.75" hidden="false" customHeight="false" outlineLevel="0" collapsed="false">
      <c r="B20" s="24" t="n">
        <f aca="false">B10</f>
        <v>2.33</v>
      </c>
      <c r="C20" s="19" t="s">
        <v>42</v>
      </c>
      <c r="D20" s="17"/>
      <c r="E20" s="17"/>
      <c r="F20" s="17"/>
      <c r="H20" s="0" t="s">
        <v>60</v>
      </c>
      <c r="I20" s="7" t="n">
        <v>250</v>
      </c>
      <c r="J20" s="11" t="n">
        <v>22.75</v>
      </c>
      <c r="K20" s="4" t="n">
        <f aca="false">J20*I20</f>
        <v>5687.5</v>
      </c>
      <c r="L20" s="7" t="n">
        <v>200</v>
      </c>
      <c r="M20" s="11" t="n">
        <f aca="false">$B$26</f>
        <v>20.73</v>
      </c>
      <c r="N20" s="4" t="n">
        <f aca="false">M20*L20</f>
        <v>4146</v>
      </c>
      <c r="O20" s="22" t="n">
        <v>450</v>
      </c>
      <c r="P20" s="11" t="n">
        <f aca="false">$B$16</f>
        <v>21.615</v>
      </c>
      <c r="Q20" s="11" t="n">
        <f aca="false">P20*O20</f>
        <v>9726.75</v>
      </c>
      <c r="T20" s="7" t="n">
        <v>300</v>
      </c>
    </row>
    <row r="21" customFormat="false" ht="12.75" hidden="false" customHeight="false" outlineLevel="0" collapsed="false">
      <c r="B21" s="19" t="n">
        <v>7.7</v>
      </c>
      <c r="C21" s="19" t="s">
        <v>44</v>
      </c>
      <c r="D21" s="17"/>
      <c r="E21" s="17"/>
      <c r="F21" s="17"/>
      <c r="H21" s="0" t="s">
        <v>61</v>
      </c>
      <c r="I21" s="7" t="n">
        <v>250</v>
      </c>
      <c r="J21" s="11" t="n">
        <v>22.75</v>
      </c>
      <c r="K21" s="4" t="n">
        <f aca="false">J21*I21</f>
        <v>5687.5</v>
      </c>
      <c r="L21" s="7" t="n">
        <v>200</v>
      </c>
      <c r="M21" s="11" t="n">
        <f aca="false">$B$26</f>
        <v>20.73</v>
      </c>
      <c r="N21" s="4" t="n">
        <f aca="false">M21*L21</f>
        <v>4146</v>
      </c>
      <c r="O21" s="22" t="n">
        <v>450</v>
      </c>
      <c r="P21" s="11" t="n">
        <f aca="false">$B$16</f>
        <v>21.615</v>
      </c>
      <c r="Q21" s="11" t="n">
        <f aca="false">P21*O21</f>
        <v>9726.75</v>
      </c>
      <c r="T21" s="7" t="n">
        <v>300</v>
      </c>
    </row>
    <row r="22" customFormat="false" ht="12.75" hidden="false" customHeight="false" outlineLevel="0" collapsed="false">
      <c r="B22" s="27" t="n">
        <v>0.07</v>
      </c>
      <c r="C22" s="19" t="s">
        <v>62</v>
      </c>
      <c r="D22" s="17"/>
      <c r="E22" s="17"/>
      <c r="F22" s="17"/>
      <c r="H22" s="0" t="s">
        <v>63</v>
      </c>
      <c r="I22" s="7" t="n">
        <v>250</v>
      </c>
      <c r="J22" s="11" t="n">
        <v>22.75</v>
      </c>
      <c r="K22" s="4" t="n">
        <f aca="false">J22*I22</f>
        <v>5687.5</v>
      </c>
      <c r="L22" s="7" t="n">
        <v>200</v>
      </c>
      <c r="M22" s="11" t="n">
        <f aca="false">$B$26</f>
        <v>20.73</v>
      </c>
      <c r="N22" s="4" t="n">
        <f aca="false">M22*L22</f>
        <v>4146</v>
      </c>
      <c r="O22" s="22" t="n">
        <v>450</v>
      </c>
      <c r="P22" s="11" t="n">
        <f aca="false">$B$16</f>
        <v>21.615</v>
      </c>
      <c r="Q22" s="11" t="n">
        <f aca="false">P22*O22</f>
        <v>9726.75</v>
      </c>
      <c r="T22" s="7" t="n">
        <v>300</v>
      </c>
    </row>
    <row r="23" customFormat="false" ht="12.75" hidden="false" customHeight="false" outlineLevel="0" collapsed="false">
      <c r="B23" s="19"/>
      <c r="C23" s="19"/>
      <c r="D23" s="17"/>
      <c r="E23" s="17"/>
      <c r="F23" s="17"/>
      <c r="H23" s="0" t="s">
        <v>64</v>
      </c>
      <c r="I23" s="7" t="n">
        <v>250</v>
      </c>
      <c r="J23" s="11" t="n">
        <v>22.75</v>
      </c>
      <c r="K23" s="4" t="n">
        <f aca="false">J23*I23</f>
        <v>5687.5</v>
      </c>
      <c r="L23" s="7" t="n">
        <v>200</v>
      </c>
      <c r="M23" s="11" t="n">
        <f aca="false">$B$26</f>
        <v>20.73</v>
      </c>
      <c r="N23" s="4" t="n">
        <f aca="false">M23*L23</f>
        <v>4146</v>
      </c>
      <c r="O23" s="22" t="n">
        <v>450</v>
      </c>
      <c r="P23" s="11" t="n">
        <f aca="false">$B$16</f>
        <v>21.615</v>
      </c>
      <c r="Q23" s="11" t="n">
        <f aca="false">P23*O23</f>
        <v>9726.75</v>
      </c>
      <c r="T23" s="7" t="n">
        <v>300</v>
      </c>
    </row>
    <row r="24" customFormat="false" ht="12.75" hidden="false" customHeight="false" outlineLevel="0" collapsed="false">
      <c r="B24" s="27" t="n">
        <f aca="false">(B20+B22)*B21</f>
        <v>18.48</v>
      </c>
      <c r="C24" s="19"/>
      <c r="D24" s="17"/>
      <c r="E24" s="17"/>
      <c r="F24" s="17"/>
      <c r="H24" s="0" t="s">
        <v>65</v>
      </c>
      <c r="I24" s="7" t="n">
        <v>250</v>
      </c>
      <c r="J24" s="11" t="n">
        <v>22.75</v>
      </c>
      <c r="K24" s="4" t="n">
        <f aca="false">J24*I24</f>
        <v>5687.5</v>
      </c>
      <c r="L24" s="7" t="n">
        <v>200</v>
      </c>
      <c r="M24" s="11" t="n">
        <f aca="false">$B$26</f>
        <v>20.73</v>
      </c>
      <c r="N24" s="4" t="n">
        <f aca="false">M24*L24</f>
        <v>4146</v>
      </c>
      <c r="O24" s="22" t="n">
        <v>450</v>
      </c>
      <c r="P24" s="11" t="n">
        <f aca="false">$B$16</f>
        <v>21.615</v>
      </c>
      <c r="Q24" s="11" t="n">
        <f aca="false">P24*O24</f>
        <v>9726.75</v>
      </c>
      <c r="T24" s="7" t="n">
        <v>300</v>
      </c>
    </row>
    <row r="25" customFormat="false" ht="12.75" hidden="false" customHeight="false" outlineLevel="0" collapsed="false">
      <c r="B25" s="27" t="n">
        <v>2.25</v>
      </c>
      <c r="C25" s="19" t="s">
        <v>52</v>
      </c>
      <c r="D25" s="17"/>
      <c r="E25" s="17"/>
      <c r="F25" s="17"/>
      <c r="H25" s="0" t="s">
        <v>66</v>
      </c>
      <c r="I25" s="7" t="n">
        <v>250</v>
      </c>
      <c r="J25" s="11" t="n">
        <v>22.75</v>
      </c>
      <c r="K25" s="4" t="n">
        <f aca="false">J25*I25</f>
        <v>5687.5</v>
      </c>
      <c r="L25" s="7" t="n">
        <v>200</v>
      </c>
      <c r="M25" s="11" t="n">
        <f aca="false">$B$26</f>
        <v>20.73</v>
      </c>
      <c r="N25" s="4" t="n">
        <f aca="false">M25*L25</f>
        <v>4146</v>
      </c>
      <c r="O25" s="22" t="n">
        <v>450</v>
      </c>
      <c r="P25" s="11" t="n">
        <f aca="false">$B$16</f>
        <v>21.615</v>
      </c>
      <c r="Q25" s="11" t="n">
        <f aca="false">P25*O25</f>
        <v>9726.75</v>
      </c>
      <c r="T25" s="7" t="n">
        <v>300</v>
      </c>
    </row>
    <row r="26" customFormat="false" ht="12.75" hidden="false" customHeight="false" outlineLevel="0" collapsed="false">
      <c r="A26" s="33" t="s">
        <v>67</v>
      </c>
      <c r="B26" s="35" t="n">
        <f aca="false">B24+B25</f>
        <v>20.73</v>
      </c>
      <c r="C26" s="19"/>
      <c r="D26" s="17"/>
      <c r="E26" s="17"/>
      <c r="F26" s="17"/>
      <c r="H26" s="0" t="s">
        <v>68</v>
      </c>
      <c r="I26" s="7" t="n">
        <v>250</v>
      </c>
      <c r="J26" s="11" t="n">
        <v>22.75</v>
      </c>
      <c r="K26" s="4" t="n">
        <f aca="false">J26*I26</f>
        <v>5687.5</v>
      </c>
      <c r="L26" s="7" t="n">
        <v>200</v>
      </c>
      <c r="M26" s="11" t="n">
        <f aca="false">$B$26</f>
        <v>20.73</v>
      </c>
      <c r="N26" s="4" t="n">
        <f aca="false">M26*L26</f>
        <v>4146</v>
      </c>
      <c r="O26" s="22" t="n">
        <v>450</v>
      </c>
      <c r="P26" s="11" t="n">
        <f aca="false">$B$16</f>
        <v>21.615</v>
      </c>
      <c r="Q26" s="11" t="n">
        <f aca="false">P26*O26</f>
        <v>9726.75</v>
      </c>
      <c r="T26" s="7" t="n">
        <v>300</v>
      </c>
    </row>
    <row r="27" customFormat="false" ht="12.75" hidden="false" customHeight="false" outlineLevel="0" collapsed="false">
      <c r="B27" s="36"/>
      <c r="H27" s="0" t="s">
        <v>69</v>
      </c>
      <c r="I27" s="7" t="n">
        <v>250</v>
      </c>
      <c r="J27" s="11" t="n">
        <v>22.75</v>
      </c>
      <c r="K27" s="4" t="n">
        <f aca="false">J27*I27</f>
        <v>5687.5</v>
      </c>
      <c r="L27" s="7" t="n">
        <v>200</v>
      </c>
      <c r="M27" s="11" t="n">
        <f aca="false">$B$26</f>
        <v>20.73</v>
      </c>
      <c r="N27" s="4" t="n">
        <f aca="false">M27*L27</f>
        <v>4146</v>
      </c>
      <c r="O27" s="22" t="n">
        <v>450</v>
      </c>
      <c r="P27" s="11" t="n">
        <f aca="false">$B$16</f>
        <v>21.615</v>
      </c>
      <c r="Q27" s="11" t="n">
        <f aca="false">P27*O27</f>
        <v>9726.75</v>
      </c>
      <c r="T27" s="7" t="n">
        <v>300</v>
      </c>
    </row>
    <row r="28" customFormat="false" ht="12.75" hidden="false" customHeight="false" outlineLevel="0" collapsed="false">
      <c r="H28" s="0" t="s">
        <v>70</v>
      </c>
      <c r="I28" s="7" t="n">
        <v>250</v>
      </c>
      <c r="J28" s="11" t="n">
        <v>22.75</v>
      </c>
      <c r="K28" s="4" t="n">
        <f aca="false">J28*I28</f>
        <v>5687.5</v>
      </c>
      <c r="L28" s="7" t="n">
        <v>200</v>
      </c>
      <c r="M28" s="11" t="n">
        <f aca="false">$B$26</f>
        <v>20.73</v>
      </c>
      <c r="N28" s="4" t="n">
        <f aca="false">M28*L28</f>
        <v>4146</v>
      </c>
      <c r="O28" s="22" t="n">
        <v>450</v>
      </c>
      <c r="P28" s="11" t="n">
        <f aca="false">$B$16</f>
        <v>21.615</v>
      </c>
      <c r="Q28" s="11" t="n">
        <f aca="false">P28*O28</f>
        <v>9726.75</v>
      </c>
      <c r="R28" s="4"/>
      <c r="T28" s="7" t="n">
        <v>300</v>
      </c>
    </row>
    <row r="29" customFormat="false" ht="12.75" hidden="false" customHeight="false" outlineLevel="0" collapsed="false">
      <c r="H29" s="0" t="s">
        <v>71</v>
      </c>
      <c r="I29" s="7" t="n">
        <v>250</v>
      </c>
      <c r="J29" s="11" t="n">
        <v>22.75</v>
      </c>
      <c r="K29" s="4" t="n">
        <f aca="false">J29*I29</f>
        <v>5687.5</v>
      </c>
      <c r="L29" s="7" t="n">
        <v>200</v>
      </c>
      <c r="M29" s="11" t="n">
        <f aca="false">$B$26</f>
        <v>20.73</v>
      </c>
      <c r="N29" s="4" t="n">
        <f aca="false">M29*L29</f>
        <v>4146</v>
      </c>
      <c r="O29" s="22" t="n">
        <v>450</v>
      </c>
      <c r="P29" s="11" t="n">
        <f aca="false">$B$16</f>
        <v>21.615</v>
      </c>
      <c r="Q29" s="11" t="n">
        <f aca="false">P29*O29</f>
        <v>9726.75</v>
      </c>
      <c r="T29" s="7" t="n">
        <v>300</v>
      </c>
    </row>
    <row r="30" customFormat="false" ht="12.75" hidden="false" customHeight="false" outlineLevel="0" collapsed="false">
      <c r="H30" s="0" t="s">
        <v>72</v>
      </c>
      <c r="I30" s="19"/>
      <c r="J30" s="11"/>
      <c r="K30" s="4"/>
      <c r="N30" s="4"/>
      <c r="O30" s="22"/>
      <c r="P30" s="23"/>
      <c r="R30" s="4"/>
    </row>
    <row r="31" customFormat="false" ht="12.75" hidden="false" customHeight="false" outlineLevel="0" collapsed="false">
      <c r="H31" s="0" t="s">
        <v>73</v>
      </c>
      <c r="I31" s="37"/>
      <c r="J31" s="38"/>
      <c r="K31" s="39"/>
      <c r="L31" s="37"/>
      <c r="M31" s="38"/>
      <c r="N31" s="39"/>
      <c r="O31" s="40"/>
      <c r="P31" s="41"/>
      <c r="Q31" s="38"/>
      <c r="T31" s="37"/>
      <c r="U31" s="37"/>
      <c r="V31" s="37"/>
    </row>
    <row r="32" customFormat="false" ht="12.75" hidden="false" customHeight="false" outlineLevel="0" collapsed="false">
      <c r="I32" s="19" t="n">
        <f aca="false">SUM(I9:I31)</f>
        <v>4000</v>
      </c>
      <c r="J32" s="42"/>
      <c r="K32" s="43" t="n">
        <f aca="false">SUM(K12:K31)</f>
        <v>91000</v>
      </c>
      <c r="L32" s="7" t="n">
        <f aca="false">SUM(L14:L31)</f>
        <v>3200</v>
      </c>
      <c r="N32" s="43" t="n">
        <f aca="false">SUM(N14:N31)</f>
        <v>66336</v>
      </c>
      <c r="O32" s="22" t="n">
        <f aca="false">SUM(O14:O31)</f>
        <v>7200</v>
      </c>
      <c r="P32" s="34" t="n">
        <f aca="false">O32*P30</f>
        <v>0</v>
      </c>
      <c r="Q32" s="11" t="n">
        <f aca="false">SUM(Q14:Q29)</f>
        <v>155628</v>
      </c>
      <c r="R32" s="44"/>
      <c r="S32" s="45"/>
      <c r="V32" s="7" t="n">
        <f aca="false">SUM(V14:V31)</f>
        <v>860</v>
      </c>
    </row>
    <row r="33" customFormat="false" ht="12.75" hidden="false" customHeight="false" outlineLevel="0" collapsed="false">
      <c r="N33" s="4"/>
      <c r="O33" s="23"/>
      <c r="P33" s="23"/>
      <c r="S33" s="17"/>
      <c r="T33" s="19"/>
      <c r="U33" s="19"/>
    </row>
    <row r="34" customFormat="false" ht="12.75" hidden="false" customHeight="false" outlineLevel="0" collapsed="false">
      <c r="S34" s="45"/>
    </row>
    <row r="35" customFormat="false" ht="12.75" hidden="false" customHeight="false" outlineLevel="0" collapsed="false">
      <c r="I35" s="14" t="s">
        <v>74</v>
      </c>
    </row>
    <row r="36" customFormat="false" ht="12.75" hidden="false" customHeight="false" outlineLevel="0" collapsed="false">
      <c r="J36" s="46" t="n">
        <f aca="false">L32*($M$14-$B$16)</f>
        <v>-2832.00000000001</v>
      </c>
      <c r="S36" s="45"/>
    </row>
    <row r="37" customFormat="false" ht="12.75" hidden="false" customHeight="false" outlineLevel="0" collapsed="false">
      <c r="J37" s="37" t="n">
        <f aca="false">($J$9-B16)*I32</f>
        <v>-86460</v>
      </c>
    </row>
    <row r="38" customFormat="false" ht="12.75" hidden="false" customHeight="false" outlineLevel="0" collapsed="false">
      <c r="J38" s="46" t="n">
        <f aca="false">SUM(J36:J37)</f>
        <v>-89292</v>
      </c>
    </row>
    <row r="39" customFormat="false" ht="12.75" hidden="false" customHeight="false" outlineLevel="0" collapsed="false">
      <c r="L39" s="14" t="s">
        <v>75</v>
      </c>
    </row>
    <row r="40" customFormat="false" ht="12.75" hidden="false" customHeight="false" outlineLevel="0" collapsed="false">
      <c r="L40" s="46" t="e">
        <f aca="false">N32-#REF!-P32</f>
        <v>#REF!</v>
      </c>
    </row>
    <row r="41" customFormat="false" ht="12.75" hidden="false" customHeight="false" outlineLevel="0" collapsed="false">
      <c r="L41" s="46"/>
    </row>
    <row r="42" customFormat="false" ht="12.75" hidden="false" customHeight="false" outlineLevel="0" collapsed="false">
      <c r="L42" s="47"/>
    </row>
    <row r="43" customFormat="false" ht="12.75" hidden="false" customHeight="false" outlineLevel="0" collapsed="false">
      <c r="L43" s="4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W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4340" ySplit="0" topLeftCell="M1" activePane="topLeft" state="split"/>
      <selection pane="topLeft" activeCell="O22" activeCellId="0" sqref="O22"/>
      <selection pane="topRight" activeCell="M1" activeCellId="0" sqref="M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7" width="10.99"/>
    <col collapsed="false" customWidth="true" hidden="false" outlineLevel="0" max="3" min="3" style="7" width="12.56"/>
    <col collapsed="false" customWidth="true" hidden="false" outlineLevel="0" max="9" min="9" style="7" width="9.14"/>
    <col collapsed="false" customWidth="true" hidden="false" outlineLevel="0" max="10" min="10" style="0" width="11.28"/>
    <col collapsed="false" customWidth="true" hidden="false" outlineLevel="0" max="11" min="11" style="0" width="10.28"/>
    <col collapsed="false" customWidth="true" hidden="false" outlineLevel="0" max="12" min="12" style="7" width="12.7"/>
    <col collapsed="false" customWidth="true" hidden="false" outlineLevel="0" max="13" min="13" style="11" width="16.99"/>
    <col collapsed="false" customWidth="true" hidden="false" outlineLevel="0" max="14" min="14" style="0" width="13.99"/>
    <col collapsed="false" customWidth="true" hidden="false" outlineLevel="0" max="15" min="15" style="48" width="13.99"/>
    <col collapsed="false" customWidth="true" hidden="false" outlineLevel="0" max="16" min="16" style="49" width="16.28"/>
    <col collapsed="false" customWidth="true" hidden="false" outlineLevel="0" max="19" min="17" style="12" width="13.99"/>
    <col collapsed="false" customWidth="true" hidden="false" outlineLevel="0" max="20" min="20" style="0" width="9.7"/>
    <col collapsed="false" customWidth="true" hidden="false" outlineLevel="0" max="21" min="21" style="0" width="11.56"/>
  </cols>
  <sheetData>
    <row r="3" customFormat="false" ht="12.75" hidden="false" customHeight="false" outlineLevel="0" collapsed="false">
      <c r="H3" s="13" t="n">
        <v>37162</v>
      </c>
    </row>
    <row r="4" customFormat="false" ht="12.75" hidden="false" customHeight="false" outlineLevel="0" collapsed="false">
      <c r="B4" s="14"/>
      <c r="H4" s="13"/>
    </row>
    <row r="5" customFormat="false" ht="12.75" hidden="false" customHeight="false" outlineLevel="0" collapsed="false">
      <c r="B5" s="14"/>
      <c r="H5" s="13"/>
      <c r="R5" s="15" t="s">
        <v>25</v>
      </c>
    </row>
    <row r="6" customFormat="false" ht="12.75" hidden="false" customHeight="false" outlineLevel="0" collapsed="false">
      <c r="A6" s="50"/>
      <c r="B6" s="51"/>
      <c r="C6" s="52"/>
      <c r="D6" s="53"/>
      <c r="E6" s="53"/>
      <c r="F6" s="54"/>
      <c r="J6" s="2" t="s">
        <v>29</v>
      </c>
      <c r="Q6" s="20" t="s">
        <v>31</v>
      </c>
      <c r="R6" s="15" t="s">
        <v>32</v>
      </c>
    </row>
    <row r="7" customFormat="false" ht="12.75" hidden="false" customHeight="false" outlineLevel="0" collapsed="false">
      <c r="A7" s="55"/>
      <c r="B7" s="18" t="s">
        <v>33</v>
      </c>
      <c r="C7" s="19"/>
      <c r="D7" s="17"/>
      <c r="E7" s="17"/>
      <c r="F7" s="56"/>
      <c r="J7" s="2" t="s">
        <v>35</v>
      </c>
      <c r="M7" s="2" t="s">
        <v>76</v>
      </c>
      <c r="O7" s="57" t="s">
        <v>77</v>
      </c>
      <c r="Q7" s="20" t="s">
        <v>32</v>
      </c>
      <c r="R7" s="15" t="s">
        <v>37</v>
      </c>
    </row>
    <row r="8" customFormat="false" ht="12.75" hidden="false" customHeight="false" outlineLevel="0" collapsed="false">
      <c r="A8" s="55"/>
      <c r="B8" s="18"/>
      <c r="C8" s="19"/>
      <c r="D8" s="17"/>
      <c r="E8" s="17"/>
      <c r="F8" s="56"/>
      <c r="H8" s="0" t="s">
        <v>38</v>
      </c>
      <c r="J8" s="4"/>
      <c r="K8" s="4"/>
      <c r="N8" s="4"/>
      <c r="O8" s="57" t="s">
        <v>78</v>
      </c>
      <c r="Q8" s="22"/>
      <c r="R8" s="23"/>
      <c r="S8" s="23"/>
    </row>
    <row r="9" customFormat="false" ht="12.75" hidden="false" customHeight="false" outlineLevel="0" collapsed="false">
      <c r="A9" s="55"/>
      <c r="B9" s="19"/>
      <c r="C9" s="19"/>
      <c r="D9" s="17"/>
      <c r="E9" s="17"/>
      <c r="F9" s="56"/>
      <c r="H9" s="0" t="s">
        <v>41</v>
      </c>
      <c r="I9" s="7" t="n">
        <v>30</v>
      </c>
      <c r="J9" s="4" t="n">
        <v>4</v>
      </c>
      <c r="K9" s="4" t="n">
        <f aca="false">J9*I9</f>
        <v>120</v>
      </c>
      <c r="N9" s="4"/>
      <c r="Q9" s="22"/>
      <c r="R9" s="23"/>
      <c r="S9" s="23"/>
    </row>
    <row r="10" customFormat="false" ht="12.75" hidden="false" customHeight="false" outlineLevel="0" collapsed="false">
      <c r="A10" s="55"/>
      <c r="B10" s="58" t="n">
        <v>1.9</v>
      </c>
      <c r="C10" s="19" t="s">
        <v>42</v>
      </c>
      <c r="D10" s="17"/>
      <c r="E10" s="17"/>
      <c r="F10" s="56"/>
      <c r="H10" s="0" t="s">
        <v>43</v>
      </c>
      <c r="I10" s="7" t="n">
        <v>30</v>
      </c>
      <c r="J10" s="4" t="n">
        <v>4</v>
      </c>
      <c r="K10" s="4" t="n">
        <f aca="false">J10*I10</f>
        <v>120</v>
      </c>
      <c r="N10" s="4"/>
      <c r="Q10" s="22"/>
      <c r="R10" s="23"/>
      <c r="S10" s="23"/>
    </row>
    <row r="11" customFormat="false" ht="12.75" hidden="false" customHeight="false" outlineLevel="0" collapsed="false">
      <c r="A11" s="55"/>
      <c r="B11" s="19" t="n">
        <v>7.7</v>
      </c>
      <c r="C11" s="19" t="s">
        <v>44</v>
      </c>
      <c r="D11" s="17"/>
      <c r="E11" s="17"/>
      <c r="F11" s="56"/>
      <c r="H11" s="0" t="s">
        <v>45</v>
      </c>
      <c r="I11" s="7" t="n">
        <v>135</v>
      </c>
      <c r="J11" s="4" t="n">
        <v>4</v>
      </c>
      <c r="K11" s="4" t="n">
        <f aca="false">J11*I11</f>
        <v>540</v>
      </c>
      <c r="N11" s="4"/>
      <c r="Q11" s="22"/>
      <c r="R11" s="23"/>
      <c r="S11" s="23"/>
    </row>
    <row r="12" customFormat="false" ht="12.75" hidden="false" customHeight="false" outlineLevel="0" collapsed="false">
      <c r="A12" s="55"/>
      <c r="B12" s="27" t="n">
        <v>0.22</v>
      </c>
      <c r="C12" s="19" t="s">
        <v>79</v>
      </c>
      <c r="D12" s="17" t="s">
        <v>80</v>
      </c>
      <c r="E12" s="17"/>
      <c r="F12" s="56"/>
      <c r="H12" s="0" t="s">
        <v>47</v>
      </c>
      <c r="I12" s="7" t="n">
        <v>200</v>
      </c>
      <c r="J12" s="4" t="n">
        <v>4</v>
      </c>
      <c r="K12" s="4" t="n">
        <f aca="false">J12*I12</f>
        <v>800</v>
      </c>
      <c r="N12" s="4"/>
      <c r="Q12" s="22"/>
      <c r="R12" s="23"/>
      <c r="S12" s="23"/>
    </row>
    <row r="13" customFormat="false" ht="12.75" hidden="false" customHeight="false" outlineLevel="0" collapsed="false">
      <c r="A13" s="55"/>
      <c r="B13" s="19"/>
      <c r="C13" s="19"/>
      <c r="D13" s="17"/>
      <c r="E13" s="17"/>
      <c r="F13" s="56"/>
      <c r="H13" s="0" t="s">
        <v>48</v>
      </c>
      <c r="I13" s="7" t="n">
        <v>280</v>
      </c>
      <c r="J13" s="4" t="n">
        <v>4</v>
      </c>
      <c r="K13" s="4" t="n">
        <f aca="false">J13*I13</f>
        <v>1120</v>
      </c>
      <c r="N13" s="4"/>
      <c r="Q13" s="22"/>
      <c r="R13" s="23"/>
      <c r="S13" s="23"/>
    </row>
    <row r="14" customFormat="false" ht="12.75" hidden="false" customHeight="false" outlineLevel="0" collapsed="false">
      <c r="A14" s="55"/>
      <c r="B14" s="27" t="n">
        <f aca="false">(B10+B12)*B11</f>
        <v>16.324</v>
      </c>
      <c r="C14" s="19"/>
      <c r="D14" s="17"/>
      <c r="E14" s="17"/>
      <c r="F14" s="56"/>
      <c r="H14" s="0" t="s">
        <v>50</v>
      </c>
      <c r="J14" s="4"/>
      <c r="K14" s="4"/>
      <c r="L14" s="7" t="n">
        <v>340</v>
      </c>
      <c r="M14" s="11" t="n">
        <v>21</v>
      </c>
      <c r="N14" s="4" t="n">
        <f aca="false">M14*L14</f>
        <v>7140</v>
      </c>
      <c r="O14" s="48" t="n">
        <f aca="false">L14-I9</f>
        <v>310</v>
      </c>
      <c r="P14" s="59" t="n">
        <v>20</v>
      </c>
      <c r="Q14" s="22" t="n">
        <f aca="false">L14-O14</f>
        <v>30</v>
      </c>
      <c r="R14" s="23" t="n">
        <f aca="false">$B$16</f>
        <v>19.074</v>
      </c>
      <c r="S14" s="23"/>
      <c r="T14" s="29"/>
      <c r="U14" s="29"/>
    </row>
    <row r="15" customFormat="false" ht="12.75" hidden="false" customHeight="false" outlineLevel="0" collapsed="false">
      <c r="A15" s="60"/>
      <c r="B15" s="61" t="n">
        <v>2.75</v>
      </c>
      <c r="C15" s="37" t="s">
        <v>52</v>
      </c>
      <c r="D15" s="17"/>
      <c r="E15" s="17"/>
      <c r="F15" s="56"/>
      <c r="H15" s="0" t="s">
        <v>53</v>
      </c>
      <c r="J15" s="4"/>
      <c r="K15" s="4"/>
      <c r="L15" s="7" t="n">
        <v>340</v>
      </c>
      <c r="M15" s="11" t="n">
        <v>21</v>
      </c>
      <c r="N15" s="4" t="n">
        <f aca="false">M15*L15</f>
        <v>7140</v>
      </c>
      <c r="O15" s="48" t="n">
        <f aca="false">L15-I10</f>
        <v>310</v>
      </c>
      <c r="P15" s="59" t="n">
        <v>20</v>
      </c>
      <c r="Q15" s="22" t="n">
        <f aca="false">L15-O15</f>
        <v>30</v>
      </c>
      <c r="R15" s="23" t="n">
        <f aca="false">$B$16</f>
        <v>19.074</v>
      </c>
      <c r="S15" s="23"/>
      <c r="T15" s="29"/>
      <c r="U15" s="29"/>
    </row>
    <row r="16" customFormat="false" ht="12.75" hidden="false" customHeight="false" outlineLevel="0" collapsed="false">
      <c r="A16" s="62" t="s">
        <v>54</v>
      </c>
      <c r="B16" s="34" t="n">
        <f aca="false">B14+B15</f>
        <v>19.074</v>
      </c>
      <c r="C16" s="19"/>
      <c r="D16" s="17"/>
      <c r="E16" s="17"/>
      <c r="F16" s="56"/>
      <c r="H16" s="0" t="s">
        <v>55</v>
      </c>
      <c r="J16" s="4"/>
      <c r="K16" s="4"/>
      <c r="L16" s="7" t="n">
        <v>340</v>
      </c>
      <c r="M16" s="11" t="n">
        <v>21</v>
      </c>
      <c r="N16" s="4" t="n">
        <f aca="false">M16*L16</f>
        <v>7140</v>
      </c>
      <c r="O16" s="48" t="n">
        <v>240</v>
      </c>
      <c r="P16" s="59" t="n">
        <v>20</v>
      </c>
      <c r="Q16" s="22" t="n">
        <v>100</v>
      </c>
      <c r="R16" s="23" t="n">
        <f aca="false">$B$16</f>
        <v>19.074</v>
      </c>
      <c r="S16" s="23"/>
      <c r="T16" s="29"/>
      <c r="U16" s="29"/>
    </row>
    <row r="17" customFormat="false" ht="12.75" hidden="false" customHeight="false" outlineLevel="0" collapsed="false">
      <c r="A17" s="55"/>
      <c r="B17" s="19"/>
      <c r="C17" s="19"/>
      <c r="D17" s="17"/>
      <c r="E17" s="17"/>
      <c r="F17" s="56"/>
      <c r="H17" s="0" t="s">
        <v>56</v>
      </c>
      <c r="J17" s="4"/>
      <c r="K17" s="4"/>
      <c r="L17" s="7" t="n">
        <v>340</v>
      </c>
      <c r="M17" s="11" t="n">
        <v>21</v>
      </c>
      <c r="N17" s="4" t="n">
        <f aca="false">M17*L17</f>
        <v>7140</v>
      </c>
      <c r="O17" s="48" t="n">
        <f aca="false">L17-I12</f>
        <v>140</v>
      </c>
      <c r="P17" s="59" t="n">
        <v>20</v>
      </c>
      <c r="Q17" s="22" t="n">
        <f aca="false">L17-O17</f>
        <v>200</v>
      </c>
      <c r="R17" s="23" t="n">
        <f aca="false">$B$16</f>
        <v>19.074</v>
      </c>
      <c r="S17" s="23"/>
      <c r="T17" s="29"/>
      <c r="U17" s="29"/>
    </row>
    <row r="18" customFormat="false" ht="12.75" hidden="false" customHeight="false" outlineLevel="0" collapsed="false">
      <c r="A18" s="60"/>
      <c r="B18" s="37"/>
      <c r="C18" s="37"/>
      <c r="D18" s="63"/>
      <c r="E18" s="63"/>
      <c r="F18" s="64"/>
      <c r="H18" s="0" t="s">
        <v>57</v>
      </c>
      <c r="J18" s="4"/>
      <c r="K18" s="4"/>
      <c r="L18" s="7" t="n">
        <v>340</v>
      </c>
      <c r="M18" s="11" t="n">
        <v>21</v>
      </c>
      <c r="N18" s="4" t="n">
        <f aca="false">M18*L18</f>
        <v>7140</v>
      </c>
      <c r="O18" s="48" t="n">
        <f aca="false">L18-I13</f>
        <v>60</v>
      </c>
      <c r="P18" s="59" t="n">
        <v>20</v>
      </c>
      <c r="Q18" s="22" t="n">
        <f aca="false">L18-O18</f>
        <v>280</v>
      </c>
      <c r="R18" s="23" t="n">
        <f aca="false">$B$16</f>
        <v>19.074</v>
      </c>
      <c r="S18" s="23"/>
      <c r="T18" s="29"/>
      <c r="U18" s="29"/>
    </row>
    <row r="19" customFormat="false" ht="12.75" hidden="false" customHeight="false" outlineLevel="0" collapsed="false">
      <c r="B19" s="14"/>
      <c r="H19" s="0" t="s">
        <v>59</v>
      </c>
      <c r="J19" s="4"/>
      <c r="K19" s="4"/>
      <c r="L19" s="7" t="n">
        <v>340</v>
      </c>
      <c r="M19" s="11" t="n">
        <v>21</v>
      </c>
      <c r="N19" s="4" t="n">
        <f aca="false">M19*L19</f>
        <v>7140</v>
      </c>
      <c r="Q19" s="22" t="n">
        <f aca="false">L19-O19</f>
        <v>340</v>
      </c>
      <c r="R19" s="23" t="n">
        <f aca="false">$B$16</f>
        <v>19.074</v>
      </c>
      <c r="S19" s="23"/>
    </row>
    <row r="20" customFormat="false" ht="12.75" hidden="false" customHeight="false" outlineLevel="0" collapsed="false">
      <c r="H20" s="0" t="s">
        <v>60</v>
      </c>
      <c r="J20" s="4"/>
      <c r="K20" s="4"/>
      <c r="L20" s="7" t="n">
        <v>340</v>
      </c>
      <c r="M20" s="11" t="n">
        <v>21</v>
      </c>
      <c r="N20" s="4" t="n">
        <f aca="false">M20*L20</f>
        <v>7140</v>
      </c>
      <c r="Q20" s="22" t="n">
        <f aca="false">L20-O20</f>
        <v>340</v>
      </c>
      <c r="R20" s="23" t="n">
        <f aca="false">$B$16</f>
        <v>19.074</v>
      </c>
      <c r="S20" s="23"/>
    </row>
    <row r="21" customFormat="false" ht="12.75" hidden="false" customHeight="false" outlineLevel="0" collapsed="false">
      <c r="H21" s="0" t="s">
        <v>61</v>
      </c>
      <c r="J21" s="4"/>
      <c r="K21" s="4"/>
      <c r="L21" s="7" t="n">
        <v>340</v>
      </c>
      <c r="M21" s="11" t="n">
        <v>21</v>
      </c>
      <c r="N21" s="4" t="n">
        <f aca="false">M21*L21</f>
        <v>7140</v>
      </c>
      <c r="Q21" s="22" t="n">
        <f aca="false">L21-O21</f>
        <v>340</v>
      </c>
      <c r="R21" s="23" t="n">
        <f aca="false">$B$16</f>
        <v>19.074</v>
      </c>
      <c r="S21" s="23"/>
    </row>
    <row r="22" customFormat="false" ht="12.75" hidden="false" customHeight="false" outlineLevel="0" collapsed="false">
      <c r="H22" s="0" t="s">
        <v>63</v>
      </c>
      <c r="J22" s="4"/>
      <c r="K22" s="4"/>
      <c r="L22" s="7" t="n">
        <v>340</v>
      </c>
      <c r="M22" s="11" t="n">
        <v>21</v>
      </c>
      <c r="N22" s="4" t="n">
        <f aca="false">M22*L22</f>
        <v>7140</v>
      </c>
      <c r="Q22" s="22" t="n">
        <f aca="false">L22-O22</f>
        <v>340</v>
      </c>
      <c r="R22" s="23" t="n">
        <f aca="false">$B$16</f>
        <v>19.074</v>
      </c>
      <c r="S22" s="23"/>
    </row>
    <row r="23" customFormat="false" ht="12.75" hidden="false" customHeight="false" outlineLevel="0" collapsed="false">
      <c r="H23" s="0" t="s">
        <v>64</v>
      </c>
      <c r="J23" s="4"/>
      <c r="K23" s="4"/>
      <c r="L23" s="7" t="n">
        <v>340</v>
      </c>
      <c r="M23" s="11" t="n">
        <v>21</v>
      </c>
      <c r="N23" s="4" t="n">
        <f aca="false">M23*L23</f>
        <v>7140</v>
      </c>
      <c r="Q23" s="22" t="n">
        <f aca="false">L23-O23</f>
        <v>340</v>
      </c>
      <c r="R23" s="23" t="n">
        <f aca="false">$B$16</f>
        <v>19.074</v>
      </c>
      <c r="S23" s="23"/>
    </row>
    <row r="24" customFormat="false" ht="12.75" hidden="false" customHeight="false" outlineLevel="0" collapsed="false">
      <c r="H24" s="0" t="s">
        <v>65</v>
      </c>
      <c r="J24" s="4"/>
      <c r="K24" s="4"/>
      <c r="L24" s="7" t="n">
        <v>340</v>
      </c>
      <c r="M24" s="11" t="n">
        <v>21</v>
      </c>
      <c r="N24" s="4" t="n">
        <f aca="false">M24*L24</f>
        <v>7140</v>
      </c>
      <c r="Q24" s="22" t="n">
        <f aca="false">L24-O24</f>
        <v>340</v>
      </c>
      <c r="R24" s="23" t="n">
        <f aca="false">$B$16</f>
        <v>19.074</v>
      </c>
      <c r="S24" s="23"/>
    </row>
    <row r="25" customFormat="false" ht="12.75" hidden="false" customHeight="false" outlineLevel="0" collapsed="false">
      <c r="H25" s="0" t="s">
        <v>66</v>
      </c>
      <c r="J25" s="4"/>
      <c r="K25" s="4"/>
      <c r="L25" s="7" t="n">
        <v>340</v>
      </c>
      <c r="M25" s="11" t="n">
        <v>21</v>
      </c>
      <c r="N25" s="4" t="n">
        <f aca="false">M25*L25</f>
        <v>7140</v>
      </c>
      <c r="Q25" s="22" t="n">
        <f aca="false">L25-O25</f>
        <v>340</v>
      </c>
      <c r="R25" s="23" t="n">
        <f aca="false">$B$16</f>
        <v>19.074</v>
      </c>
      <c r="S25" s="23"/>
    </row>
    <row r="26" customFormat="false" ht="12.75" hidden="false" customHeight="false" outlineLevel="0" collapsed="false">
      <c r="A26" s="17"/>
      <c r="B26" s="19"/>
      <c r="C26" s="19"/>
      <c r="H26" s="0" t="s">
        <v>68</v>
      </c>
      <c r="J26" s="4"/>
      <c r="K26" s="4"/>
      <c r="L26" s="7" t="n">
        <v>340</v>
      </c>
      <c r="M26" s="11" t="n">
        <v>21</v>
      </c>
      <c r="N26" s="4" t="n">
        <f aca="false">M26*L26</f>
        <v>7140</v>
      </c>
      <c r="Q26" s="22" t="n">
        <f aca="false">L26-O26</f>
        <v>340</v>
      </c>
      <c r="R26" s="23" t="n">
        <f aca="false">$B$16</f>
        <v>19.074</v>
      </c>
      <c r="S26" s="23"/>
    </row>
    <row r="27" customFormat="false" ht="12.75" hidden="false" customHeight="false" outlineLevel="0" collapsed="false">
      <c r="B27" s="36"/>
      <c r="H27" s="0" t="s">
        <v>69</v>
      </c>
      <c r="J27" s="4"/>
      <c r="K27" s="4"/>
      <c r="L27" s="7" t="n">
        <v>340</v>
      </c>
      <c r="M27" s="11" t="n">
        <v>21</v>
      </c>
      <c r="N27" s="4" t="n">
        <f aca="false">M27*L27</f>
        <v>7140</v>
      </c>
      <c r="Q27" s="22" t="n">
        <f aca="false">L27-O27</f>
        <v>340</v>
      </c>
      <c r="R27" s="23" t="n">
        <f aca="false">$B$16</f>
        <v>19.074</v>
      </c>
      <c r="S27" s="23"/>
    </row>
    <row r="28" customFormat="false" ht="12.75" hidden="false" customHeight="false" outlineLevel="0" collapsed="false">
      <c r="H28" s="0" t="s">
        <v>70</v>
      </c>
      <c r="I28" s="19"/>
      <c r="J28" s="4"/>
      <c r="K28" s="4"/>
      <c r="L28" s="7" t="n">
        <v>340</v>
      </c>
      <c r="M28" s="11" t="n">
        <v>21</v>
      </c>
      <c r="N28" s="4" t="n">
        <f aca="false">M28*L28</f>
        <v>7140</v>
      </c>
      <c r="Q28" s="22" t="n">
        <f aca="false">L28-O28</f>
        <v>340</v>
      </c>
      <c r="R28" s="23" t="n">
        <f aca="false">$B$16</f>
        <v>19.074</v>
      </c>
      <c r="S28" s="23"/>
      <c r="T28" s="4"/>
    </row>
    <row r="29" customFormat="false" ht="12.75" hidden="false" customHeight="false" outlineLevel="0" collapsed="false">
      <c r="H29" s="0" t="s">
        <v>71</v>
      </c>
      <c r="I29" s="19"/>
      <c r="J29" s="4"/>
      <c r="K29" s="4"/>
      <c r="L29" s="7" t="n">
        <v>340</v>
      </c>
      <c r="M29" s="11" t="n">
        <v>21</v>
      </c>
      <c r="N29" s="4" t="n">
        <f aca="false">M29*L29</f>
        <v>7140</v>
      </c>
      <c r="Q29" s="22" t="n">
        <f aca="false">L29-O29</f>
        <v>340</v>
      </c>
      <c r="R29" s="23" t="n">
        <f aca="false">$B$16</f>
        <v>19.074</v>
      </c>
      <c r="S29" s="23"/>
    </row>
    <row r="30" customFormat="false" ht="12.75" hidden="false" customHeight="false" outlineLevel="0" collapsed="false">
      <c r="H30" s="0" t="s">
        <v>72</v>
      </c>
      <c r="I30" s="19"/>
      <c r="J30" s="4"/>
      <c r="K30" s="4"/>
      <c r="N30" s="4"/>
      <c r="Q30" s="22" t="n">
        <f aca="false">L30-O30</f>
        <v>0</v>
      </c>
      <c r="R30" s="23" t="n">
        <f aca="false">$B$16</f>
        <v>19.074</v>
      </c>
      <c r="S30" s="23"/>
      <c r="T30" s="4"/>
    </row>
    <row r="31" customFormat="false" ht="12.75" hidden="false" customHeight="false" outlineLevel="0" collapsed="false">
      <c r="H31" s="0" t="s">
        <v>73</v>
      </c>
      <c r="I31" s="37"/>
      <c r="J31" s="39"/>
      <c r="K31" s="39"/>
      <c r="L31" s="37"/>
      <c r="M31" s="38"/>
      <c r="N31" s="39"/>
      <c r="O31" s="65"/>
      <c r="P31" s="66"/>
      <c r="Q31" s="40"/>
      <c r="R31" s="41"/>
      <c r="S31" s="23"/>
    </row>
    <row r="32" customFormat="false" ht="12.75" hidden="false" customHeight="false" outlineLevel="0" collapsed="false">
      <c r="I32" s="19" t="n">
        <f aca="false">SUM(I9:I31)</f>
        <v>675</v>
      </c>
      <c r="J32" s="67"/>
      <c r="K32" s="4" t="n">
        <f aca="false">SUM(K12:K31)</f>
        <v>1920</v>
      </c>
      <c r="L32" s="7" t="n">
        <f aca="false">SUM(L14:L31)</f>
        <v>5440</v>
      </c>
      <c r="N32" s="43" t="n">
        <f aca="false">SUM(N14:N31)</f>
        <v>114240</v>
      </c>
      <c r="O32" s="48" t="n">
        <f aca="false">SUM(O14:O31)</f>
        <v>1060</v>
      </c>
      <c r="P32" s="68" t="n">
        <f aca="false">P14*O32</f>
        <v>21200</v>
      </c>
      <c r="Q32" s="22" t="n">
        <f aca="false">SUM(Q14:Q31)</f>
        <v>4380</v>
      </c>
      <c r="R32" s="34" t="n">
        <f aca="false">Q32*R30</f>
        <v>83544.12</v>
      </c>
      <c r="S32" s="23"/>
      <c r="T32" s="44"/>
      <c r="U32" s="45"/>
    </row>
    <row r="33" customFormat="false" ht="12.75" hidden="false" customHeight="false" outlineLevel="0" collapsed="false">
      <c r="N33" s="4"/>
      <c r="Q33" s="23"/>
      <c r="R33" s="23"/>
      <c r="S33" s="23"/>
      <c r="U33" s="17"/>
      <c r="V33" s="17"/>
      <c r="W33" s="17"/>
    </row>
    <row r="34" customFormat="false" ht="12.75" hidden="false" customHeight="false" outlineLevel="0" collapsed="false">
      <c r="U34" s="45"/>
    </row>
    <row r="35" customFormat="false" ht="12.75" hidden="false" customHeight="false" outlineLevel="0" collapsed="false">
      <c r="I35" s="14" t="s">
        <v>74</v>
      </c>
    </row>
    <row r="36" customFormat="false" ht="12.75" hidden="false" customHeight="false" outlineLevel="0" collapsed="false">
      <c r="J36" s="69" t="n">
        <f aca="false">L32*($M$14-$B$16)</f>
        <v>10477.44</v>
      </c>
      <c r="U36" s="45"/>
    </row>
    <row r="37" customFormat="false" ht="12.75" hidden="false" customHeight="false" outlineLevel="0" collapsed="false">
      <c r="J37" s="63" t="n">
        <f aca="false">($J$9-B16)*I32</f>
        <v>-10174.95</v>
      </c>
    </row>
    <row r="38" customFormat="false" ht="12.75" hidden="false" customHeight="false" outlineLevel="0" collapsed="false">
      <c r="J38" s="69" t="n">
        <f aca="false">SUM(J36:J37)</f>
        <v>302.489999999991</v>
      </c>
    </row>
    <row r="39" customFormat="false" ht="12.75" hidden="false" customHeight="false" outlineLevel="0" collapsed="false">
      <c r="L39" s="14" t="s">
        <v>75</v>
      </c>
    </row>
    <row r="40" customFormat="false" ht="12.75" hidden="false" customHeight="false" outlineLevel="0" collapsed="false">
      <c r="L40" s="46" t="n">
        <f aca="false">N32-P32-R32</f>
        <v>9495.87999999999</v>
      </c>
    </row>
    <row r="41" customFormat="false" ht="12.75" hidden="false" customHeight="false" outlineLevel="0" collapsed="false">
      <c r="L41" s="46"/>
    </row>
    <row r="42" customFormat="false" ht="12.75" hidden="false" customHeight="false" outlineLevel="0" collapsed="false">
      <c r="L42" s="47"/>
    </row>
    <row r="43" customFormat="false" ht="12.75" hidden="false" customHeight="false" outlineLevel="0" collapsed="false">
      <c r="L43" s="4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2001-09-19T08:56:10Z</dcterms:created>
  <dc:creator>jforney</dc:creator>
  <dc:description/>
  <dc:language>en-US</dc:language>
  <cp:lastModifiedBy>jforney</cp:lastModifiedBy>
  <cp:lastPrinted>2001-09-27T16:31:26Z</cp:lastPrinted>
  <dcterms:modified xsi:type="dcterms:W3CDTF">2001-10-19T13:49:45Z</dcterms:modified>
  <cp:revision>0</cp:revision>
  <dc:subject/>
  <dc:title/>
</cp:coreProperties>
</file>