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1999 Peaker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<sst xmlns="http://schemas.openxmlformats.org/spreadsheetml/2006/main" count="124" uniqueCount="45">
  <si>
    <t xml:space="preserve">2000 Peakers</t>
  </si>
  <si>
    <t xml:space="preserve">Lincoln </t>
  </si>
  <si>
    <t xml:space="preserve">electricity</t>
  </si>
  <si>
    <t xml:space="preserve">demin water</t>
  </si>
  <si>
    <t xml:space="preserve">one offs</t>
  </si>
  <si>
    <t xml:space="preserve">explanation</t>
  </si>
  <si>
    <t xml:space="preserve">One off</t>
  </si>
  <si>
    <t xml:space="preserve">om</t>
  </si>
  <si>
    <t xml:space="preserve">total--see one off sheet</t>
  </si>
  <si>
    <t xml:space="preserve">2000 Reimbursable  Labor</t>
  </si>
  <si>
    <t xml:space="preserve">monthly</t>
  </si>
  <si>
    <t xml:space="preserve">2000 Electricity</t>
  </si>
  <si>
    <t xml:space="preserve">ann</t>
  </si>
  <si>
    <t xml:space="preserve">2000 Demin Water</t>
  </si>
  <si>
    <t xml:space="preserve">2000 Plant GA </t>
  </si>
  <si>
    <t xml:space="preserve">Fxd OM Estimate</t>
  </si>
  <si>
    <t xml:space="preserve">2000 Plant Consumables</t>
  </si>
  <si>
    <t xml:space="preserve">2000 Fire Protection System</t>
  </si>
  <si>
    <t xml:space="preserve">2000 Tools and Eqpmt</t>
  </si>
  <si>
    <t xml:space="preserve">Total</t>
  </si>
  <si>
    <t xml:space="preserve">Target Fxd OM</t>
  </si>
  <si>
    <t xml:space="preserve">Difference in Fxd OM estimate</t>
  </si>
  <si>
    <t xml:space="preserve">Wheatland</t>
  </si>
  <si>
    <t xml:space="preserve">2000 Fire Protection </t>
  </si>
  <si>
    <t xml:space="preserve">Gleason</t>
  </si>
  <si>
    <t xml:space="preserve">2000 Plant GA</t>
  </si>
  <si>
    <t xml:space="preserve">Cumulative Difference</t>
  </si>
  <si>
    <t xml:space="preserve">Data Sources:  </t>
  </si>
  <si>
    <t xml:space="preserve">1)  Actual/CE page of Expense Analysis Summary (as per Theresa Vos)</t>
  </si>
  <si>
    <t xml:space="preserve">Methodology</t>
  </si>
  <si>
    <t xml:space="preserve">1)  Imputs came for CE inputs through end of 2000.</t>
  </si>
  <si>
    <t xml:space="preserve">2)  Variances based upon the CE was used for one off analysis</t>
  </si>
  <si>
    <t xml:space="preserve">3)  Full variance amounts were used for one off calculations</t>
  </si>
  <si>
    <t xml:space="preserve">4)  For 2000 Peakers, variance was multiplied by 2 in order to annualize</t>
  </si>
  <si>
    <t xml:space="preserve">5)  Fxd OM estimate was calculated based on subtotal OM less OM and Demin Water</t>
  </si>
  <si>
    <t xml:space="preserve">1999 Peakers</t>
  </si>
  <si>
    <t xml:space="preserve">Brownsville</t>
  </si>
  <si>
    <t xml:space="preserve">2000 Contract Labor--Plant GA</t>
  </si>
  <si>
    <t xml:space="preserve">2000 Labor Overtime--Reimbursable Labort</t>
  </si>
  <si>
    <t xml:space="preserve">2000 Other Non-Scope Costs</t>
  </si>
  <si>
    <t xml:space="preserve">Caledonia</t>
  </si>
  <si>
    <t xml:space="preserve">    Contract Labor</t>
  </si>
  <si>
    <t xml:space="preserve">New Albany</t>
  </si>
  <si>
    <t xml:space="preserve">    </t>
  </si>
  <si>
    <t xml:space="preserve">4)  One off fro Demin Water rpresents the variance between budget and acutal for the CE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</si>
</sst>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3.99"/>
    <col collapsed="false" customWidth="true" hidden="false" outlineLevel="0" max="3" min="3" style="0" width="14.41"/>
    <col collapsed="false" customWidth="true" hidden="false" outlineLevel="0" max="4" min="4" style="0" width="7.56"/>
    <col collapsed="false" customWidth="true" hidden="false" outlineLevel="0" max="6" min="5" style="0" width="10.28"/>
    <col collapsed="false" customWidth="true" hidden="false" outlineLevel="0" max="7" min="7" style="0" width="10.99"/>
    <col collapsed="false" customWidth="true" hidden="false" outlineLevel="0" max="8" min="8" style="0" width="11.28"/>
    <col collapsed="false" customWidth="true" hidden="false" outlineLevel="0" max="9" min="9" style="0" width="19.85"/>
    <col collapsed="false" customWidth="true" hidden="false" outlineLevel="0" max="11" min="11" style="0" width="22.56"/>
    <col collapsed="false" customWidth="true" hidden="false" outlineLevel="0" max="12" min="12" style="0" width="10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F3" s="0" t="s">
        <v>2</v>
      </c>
      <c r="G3" s="0" t="s">
        <v>3</v>
      </c>
      <c r="H3" s="0" t="s">
        <v>4</v>
      </c>
      <c r="I3" s="0" t="s">
        <v>5</v>
      </c>
      <c r="K3" s="3" t="s">
        <v>6</v>
      </c>
    </row>
    <row r="4" customFormat="false" ht="12.75" hidden="false" customHeight="false" outlineLevel="0" collapsed="false">
      <c r="B4" s="4"/>
      <c r="C4" s="4"/>
      <c r="D4" s="0" t="s">
        <v>7</v>
      </c>
      <c r="E4" s="5" t="n">
        <f aca="false">1044135-C4</f>
        <v>1044135</v>
      </c>
      <c r="F4" s="6" t="n">
        <f aca="false">109308-B4</f>
        <v>109308</v>
      </c>
      <c r="G4" s="6" t="n">
        <v>11570</v>
      </c>
      <c r="H4" s="6" t="n">
        <v>149600</v>
      </c>
      <c r="I4" s="7" t="s">
        <v>8</v>
      </c>
      <c r="K4" s="0" t="s">
        <v>9</v>
      </c>
      <c r="L4" s="4" t="n">
        <v>50000</v>
      </c>
    </row>
    <row r="5" customFormat="false" ht="12.75" hidden="false" customHeight="false" outlineLevel="0" collapsed="false">
      <c r="D5" s="0" t="s">
        <v>10</v>
      </c>
      <c r="E5" s="8" t="n">
        <f aca="false">E4/6</f>
        <v>174022.5</v>
      </c>
      <c r="F5" s="4" t="n">
        <f aca="false">F4/6</f>
        <v>18218</v>
      </c>
      <c r="G5" s="4" t="n">
        <f aca="false">G4/6</f>
        <v>1928.33333333333</v>
      </c>
      <c r="H5" s="4" t="n">
        <f aca="false">H4</f>
        <v>149600</v>
      </c>
      <c r="I5" s="9"/>
      <c r="K5" s="0" t="s">
        <v>11</v>
      </c>
      <c r="L5" s="4" t="n">
        <v>20000</v>
      </c>
    </row>
    <row r="6" customFormat="false" ht="12.75" hidden="false" customHeight="false" outlineLevel="0" collapsed="false">
      <c r="D6" s="0" t="s">
        <v>12</v>
      </c>
      <c r="E6" s="8" t="n">
        <f aca="false">12*E5</f>
        <v>2088270</v>
      </c>
      <c r="F6" s="4" t="n">
        <f aca="false">F5*12</f>
        <v>218616</v>
      </c>
      <c r="G6" s="4" t="n">
        <f aca="false">G5*12</f>
        <v>23140</v>
      </c>
      <c r="H6" s="4" t="n">
        <f aca="false">H5</f>
        <v>149600</v>
      </c>
      <c r="I6" s="9"/>
      <c r="K6" s="0" t="s">
        <v>13</v>
      </c>
      <c r="L6" s="10" t="n">
        <v>23000</v>
      </c>
    </row>
    <row r="7" customFormat="false" ht="12.75" hidden="false" customHeight="false" outlineLevel="0" collapsed="false">
      <c r="E7" s="8"/>
      <c r="F7" s="4"/>
      <c r="G7" s="4"/>
      <c r="H7" s="4"/>
      <c r="I7" s="9"/>
      <c r="K7" s="0" t="s">
        <v>14</v>
      </c>
      <c r="L7" s="4" t="n">
        <v>13000</v>
      </c>
    </row>
    <row r="8" customFormat="false" ht="12.75" hidden="false" customHeight="false" outlineLevel="0" collapsed="false">
      <c r="C8" s="0" t="s">
        <v>15</v>
      </c>
      <c r="E8" s="11"/>
      <c r="F8" s="12" t="n">
        <f aca="false">E6-F6-G6-H6</f>
        <v>1696914</v>
      </c>
      <c r="G8" s="12"/>
      <c r="H8" s="12"/>
      <c r="I8" s="13"/>
      <c r="K8" s="0" t="s">
        <v>16</v>
      </c>
      <c r="L8" s="10" t="n">
        <v>10000</v>
      </c>
    </row>
    <row r="9" customFormat="false" ht="12.75" hidden="false" customHeight="false" outlineLevel="0" collapsed="false">
      <c r="E9" s="4"/>
      <c r="F9" s="4"/>
      <c r="G9" s="4"/>
      <c r="H9" s="4"/>
      <c r="I9" s="14"/>
      <c r="K9" s="0" t="s">
        <v>17</v>
      </c>
      <c r="L9" s="10" t="n">
        <v>2600</v>
      </c>
    </row>
    <row r="10" customFormat="false" ht="12.75" hidden="false" customHeight="false" outlineLevel="0" collapsed="false">
      <c r="E10" s="4"/>
      <c r="F10" s="4"/>
      <c r="G10" s="4"/>
      <c r="H10" s="4"/>
      <c r="I10" s="14"/>
      <c r="K10" s="0" t="s">
        <v>18</v>
      </c>
      <c r="L10" s="15" t="n">
        <v>31000</v>
      </c>
    </row>
    <row r="11" customFormat="false" ht="12.75" hidden="false" customHeight="false" outlineLevel="0" collapsed="false">
      <c r="E11" s="16"/>
      <c r="F11" s="16"/>
      <c r="G11" s="16"/>
      <c r="H11" s="16"/>
      <c r="K11" s="2" t="s">
        <v>19</v>
      </c>
      <c r="L11" s="17" t="n">
        <f aca="false">SUM(L4:L10)</f>
        <v>149600</v>
      </c>
    </row>
    <row r="12" customFormat="false" ht="12.75" hidden="false" customHeight="false" outlineLevel="0" collapsed="false">
      <c r="C12" s="2" t="s">
        <v>20</v>
      </c>
      <c r="E12" s="16"/>
      <c r="F12" s="18" t="n">
        <v>1449000</v>
      </c>
      <c r="G12" s="16"/>
      <c r="H12" s="16"/>
    </row>
    <row r="13" customFormat="false" ht="12.75" hidden="false" customHeight="false" outlineLevel="0" collapsed="false">
      <c r="C13" s="2"/>
      <c r="E13" s="16"/>
      <c r="F13" s="18"/>
      <c r="G13" s="16"/>
      <c r="H13" s="16"/>
    </row>
    <row r="14" customFormat="false" ht="12.75" hidden="false" customHeight="false" outlineLevel="0" collapsed="false">
      <c r="C14" s="2" t="s">
        <v>21</v>
      </c>
      <c r="E14" s="16"/>
      <c r="F14" s="18" t="n">
        <f aca="false">F8-F12</f>
        <v>247914</v>
      </c>
      <c r="G14" s="16"/>
      <c r="H14" s="16"/>
    </row>
    <row r="16" customFormat="false" ht="12.75" hidden="false" customHeight="false" outlineLevel="0" collapsed="false">
      <c r="A16" s="2" t="s">
        <v>22</v>
      </c>
      <c r="K16" s="3" t="s">
        <v>6</v>
      </c>
    </row>
    <row r="17" customFormat="false" ht="12.75" hidden="false" customHeight="false" outlineLevel="0" collapsed="false">
      <c r="F17" s="0" t="s">
        <v>2</v>
      </c>
      <c r="G17" s="0" t="s">
        <v>3</v>
      </c>
      <c r="H17" s="0" t="s">
        <v>4</v>
      </c>
      <c r="I17" s="0" t="s">
        <v>5</v>
      </c>
      <c r="L17" s="4"/>
    </row>
    <row r="18" customFormat="false" ht="12.75" hidden="false" customHeight="false" outlineLevel="0" collapsed="false">
      <c r="B18" s="4"/>
      <c r="C18" s="4"/>
      <c r="D18" s="0" t="s">
        <v>7</v>
      </c>
      <c r="E18" s="5" t="n">
        <f aca="false">1256353-C18</f>
        <v>1256353</v>
      </c>
      <c r="F18" s="6" t="n">
        <f aca="false">178475</f>
        <v>178475</v>
      </c>
      <c r="G18" s="6" t="n">
        <f aca="false">208206-B18</f>
        <v>208206</v>
      </c>
      <c r="H18" s="6" t="n">
        <v>410000</v>
      </c>
      <c r="I18" s="7" t="s">
        <v>8</v>
      </c>
      <c r="K18" s="0" t="s">
        <v>13</v>
      </c>
      <c r="L18" s="4" t="n">
        <v>200000</v>
      </c>
    </row>
    <row r="19" customFormat="false" ht="12.75" hidden="false" customHeight="false" outlineLevel="0" collapsed="false">
      <c r="D19" s="0" t="s">
        <v>10</v>
      </c>
      <c r="E19" s="8" t="n">
        <f aca="false">E18/6</f>
        <v>209392.166666667</v>
      </c>
      <c r="F19" s="4" t="n">
        <f aca="false">F18/6</f>
        <v>29745.8333333333</v>
      </c>
      <c r="G19" s="4" t="n">
        <f aca="false">G18/6</f>
        <v>34701</v>
      </c>
      <c r="H19" s="4" t="n">
        <f aca="false">H18</f>
        <v>410000</v>
      </c>
      <c r="I19" s="9"/>
      <c r="K19" s="0" t="s">
        <v>23</v>
      </c>
      <c r="L19" s="10" t="n">
        <v>40000</v>
      </c>
    </row>
    <row r="20" customFormat="false" ht="12.75" hidden="false" customHeight="false" outlineLevel="0" collapsed="false">
      <c r="D20" s="0" t="s">
        <v>12</v>
      </c>
      <c r="E20" s="8" t="n">
        <f aca="false">12*E19</f>
        <v>2512706</v>
      </c>
      <c r="F20" s="4" t="n">
        <f aca="false">F19*12</f>
        <v>356950</v>
      </c>
      <c r="G20" s="4" t="n">
        <f aca="false">G19*12</f>
        <v>416412</v>
      </c>
      <c r="H20" s="4" t="n">
        <f aca="false">H19</f>
        <v>410000</v>
      </c>
      <c r="I20" s="9"/>
      <c r="K20" s="0" t="s">
        <v>11</v>
      </c>
      <c r="L20" s="15" t="n">
        <v>170000</v>
      </c>
    </row>
    <row r="21" customFormat="false" ht="12.75" hidden="false" customHeight="false" outlineLevel="0" collapsed="false">
      <c r="E21" s="8"/>
      <c r="F21" s="4"/>
      <c r="G21" s="4"/>
      <c r="H21" s="16"/>
      <c r="I21" s="9"/>
      <c r="K21" s="2" t="s">
        <v>19</v>
      </c>
      <c r="L21" s="18" t="n">
        <f aca="false">SUM(L17:L20)</f>
        <v>410000</v>
      </c>
    </row>
    <row r="22" customFormat="false" ht="12.75" hidden="false" customHeight="false" outlineLevel="0" collapsed="false">
      <c r="C22" s="0" t="s">
        <v>15</v>
      </c>
      <c r="E22" s="11"/>
      <c r="F22" s="12" t="n">
        <f aca="false">E20-F20-G20-H20</f>
        <v>1329344</v>
      </c>
      <c r="G22" s="12"/>
      <c r="H22" s="19"/>
      <c r="I22" s="13"/>
    </row>
    <row r="24" customFormat="false" ht="12.75" hidden="false" customHeight="false" outlineLevel="0" collapsed="false">
      <c r="C24" s="2" t="s">
        <v>20</v>
      </c>
      <c r="F24" s="20" t="n">
        <v>1500000</v>
      </c>
    </row>
    <row r="25" customFormat="false" ht="12.75" hidden="false" customHeight="false" outlineLevel="0" collapsed="false">
      <c r="C25" s="2"/>
      <c r="F25" s="20"/>
    </row>
    <row r="26" customFormat="false" ht="12.75" hidden="false" customHeight="false" outlineLevel="0" collapsed="false">
      <c r="C26" s="2" t="s">
        <v>21</v>
      </c>
      <c r="F26" s="20" t="n">
        <f aca="false">F22-F24</f>
        <v>-170656</v>
      </c>
    </row>
    <row r="27" customFormat="false" ht="12.75" hidden="false" customHeight="false" outlineLevel="0" collapsed="false">
      <c r="C27" s="2"/>
      <c r="F27" s="20"/>
    </row>
    <row r="28" customFormat="false" ht="12.75" hidden="false" customHeight="false" outlineLevel="0" collapsed="false">
      <c r="A28" s="2" t="s">
        <v>24</v>
      </c>
      <c r="K28" s="3" t="s">
        <v>6</v>
      </c>
    </row>
    <row r="29" customFormat="false" ht="12.75" hidden="false" customHeight="false" outlineLevel="0" collapsed="false">
      <c r="F29" s="0" t="s">
        <v>2</v>
      </c>
      <c r="G29" s="0" t="s">
        <v>3</v>
      </c>
      <c r="H29" s="0" t="s">
        <v>4</v>
      </c>
      <c r="I29" s="0" t="s">
        <v>5</v>
      </c>
      <c r="K29" s="0" t="s">
        <v>25</v>
      </c>
      <c r="L29" s="21" t="n">
        <v>80000</v>
      </c>
    </row>
    <row r="30" customFormat="false" ht="12.75" hidden="false" customHeight="false" outlineLevel="0" collapsed="false">
      <c r="C30" s="4"/>
      <c r="D30" s="0" t="s">
        <v>7</v>
      </c>
      <c r="E30" s="5" t="n">
        <f aca="false">885812-C30</f>
        <v>885812</v>
      </c>
      <c r="F30" s="6" t="n">
        <f aca="false">150580-B30</f>
        <v>150580</v>
      </c>
      <c r="G30" s="6" t="n">
        <f aca="false">79416-A29</f>
        <v>79416</v>
      </c>
      <c r="H30" s="6" t="n">
        <v>80000</v>
      </c>
      <c r="I30" s="7" t="s">
        <v>8</v>
      </c>
      <c r="K30" s="2" t="s">
        <v>19</v>
      </c>
      <c r="L30" s="17" t="n">
        <f aca="false">SUM(L29)</f>
        <v>80000</v>
      </c>
    </row>
    <row r="31" customFormat="false" ht="12.75" hidden="false" customHeight="false" outlineLevel="0" collapsed="false">
      <c r="D31" s="0" t="s">
        <v>10</v>
      </c>
      <c r="E31" s="8" t="n">
        <f aca="false">E30/6</f>
        <v>147635.333333333</v>
      </c>
      <c r="F31" s="4" t="n">
        <f aca="false">F30/6</f>
        <v>25096.6666666667</v>
      </c>
      <c r="G31" s="4" t="n">
        <f aca="false">G30/6</f>
        <v>13236</v>
      </c>
      <c r="H31" s="4" t="n">
        <f aca="false">H30</f>
        <v>80000</v>
      </c>
      <c r="I31" s="9"/>
    </row>
    <row r="32" customFormat="false" ht="12.75" hidden="false" customHeight="false" outlineLevel="0" collapsed="false">
      <c r="D32" s="0" t="s">
        <v>12</v>
      </c>
      <c r="E32" s="8" t="n">
        <f aca="false">12*E31</f>
        <v>1771624</v>
      </c>
      <c r="F32" s="4" t="n">
        <f aca="false">F31*12</f>
        <v>301160</v>
      </c>
      <c r="G32" s="4" t="n">
        <f aca="false">G31*12</f>
        <v>158832</v>
      </c>
      <c r="H32" s="4" t="n">
        <f aca="false">H31</f>
        <v>80000</v>
      </c>
      <c r="I32" s="9"/>
    </row>
    <row r="33" customFormat="false" ht="12.75" hidden="false" customHeight="false" outlineLevel="0" collapsed="false">
      <c r="E33" s="8"/>
      <c r="F33" s="4"/>
      <c r="G33" s="4"/>
      <c r="H33" s="4"/>
      <c r="I33" s="9"/>
    </row>
    <row r="34" customFormat="false" ht="12.75" hidden="false" customHeight="false" outlineLevel="0" collapsed="false">
      <c r="C34" s="0" t="s">
        <v>15</v>
      </c>
      <c r="E34" s="11"/>
      <c r="F34" s="12" t="n">
        <f aca="false">E32-F32-G32-H32</f>
        <v>1231632</v>
      </c>
      <c r="G34" s="12"/>
      <c r="H34" s="12"/>
      <c r="I34" s="13"/>
    </row>
    <row r="36" customFormat="false" ht="12.75" hidden="false" customHeight="false" outlineLevel="0" collapsed="false">
      <c r="C36" s="2" t="s">
        <v>20</v>
      </c>
      <c r="F36" s="20" t="n">
        <v>1242000</v>
      </c>
    </row>
    <row r="38" customFormat="false" ht="12.75" hidden="false" customHeight="false" outlineLevel="0" collapsed="false">
      <c r="C38" s="2" t="s">
        <v>21</v>
      </c>
      <c r="F38" s="22" t="n">
        <f aca="false">F34-F36</f>
        <v>-10368</v>
      </c>
    </row>
    <row r="40" customFormat="false" ht="12.75" hidden="false" customHeight="false" outlineLevel="0" collapsed="false">
      <c r="C40" s="2" t="s">
        <v>26</v>
      </c>
      <c r="F40" s="22" t="n">
        <f aca="false">F38+F14+F26</f>
        <v>66890</v>
      </c>
    </row>
    <row r="43" customFormat="false" ht="12.75" hidden="false" customHeight="false" outlineLevel="0" collapsed="false">
      <c r="A43" s="2" t="s">
        <v>27</v>
      </c>
    </row>
    <row r="44" customFormat="false" ht="12.75" hidden="false" customHeight="false" outlineLevel="0" collapsed="false">
      <c r="A44" s="0" t="s">
        <v>28</v>
      </c>
    </row>
    <row r="46" customFormat="false" ht="12.75" hidden="false" customHeight="false" outlineLevel="0" collapsed="false">
      <c r="A46" s="2" t="s">
        <v>29</v>
      </c>
    </row>
    <row r="47" customFormat="false" ht="12.75" hidden="false" customHeight="false" outlineLevel="0" collapsed="false">
      <c r="A47" s="0" t="s">
        <v>30</v>
      </c>
    </row>
    <row r="48" customFormat="false" ht="12.75" hidden="false" customHeight="false" outlineLevel="0" collapsed="false">
      <c r="A48" s="0" t="s">
        <v>31</v>
      </c>
    </row>
    <row r="49" customFormat="false" ht="12.75" hidden="false" customHeight="false" outlineLevel="0" collapsed="false">
      <c r="A49" s="0" t="s">
        <v>32</v>
      </c>
    </row>
    <row r="50" customFormat="false" ht="12.75" hidden="false" customHeight="false" outlineLevel="0" collapsed="false">
      <c r="A50" s="0" t="s">
        <v>33</v>
      </c>
    </row>
    <row r="51" customFormat="false" ht="12.75" hidden="false" customHeight="false" outlineLevel="0" collapsed="false">
      <c r="A51" s="0" t="s">
        <v>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K13" activeCellId="0" sqref="K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4.56"/>
    <col collapsed="false" customWidth="true" hidden="false" outlineLevel="0" max="3" min="3" style="0" width="14.41"/>
    <col collapsed="false" customWidth="true" hidden="false" outlineLevel="0" max="4" min="4" style="0" width="7.56"/>
    <col collapsed="false" customWidth="true" hidden="false" outlineLevel="0" max="6" min="5" style="0" width="10.28"/>
    <col collapsed="false" customWidth="true" hidden="false" outlineLevel="0" max="7" min="7" style="0" width="10.99"/>
    <col collapsed="false" customWidth="true" hidden="false" outlineLevel="0" max="8" min="8" style="0" width="11.28"/>
    <col collapsed="false" customWidth="true" hidden="false" outlineLevel="0" max="9" min="9" style="0" width="19.85"/>
    <col collapsed="false" customWidth="true" hidden="false" outlineLevel="0" max="11" min="11" style="0" width="27.99"/>
    <col collapsed="false" customWidth="true" hidden="false" outlineLevel="0" max="12" min="12" style="0" width="12.85"/>
  </cols>
  <sheetData>
    <row r="1" customFormat="false" ht="12.75" hidden="false" customHeight="false" outlineLevel="0" collapsed="false">
      <c r="A1" s="1" t="s">
        <v>35</v>
      </c>
    </row>
    <row r="2" customFormat="false" ht="12.75" hidden="false" customHeight="false" outlineLevel="0" collapsed="false">
      <c r="A2" s="2" t="s">
        <v>36</v>
      </c>
    </row>
    <row r="3" customFormat="false" ht="12.75" hidden="false" customHeight="false" outlineLevel="0" collapsed="false">
      <c r="F3" s="0" t="s">
        <v>2</v>
      </c>
      <c r="G3" s="0" t="s">
        <v>3</v>
      </c>
      <c r="H3" s="0" t="s">
        <v>4</v>
      </c>
      <c r="I3" s="0" t="s">
        <v>5</v>
      </c>
      <c r="K3" s="3" t="s">
        <v>6</v>
      </c>
    </row>
    <row r="4" customFormat="false" ht="12.75" hidden="false" customHeight="false" outlineLevel="0" collapsed="false">
      <c r="B4" s="23"/>
      <c r="C4" s="23"/>
      <c r="D4" s="0" t="s">
        <v>7</v>
      </c>
      <c r="E4" s="5" t="n">
        <f aca="false">2535414-C4-B4</f>
        <v>2535414</v>
      </c>
      <c r="F4" s="6" t="n">
        <v>450702</v>
      </c>
      <c r="G4" s="6" t="n">
        <v>105655</v>
      </c>
      <c r="H4" s="6" t="n">
        <v>387000</v>
      </c>
      <c r="I4" s="7" t="s">
        <v>8</v>
      </c>
      <c r="K4" s="0" t="s">
        <v>37</v>
      </c>
      <c r="L4" s="24" t="n">
        <v>116000</v>
      </c>
    </row>
    <row r="5" customFormat="false" ht="12.75" hidden="false" customHeight="false" outlineLevel="0" collapsed="false">
      <c r="D5" s="0" t="s">
        <v>10</v>
      </c>
      <c r="E5" s="8" t="n">
        <f aca="false">E4/12</f>
        <v>211284.5</v>
      </c>
      <c r="F5" s="4" t="n">
        <f aca="false">F4/12</f>
        <v>37558.5</v>
      </c>
      <c r="G5" s="4" t="n">
        <f aca="false">G4/12</f>
        <v>8804.58333333333</v>
      </c>
      <c r="H5" s="4" t="n">
        <f aca="false">H4/12</f>
        <v>32250</v>
      </c>
      <c r="I5" s="9"/>
      <c r="K5" s="0" t="s">
        <v>38</v>
      </c>
      <c r="L5" s="24" t="n">
        <v>153000</v>
      </c>
    </row>
    <row r="6" customFormat="false" ht="12.75" hidden="false" customHeight="false" outlineLevel="0" collapsed="false">
      <c r="D6" s="0" t="s">
        <v>12</v>
      </c>
      <c r="E6" s="8" t="n">
        <f aca="false">12*E5</f>
        <v>2535414</v>
      </c>
      <c r="F6" s="4" t="n">
        <f aca="false">F5*12</f>
        <v>450702</v>
      </c>
      <c r="G6" s="4" t="n">
        <f aca="false">G5*12</f>
        <v>105655</v>
      </c>
      <c r="H6" s="4" t="n">
        <f aca="false">H5*12</f>
        <v>387000</v>
      </c>
      <c r="I6" s="9"/>
      <c r="K6" s="0" t="s">
        <v>39</v>
      </c>
      <c r="L6" s="24" t="n">
        <v>118000</v>
      </c>
    </row>
    <row r="7" customFormat="false" ht="12.75" hidden="false" customHeight="false" outlineLevel="0" collapsed="false">
      <c r="E7" s="8"/>
      <c r="F7" s="4"/>
      <c r="G7" s="4"/>
      <c r="H7" s="4"/>
      <c r="I7" s="9"/>
      <c r="K7" s="2" t="s">
        <v>19</v>
      </c>
      <c r="L7" s="17" t="n">
        <f aca="false">SUM(L4:L6)</f>
        <v>387000</v>
      </c>
    </row>
    <row r="8" customFormat="false" ht="12.75" hidden="false" customHeight="false" outlineLevel="0" collapsed="false">
      <c r="E8" s="8"/>
      <c r="F8" s="4"/>
      <c r="G8" s="4"/>
      <c r="H8" s="4"/>
      <c r="I8" s="9"/>
    </row>
    <row r="9" customFormat="false" ht="12.75" hidden="false" customHeight="false" outlineLevel="0" collapsed="false">
      <c r="C9" s="0" t="s">
        <v>15</v>
      </c>
      <c r="E9" s="11"/>
      <c r="F9" s="12" t="n">
        <f aca="false">E6-F6-G6-H6</f>
        <v>1592057</v>
      </c>
      <c r="G9" s="12"/>
      <c r="H9" s="12"/>
      <c r="I9" s="13"/>
    </row>
    <row r="10" customFormat="false" ht="12.75" hidden="false" customHeight="false" outlineLevel="0" collapsed="false">
      <c r="E10" s="16"/>
      <c r="F10" s="16"/>
      <c r="G10" s="16"/>
      <c r="H10" s="16"/>
    </row>
    <row r="11" customFormat="false" ht="12.75" hidden="false" customHeight="false" outlineLevel="0" collapsed="false">
      <c r="C11" s="2" t="s">
        <v>20</v>
      </c>
      <c r="E11" s="16"/>
      <c r="F11" s="4" t="n">
        <v>1564000</v>
      </c>
      <c r="G11" s="16"/>
      <c r="H11" s="16"/>
    </row>
    <row r="12" customFormat="false" ht="12.75" hidden="false" customHeight="false" outlineLevel="0" collapsed="false">
      <c r="C12" s="2"/>
      <c r="E12" s="16"/>
      <c r="F12" s="4"/>
      <c r="G12" s="16"/>
      <c r="H12" s="16"/>
    </row>
    <row r="13" customFormat="false" ht="12.75" hidden="false" customHeight="false" outlineLevel="0" collapsed="false">
      <c r="C13" s="2" t="s">
        <v>21</v>
      </c>
      <c r="E13" s="16"/>
      <c r="F13" s="4" t="n">
        <f aca="false">F9-F11</f>
        <v>28057</v>
      </c>
      <c r="G13" s="16"/>
      <c r="H13" s="16"/>
    </row>
    <row r="14" customFormat="false" ht="12.75" hidden="false" customHeight="false" outlineLevel="0" collapsed="false">
      <c r="C14" s="2"/>
      <c r="E14" s="16"/>
      <c r="F14" s="4"/>
      <c r="G14" s="16"/>
      <c r="H14" s="16"/>
      <c r="K14" s="3"/>
    </row>
    <row r="15" customFormat="false" ht="12.75" hidden="false" customHeight="false" outlineLevel="0" collapsed="false">
      <c r="A15" s="2" t="s">
        <v>40</v>
      </c>
      <c r="K15" s="3" t="s">
        <v>6</v>
      </c>
    </row>
    <row r="16" customFormat="false" ht="12.75" hidden="false" customHeight="false" outlineLevel="0" collapsed="false">
      <c r="F16" s="0" t="s">
        <v>2</v>
      </c>
      <c r="G16" s="0" t="s">
        <v>3</v>
      </c>
      <c r="H16" s="0" t="s">
        <v>4</v>
      </c>
      <c r="I16" s="0" t="s">
        <v>5</v>
      </c>
      <c r="K16" s="0" t="s">
        <v>38</v>
      </c>
      <c r="L16" s="4" t="n">
        <v>55000</v>
      </c>
    </row>
    <row r="17" customFormat="false" ht="12.75" hidden="false" customHeight="false" outlineLevel="0" collapsed="false">
      <c r="C17" s="24"/>
      <c r="D17" s="0" t="s">
        <v>7</v>
      </c>
      <c r="E17" s="5" t="n">
        <v>2233460</v>
      </c>
      <c r="F17" s="6" t="n">
        <v>506176</v>
      </c>
      <c r="G17" s="6" t="n">
        <v>37766</v>
      </c>
      <c r="H17" s="25" t="n">
        <v>106000</v>
      </c>
      <c r="I17" s="7" t="s">
        <v>8</v>
      </c>
      <c r="K17" s="0" t="s">
        <v>39</v>
      </c>
      <c r="L17" s="4" t="n">
        <v>51000</v>
      </c>
    </row>
    <row r="18" customFormat="false" ht="12.75" hidden="false" customHeight="false" outlineLevel="0" collapsed="false">
      <c r="D18" s="0" t="s">
        <v>10</v>
      </c>
      <c r="E18" s="8" t="n">
        <f aca="false">E17/12</f>
        <v>186121.666666667</v>
      </c>
      <c r="F18" s="4" t="n">
        <f aca="false">F17/12</f>
        <v>42181.3333333333</v>
      </c>
      <c r="G18" s="4" t="n">
        <f aca="false">G17/12</f>
        <v>3147.16666666667</v>
      </c>
      <c r="H18" s="4" t="n">
        <v>106000</v>
      </c>
      <c r="I18" s="26" t="s">
        <v>41</v>
      </c>
      <c r="L18" s="4"/>
    </row>
    <row r="19" customFormat="false" ht="12.75" hidden="false" customHeight="false" outlineLevel="0" collapsed="false">
      <c r="D19" s="0" t="s">
        <v>12</v>
      </c>
      <c r="E19" s="8" t="n">
        <f aca="false">12*E18</f>
        <v>2233460</v>
      </c>
      <c r="F19" s="4" t="n">
        <f aca="false">F18*12</f>
        <v>506176</v>
      </c>
      <c r="G19" s="4" t="n">
        <f aca="false">G18*12</f>
        <v>37766</v>
      </c>
      <c r="H19" s="4" t="n">
        <v>106000</v>
      </c>
      <c r="I19" s="9"/>
      <c r="L19" s="4"/>
    </row>
    <row r="20" customFormat="false" ht="12.75" hidden="false" customHeight="false" outlineLevel="0" collapsed="false">
      <c r="E20" s="8"/>
      <c r="F20" s="4"/>
      <c r="G20" s="4"/>
      <c r="H20" s="16"/>
      <c r="I20" s="9"/>
      <c r="K20" s="2" t="s">
        <v>19</v>
      </c>
      <c r="L20" s="18" t="n">
        <f aca="false">L16+L17</f>
        <v>106000</v>
      </c>
    </row>
    <row r="21" customFormat="false" ht="12.75" hidden="false" customHeight="false" outlineLevel="0" collapsed="false">
      <c r="C21" s="0" t="s">
        <v>15</v>
      </c>
      <c r="E21" s="11"/>
      <c r="F21" s="12" t="n">
        <f aca="false">E19-F19-G19-H19</f>
        <v>1583518</v>
      </c>
      <c r="G21" s="12"/>
      <c r="H21" s="19"/>
      <c r="I21" s="13"/>
    </row>
    <row r="22" customFormat="false" ht="12.75" hidden="false" customHeight="false" outlineLevel="0" collapsed="false">
      <c r="E22" s="16"/>
      <c r="F22" s="16"/>
      <c r="G22" s="16"/>
      <c r="H22" s="16"/>
    </row>
    <row r="23" customFormat="false" ht="12.75" hidden="false" customHeight="false" outlineLevel="0" collapsed="false">
      <c r="C23" s="2" t="s">
        <v>20</v>
      </c>
      <c r="E23" s="16"/>
      <c r="F23" s="4" t="n">
        <v>1721000</v>
      </c>
      <c r="G23" s="16"/>
      <c r="H23" s="16"/>
    </row>
    <row r="24" customFormat="false" ht="12.75" hidden="false" customHeight="false" outlineLevel="0" collapsed="false">
      <c r="E24" s="16"/>
      <c r="F24" s="4"/>
      <c r="G24" s="16"/>
      <c r="H24" s="16"/>
    </row>
    <row r="25" customFormat="false" ht="12.75" hidden="false" customHeight="false" outlineLevel="0" collapsed="false">
      <c r="C25" s="2" t="s">
        <v>21</v>
      </c>
      <c r="F25" s="22" t="n">
        <f aca="false">F21-F23</f>
        <v>-137482</v>
      </c>
    </row>
    <row r="26" customFormat="false" ht="12.75" hidden="false" customHeight="false" outlineLevel="0" collapsed="false">
      <c r="K26" s="3" t="s">
        <v>6</v>
      </c>
    </row>
    <row r="27" customFormat="false" ht="12.75" hidden="false" customHeight="false" outlineLevel="0" collapsed="false">
      <c r="A27" s="2" t="s">
        <v>42</v>
      </c>
      <c r="L27" s="24"/>
    </row>
    <row r="28" customFormat="false" ht="12.75" hidden="false" customHeight="false" outlineLevel="0" collapsed="false">
      <c r="F28" s="0" t="s">
        <v>2</v>
      </c>
      <c r="G28" s="0" t="s">
        <v>3</v>
      </c>
      <c r="H28" s="0" t="s">
        <v>4</v>
      </c>
      <c r="I28" s="0" t="s">
        <v>5</v>
      </c>
      <c r="K28" s="0" t="s">
        <v>14</v>
      </c>
      <c r="L28" s="4" t="n">
        <v>641000</v>
      </c>
    </row>
    <row r="29" customFormat="false" ht="12.75" hidden="false" customHeight="false" outlineLevel="0" collapsed="false">
      <c r="B29" s="24"/>
      <c r="C29" s="24"/>
      <c r="D29" s="0" t="s">
        <v>7</v>
      </c>
      <c r="E29" s="5" t="n">
        <f aca="false">3140002</f>
        <v>3140002</v>
      </c>
      <c r="F29" s="6" t="n">
        <v>288848</v>
      </c>
      <c r="G29" s="6" t="n">
        <v>35009</v>
      </c>
      <c r="H29" s="6" t="n">
        <v>958800</v>
      </c>
      <c r="I29" s="7" t="s">
        <v>8</v>
      </c>
      <c r="K29" s="0" t="s">
        <v>39</v>
      </c>
      <c r="L29" s="15" t="n">
        <v>317800</v>
      </c>
    </row>
    <row r="30" customFormat="false" ht="12.75" hidden="false" customHeight="false" outlineLevel="0" collapsed="false">
      <c r="D30" s="0" t="s">
        <v>10</v>
      </c>
      <c r="E30" s="8" t="n">
        <f aca="false">E29/12</f>
        <v>261666.833333333</v>
      </c>
      <c r="F30" s="4" t="n">
        <f aca="false">F29/12</f>
        <v>24070.6666666667</v>
      </c>
      <c r="G30" s="4" t="n">
        <f aca="false">G29/12</f>
        <v>2917.41666666667</v>
      </c>
      <c r="H30" s="4" t="n">
        <f aca="false">H29/12</f>
        <v>79900</v>
      </c>
      <c r="I30" s="9" t="s">
        <v>43</v>
      </c>
      <c r="K30" s="2" t="s">
        <v>19</v>
      </c>
      <c r="L30" s="17" t="n">
        <f aca="false">SUM(L27:L29)</f>
        <v>958800</v>
      </c>
    </row>
    <row r="31" customFormat="false" ht="12.75" hidden="false" customHeight="false" outlineLevel="0" collapsed="false">
      <c r="D31" s="0" t="s">
        <v>12</v>
      </c>
      <c r="E31" s="8" t="n">
        <f aca="false">12*E30</f>
        <v>3140002</v>
      </c>
      <c r="F31" s="4" t="n">
        <f aca="false">F30*12</f>
        <v>288848</v>
      </c>
      <c r="G31" s="4" t="n">
        <f aca="false">G30*12</f>
        <v>35009</v>
      </c>
      <c r="H31" s="4" t="n">
        <f aca="false">H30*12</f>
        <v>958800</v>
      </c>
      <c r="I31" s="9"/>
    </row>
    <row r="32" customFormat="false" ht="12.75" hidden="false" customHeight="false" outlineLevel="0" collapsed="false">
      <c r="E32" s="8"/>
      <c r="F32" s="4"/>
      <c r="G32" s="4"/>
      <c r="H32" s="4"/>
      <c r="I32" s="9"/>
    </row>
    <row r="33" customFormat="false" ht="12.75" hidden="false" customHeight="false" outlineLevel="0" collapsed="false">
      <c r="C33" s="0" t="s">
        <v>15</v>
      </c>
      <c r="E33" s="11"/>
      <c r="F33" s="12" t="n">
        <f aca="false">E31-F31-G31-H31</f>
        <v>1857345</v>
      </c>
      <c r="G33" s="12"/>
      <c r="H33" s="12"/>
      <c r="I33" s="13"/>
    </row>
    <row r="34" customFormat="false" ht="12.75" hidden="false" customHeight="false" outlineLevel="0" collapsed="false">
      <c r="E34" s="4"/>
      <c r="F34" s="4"/>
      <c r="G34" s="4"/>
      <c r="H34" s="4"/>
    </row>
    <row r="35" customFormat="false" ht="12.75" hidden="false" customHeight="false" outlineLevel="0" collapsed="false">
      <c r="E35" s="4"/>
      <c r="F35" s="4"/>
      <c r="G35" s="4"/>
      <c r="H35" s="4"/>
    </row>
    <row r="36" customFormat="false" ht="12.75" hidden="false" customHeight="false" outlineLevel="0" collapsed="false">
      <c r="C36" s="2" t="s">
        <v>20</v>
      </c>
      <c r="E36" s="4"/>
      <c r="F36" s="4" t="n">
        <v>1878000</v>
      </c>
      <c r="G36" s="4"/>
      <c r="H36" s="4"/>
    </row>
    <row r="38" customFormat="false" ht="12.75" hidden="false" customHeight="false" outlineLevel="0" collapsed="false">
      <c r="C38" s="2" t="s">
        <v>21</v>
      </c>
      <c r="F38" s="22" t="n">
        <f aca="false">F33-F36</f>
        <v>-20655</v>
      </c>
    </row>
    <row r="40" customFormat="false" ht="12.75" hidden="false" customHeight="false" outlineLevel="0" collapsed="false">
      <c r="C40" s="2" t="s">
        <v>26</v>
      </c>
      <c r="F40" s="22" t="n">
        <f aca="false">F38+F25+F13</f>
        <v>-130080</v>
      </c>
    </row>
    <row r="42" customFormat="false" ht="12.75" hidden="false" customHeight="false" outlineLevel="0" collapsed="false">
      <c r="A42" s="2" t="s">
        <v>27</v>
      </c>
    </row>
    <row r="43" customFormat="false" ht="12.75" hidden="false" customHeight="false" outlineLevel="0" collapsed="false">
      <c r="A43" s="0" t="s">
        <v>28</v>
      </c>
    </row>
    <row r="46" customFormat="false" ht="12.75" hidden="false" customHeight="false" outlineLevel="0" collapsed="false">
      <c r="A46" s="2" t="s">
        <v>29</v>
      </c>
    </row>
    <row r="47" customFormat="false" ht="12.75" hidden="false" customHeight="false" outlineLevel="0" collapsed="false">
      <c r="A47" s="0" t="s">
        <v>30</v>
      </c>
    </row>
    <row r="48" customFormat="false" ht="12.75" hidden="false" customHeight="false" outlineLevel="0" collapsed="false">
      <c r="A48" s="0" t="s">
        <v>31</v>
      </c>
    </row>
    <row r="49" customFormat="false" ht="12.75" hidden="false" customHeight="false" outlineLevel="0" collapsed="false">
      <c r="A49" s="0" t="s">
        <v>32</v>
      </c>
    </row>
    <row r="50" customFormat="false" ht="12.75" hidden="false" customHeight="false" outlineLevel="0" collapsed="false">
      <c r="A50" s="0" t="s">
        <v>44</v>
      </c>
    </row>
    <row r="51" customFormat="false" ht="12.75" hidden="false" customHeight="false" outlineLevel="0" collapsed="false">
      <c r="A51" s="0" t="s">
        <v>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2000-09-22T15:14:55Z</dcterms:created>
  <dc:creator>ajackso5</dc:creator>
  <dc:description/>
  <dc:language>en-US</dc:language>
  <cp:lastModifiedBy>cwatts</cp:lastModifiedBy>
  <cp:lastPrinted>2000-09-27T15:16:03Z</cp:lastPrinted>
  <cp:revision>0</cp:revision>
  <dc:subject/>
  <dc:title/>
</cp:coreProperties>
</file>