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<sst xmlns="http://schemas.openxmlformats.org/spreadsheetml/2006/main" count="855" uniqueCount="156">
  <si>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</si>
  <si>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</si>
  <si>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</si>
  <si>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</si>
  <si>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</si>
  <si>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</si>
  <si>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</si>
  <si>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</si>
  <si>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</si>
  <si>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</si>
  <si>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</si>
  <si>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</si>
  <si>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</si>
  <si>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</si>
  <si>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</si>
  <si>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</si>
  <si>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</si>
  <si>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</si>
  <si>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</si>
  <si>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</si>
  <si>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</si>
  <si>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</si>
  <si>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</si>
  <si>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</si>
  <si>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</si>
  <si>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</si>
  <si>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</si>
  <si>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</si>
  <si>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</si>
  <si>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</si>
  <si>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</si>
  <si>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</si>
  <si>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</si>
  <si>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</si>
  <si>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</si>
  <si>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</si>
  <si>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</si>
  <si>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</si>
  <si>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</si>
  <si>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</si>
  <si>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</si>
  <si>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</si>
  <si>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</si>
  <si>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</si>
  <si>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</si>
  <si>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</si>
  <si>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</si>
  <si>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</si>
  <si>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</si>
  <si>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</si>
  <si>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</si>
  <si>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</si>
  <si>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</si>
  <si>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</si>
  <si>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</si>
  <si>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</si>
  <si>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</si>
  <si>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</si>
  <si>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</si>
  <si>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</si>
  <si>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</si>
  <si>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</si>
  <si>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</si>
  <si>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</si>
  <si>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</si>
  <si>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</si>
  <si>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</si>
  <si>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</si>
  <si>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</si>
  <si>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</si>
  <si>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</si>
  <si>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</si>
  <si>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</si>
  <si>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</si>
  <si>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2001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</si>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</sst>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37292</v>
      </c>
      <c r="F3" s="12" t="n">
        <v>37291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2413050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2413050</v>
      </c>
      <c r="K5" s="4" t="n">
        <f aca="false">J5</f>
        <v>2413050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96.7</v>
      </c>
      <c r="F8" s="13" t="n">
        <v>97</v>
      </c>
      <c r="G8" s="4" t="n">
        <f aca="false">C8*(E8-F8)</f>
        <v>2999.99999999997</v>
      </c>
      <c r="H8" s="4" t="n">
        <f aca="false">C8*(E8-F8)</f>
        <v>2999.99999999997</v>
      </c>
      <c r="J8" s="4" t="n">
        <f aca="false">G8</f>
        <v>2999.99999999997</v>
      </c>
      <c r="K8" s="4" t="n">
        <f aca="false">J8</f>
        <v>2999.99999999997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61.31</v>
      </c>
      <c r="F9" s="13" t="n">
        <v>60.78</v>
      </c>
      <c r="G9" s="4" t="n">
        <f aca="false">C9*(E9-F9)</f>
        <v>-2650.00000000001</v>
      </c>
      <c r="H9" s="4" t="n">
        <f aca="false">C9*(E9-F9)</f>
        <v>-2650.00000000001</v>
      </c>
      <c r="J9" s="4" t="n">
        <f aca="false">G9</f>
        <v>-2650.00000000001</v>
      </c>
      <c r="K9" s="4" t="n">
        <f aca="false">J9</f>
        <v>-2650.00000000001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33.8</v>
      </c>
      <c r="F10" s="13" t="n">
        <v>33.98</v>
      </c>
      <c r="G10" s="4" t="n">
        <f aca="false">C10*(E10-F10)</f>
        <v>2700</v>
      </c>
      <c r="H10" s="4" t="n">
        <f aca="false">C10*(E10-F10)</f>
        <v>2700</v>
      </c>
      <c r="J10" s="4" t="n">
        <f aca="false">G10</f>
        <v>2700</v>
      </c>
      <c r="K10" s="4" t="n">
        <f aca="false">J10</f>
        <v>2700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53.75</v>
      </c>
      <c r="F11" s="13" t="n">
        <v>54.56</v>
      </c>
      <c r="G11" s="4" t="n">
        <f aca="false">C11*(E11-F11)</f>
        <v>9720.00000000003</v>
      </c>
      <c r="H11" s="4" t="n">
        <f aca="false">C11*(E11-F11)</f>
        <v>9720.00000000003</v>
      </c>
      <c r="J11" s="4" t="n">
        <f aca="false">G11</f>
        <v>9720.00000000003</v>
      </c>
      <c r="K11" s="4" t="n">
        <f aca="false">J11</f>
        <v>9720.00000000003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61.15</v>
      </c>
      <c r="F12" s="13" t="n">
        <v>61.12</v>
      </c>
      <c r="G12" s="4" t="n">
        <f aca="false">C12*(E12-F12)</f>
        <v>-30.0000000000011</v>
      </c>
      <c r="H12" s="4" t="n">
        <f aca="false">C12*(E12-F12)</f>
        <v>-30.0000000000011</v>
      </c>
      <c r="J12" s="4" t="n">
        <f aca="false">G12</f>
        <v>-30.0000000000011</v>
      </c>
      <c r="K12" s="4" t="n">
        <f aca="false">J12</f>
        <v>-30.0000000000011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-15000</v>
      </c>
      <c r="D13" s="2" t="s">
        <v>0</v>
      </c>
      <c r="E13" s="13" t="n">
        <v>30.32</v>
      </c>
      <c r="F13" s="13" t="n">
        <v>30.51</v>
      </c>
      <c r="G13" s="4" t="n">
        <f aca="false">C13*(E13-F13)</f>
        <v>2850.00000000002</v>
      </c>
      <c r="H13" s="4" t="n">
        <f aca="false">C13*(E13-F13)</f>
        <v>2850.00000000002</v>
      </c>
      <c r="J13" s="4" t="n">
        <f aca="false">G13</f>
        <v>2850.00000000002</v>
      </c>
      <c r="K13" s="4" t="n">
        <f aca="false">J13</f>
        <v>2850.00000000002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53.59</v>
      </c>
      <c r="F14" s="13" t="n">
        <v>53.47</v>
      </c>
      <c r="G14" s="4" t="n">
        <f aca="false">C14*(E14-F14)</f>
        <v>-840.000000000032</v>
      </c>
      <c r="H14" s="4" t="n">
        <f aca="false">C14*(E14-F14)</f>
        <v>-840.000000000032</v>
      </c>
      <c r="J14" s="4" t="n">
        <f aca="false">G14</f>
        <v>-840.000000000032</v>
      </c>
      <c r="K14" s="4" t="n">
        <f aca="false">J14</f>
        <v>-840.000000000032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109.05</v>
      </c>
      <c r="F15" s="13" t="n">
        <v>109.85</v>
      </c>
      <c r="G15" s="4" t="n">
        <f aca="false">C15*(E15-F15)</f>
        <v>7999.99999999997</v>
      </c>
      <c r="H15" s="4" t="n">
        <f aca="false">C15*(E15-F15)</f>
        <v>7999.99999999997</v>
      </c>
      <c r="J15" s="4" t="n">
        <f aca="false">G15</f>
        <v>7999.99999999997</v>
      </c>
      <c r="K15" s="4" t="n">
        <f aca="false">J15</f>
        <v>7999.99999999997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0.2</v>
      </c>
      <c r="F17" s="13" t="n">
        <v>0.25</v>
      </c>
      <c r="G17" s="4" t="n">
        <f aca="false">(E17-F17)*C17</f>
        <v>100</v>
      </c>
      <c r="H17" s="4" t="n">
        <f aca="false">C17*(E17-F17)</f>
        <v>100</v>
      </c>
      <c r="J17" s="4" t="n">
        <f aca="false">G17</f>
        <v>100</v>
      </c>
      <c r="K17" s="4" t="n">
        <f aca="false">J17</f>
        <v>100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4.3</v>
      </c>
      <c r="F18" s="13" t="n">
        <v>3.7</v>
      </c>
      <c r="G18" s="4" t="n">
        <f aca="false">(E18-F18)*C18</f>
        <v>1200</v>
      </c>
      <c r="H18" s="4" t="n">
        <f aca="false">C18*(E18-F18)</f>
        <v>1200</v>
      </c>
      <c r="J18" s="4" t="n">
        <f aca="false">G18</f>
        <v>1200</v>
      </c>
      <c r="K18" s="4" t="n">
        <f aca="false">J18</f>
        <v>1200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0.55</v>
      </c>
      <c r="F19" s="13" t="n">
        <v>0.7</v>
      </c>
      <c r="G19" s="4" t="n">
        <f aca="false">(E19-F19)*C19</f>
        <v>150</v>
      </c>
      <c r="H19" s="4" t="n">
        <f aca="false">C19*(E19-F19)</f>
        <v>150</v>
      </c>
      <c r="J19" s="4" t="n">
        <f aca="false">G19</f>
        <v>150</v>
      </c>
      <c r="K19" s="4" t="n">
        <f aca="false">J19</f>
        <v>150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0.8</v>
      </c>
      <c r="F20" s="13" t="n">
        <v>0.65</v>
      </c>
      <c r="G20" s="4" t="n">
        <f aca="false">(E20-F20)*C20</f>
        <v>150</v>
      </c>
      <c r="H20" s="4" t="n">
        <f aca="false">C20*(E20-F20)</f>
        <v>150</v>
      </c>
      <c r="J20" s="4" t="n">
        <f aca="false">G20</f>
        <v>150</v>
      </c>
      <c r="K20" s="4" t="n">
        <f aca="false">J20</f>
        <v>150</v>
      </c>
      <c r="L20" s="5" t="n">
        <v>1</v>
      </c>
      <c r="M20" s="6" t="n">
        <v>-2361482</v>
      </c>
      <c r="N20" s="6" t="s">
        <v>0</v>
      </c>
    </row>
    <row r="21" customFormat="false" ht="12.75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2.75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2437400</v>
      </c>
      <c r="N22" s="6" t="n">
        <v>2413050</v>
      </c>
      <c r="O22" s="19" t="n">
        <f aca="false">M22-N22</f>
        <v>24350</v>
      </c>
    </row>
    <row r="23" customFormat="false" ht="12.75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2.75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0.0321484559272525</v>
      </c>
      <c r="N24" s="21" t="s">
        <v>0</v>
      </c>
      <c r="O24" s="3" t="n">
        <v>0.386</v>
      </c>
    </row>
    <row r="25" customFormat="false" ht="12.75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15.81</v>
      </c>
      <c r="F26" s="13" t="n">
        <v>16.12</v>
      </c>
      <c r="G26" s="4" t="n">
        <f aca="false">C26*(E26-F26)</f>
        <v>-279</v>
      </c>
      <c r="H26" s="4" t="n">
        <f aca="false">C26*(E26-F26)</f>
        <v>-279</v>
      </c>
      <c r="I26" s="13"/>
      <c r="J26" s="4" t="n">
        <f aca="false">C26*E26</f>
        <v>14229</v>
      </c>
      <c r="K26" s="4" t="n">
        <f aca="false">J26</f>
        <v>14229</v>
      </c>
      <c r="L26" s="5" t="n">
        <v>2</v>
      </c>
      <c r="M26" s="6" t="s">
        <v>0</v>
      </c>
      <c r="O26" s="19" t="n">
        <f aca="false">O22*O24</f>
        <v>9399.1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16.8</v>
      </c>
      <c r="F27" s="13" t="n">
        <v>16.75</v>
      </c>
      <c r="G27" s="4" t="n">
        <f aca="false">C27*(E27-F27)</f>
        <v>5.00000000000007</v>
      </c>
      <c r="H27" s="4" t="n">
        <f aca="false">C27*(E27-F27)</f>
        <v>5.00000000000007</v>
      </c>
      <c r="I27" s="13"/>
      <c r="J27" s="4" t="n">
        <f aca="false">C27*E27</f>
        <v>1680</v>
      </c>
      <c r="K27" s="4" t="n">
        <f aca="false">J27</f>
        <v>1680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13.99</v>
      </c>
      <c r="F28" s="13" t="n">
        <v>14.85</v>
      </c>
      <c r="G28" s="4" t="n">
        <f aca="false">C28*(E28-F28)</f>
        <v>-71.38</v>
      </c>
      <c r="H28" s="4" t="n">
        <f aca="false">C28*(E28-F28)</f>
        <v>-71.38</v>
      </c>
      <c r="I28" s="13"/>
      <c r="J28" s="4" t="n">
        <f aca="false">C28*E28</f>
        <v>1161.17</v>
      </c>
      <c r="K28" s="4" t="n">
        <f aca="false">J28</f>
        <v>1161.17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41</v>
      </c>
      <c r="C29" s="2" t="n">
        <v>169</v>
      </c>
      <c r="E29" s="13" t="n">
        <v>14.36</v>
      </c>
      <c r="F29" s="13" t="n">
        <v>14.25</v>
      </c>
      <c r="G29" s="4" t="n">
        <f aca="false">C29*(E29-F29)</f>
        <v>18.5899999999999</v>
      </c>
      <c r="H29" s="4" t="n">
        <f aca="false">C29*(E29-F29)</f>
        <v>18.5899999999999</v>
      </c>
      <c r="I29" s="13"/>
      <c r="J29" s="4" t="n">
        <f aca="false">C29*E29</f>
        <v>2426.84</v>
      </c>
      <c r="K29" s="4" t="n">
        <f aca="false">J29</f>
        <v>2426.84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2.75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2.75" hidden="false" customHeight="false" outlineLevel="0" collapsed="false">
      <c r="A33" s="8" t="s">
        <v>44</v>
      </c>
      <c r="B33" s="1" t="s">
        <v>45</v>
      </c>
      <c r="C33" s="2" t="n">
        <v>137960.33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137960.33</v>
      </c>
      <c r="K33" s="4" t="n">
        <f aca="false">J33</f>
        <v>137960.33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3"/>
      <c r="F36" s="13"/>
      <c r="I36" s="5"/>
    </row>
    <row r="37" customFormat="false" ht="12.75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2.75" hidden="false" customHeight="false" outlineLevel="0" collapsed="false">
      <c r="A38" s="8" t="s">
        <v>0</v>
      </c>
      <c r="B38" s="1" t="s">
        <v>49</v>
      </c>
      <c r="C38" s="6" t="n">
        <v>3165074.08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3165074.08</v>
      </c>
      <c r="K38" s="4" t="n">
        <f aca="false">J38</f>
        <v>3165074.08</v>
      </c>
      <c r="L38" s="5" t="n">
        <v>1</v>
      </c>
    </row>
    <row r="39" customFormat="false" ht="12.75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2.75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2.75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2.75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2.75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2.75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2.75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2.75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2.75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2.75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36.21</v>
      </c>
      <c r="F49" s="25" t="n">
        <v>35</v>
      </c>
      <c r="G49" s="4" t="n">
        <f aca="false">C49*(E49-F49)</f>
        <v>468.27</v>
      </c>
      <c r="H49" s="4" t="n">
        <f aca="false">C49*(E49-F49)</f>
        <v>468.27</v>
      </c>
      <c r="I49" s="13"/>
      <c r="J49" s="4" t="n">
        <f aca="false">C49*E49</f>
        <v>14013.27</v>
      </c>
      <c r="K49" s="4" t="n">
        <f aca="false">J49</f>
        <v>14013.27</v>
      </c>
      <c r="L49" s="5" t="n">
        <v>2</v>
      </c>
      <c r="M49" s="6" t="s">
        <v>0</v>
      </c>
      <c r="O49" s="6" t="s">
        <v>0</v>
      </c>
    </row>
    <row r="50" customFormat="false" ht="12.75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2.75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2.75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10.91</v>
      </c>
      <c r="F52" s="13" t="n">
        <v>10.91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217452.18496</v>
      </c>
      <c r="K52" s="4" t="n">
        <f aca="false">J52</f>
        <v>217452.18496</v>
      </c>
      <c r="L52" s="5" t="n">
        <v>1</v>
      </c>
    </row>
    <row r="53" customFormat="false" ht="12.75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2.75" hidden="false" customHeight="false" outlineLevel="0" collapsed="false">
      <c r="A54" s="8" t="s">
        <v>62</v>
      </c>
      <c r="B54" s="1" t="s">
        <v>63</v>
      </c>
      <c r="C54" s="2" t="n">
        <v>15000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15000</v>
      </c>
      <c r="K54" s="4" t="n">
        <f aca="false">J54</f>
        <v>15000</v>
      </c>
      <c r="L54" s="5" t="n">
        <v>1</v>
      </c>
    </row>
    <row r="55" customFormat="false" ht="12.75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2.75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2.75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2.75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2.75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2.75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2.75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2.75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2.75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2.75" hidden="false" customHeight="false" outlineLevel="0" collapsed="false">
      <c r="A64" s="8"/>
      <c r="E64" s="13"/>
      <c r="F64" s="13"/>
      <c r="I64" s="13"/>
    </row>
    <row r="65" customFormat="false" ht="12.75" hidden="false" customHeight="false" outlineLevel="0" collapsed="false">
      <c r="A65" s="8" t="s">
        <v>73</v>
      </c>
      <c r="B65" s="1" t="s">
        <v>74</v>
      </c>
      <c r="C65" s="2" t="n">
        <v>-40000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-40000</v>
      </c>
      <c r="K65" s="4" t="n">
        <f aca="false">J65</f>
        <v>-40000</v>
      </c>
      <c r="L65" s="5" t="n">
        <v>0</v>
      </c>
    </row>
    <row r="66" customFormat="false" ht="12.75" hidden="false" customHeight="false" outlineLevel="0" collapsed="false">
      <c r="A66" s="8" t="s">
        <v>0</v>
      </c>
      <c r="B66" s="1" t="s">
        <v>75</v>
      </c>
      <c r="C66" s="2" t="n">
        <v>-186000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-186000</v>
      </c>
      <c r="K66" s="4" t="n">
        <f aca="false">J66</f>
        <v>-186000</v>
      </c>
      <c r="L66" s="5" t="n">
        <v>0</v>
      </c>
    </row>
    <row r="67" customFormat="false" ht="12.75" hidden="false" customHeight="false" outlineLevel="0" collapsed="false">
      <c r="A67" s="8" t="s">
        <v>0</v>
      </c>
      <c r="B67" s="1" t="s">
        <v>76</v>
      </c>
      <c r="C67" s="2" t="n">
        <v>-260000</v>
      </c>
      <c r="D67" s="2" t="s">
        <v>0</v>
      </c>
      <c r="E67" s="18" t="s">
        <v>0</v>
      </c>
      <c r="F67" s="18" t="s">
        <v>0</v>
      </c>
      <c r="G67" s="18" t="s">
        <v>0</v>
      </c>
      <c r="H67" s="18" t="s">
        <v>0</v>
      </c>
      <c r="J67" s="4" t="n">
        <f aca="false">+C67</f>
        <v>-260000</v>
      </c>
      <c r="K67" s="4" t="n">
        <f aca="false">J67</f>
        <v>-260000</v>
      </c>
      <c r="L67" s="5" t="n">
        <v>0</v>
      </c>
    </row>
    <row r="68" customFormat="false" ht="12.75" hidden="false" customHeight="false" outlineLevel="0" collapsed="false">
      <c r="A68" s="8" t="s">
        <v>0</v>
      </c>
      <c r="L68" s="5" t="n">
        <v>0</v>
      </c>
    </row>
    <row r="69" customFormat="false" ht="12.75" hidden="false" customHeight="false" outlineLevel="0" collapsed="false">
      <c r="A69" s="8" t="s">
        <v>77</v>
      </c>
      <c r="B69" s="1" t="s">
        <v>78</v>
      </c>
      <c r="C69" s="2" t="n">
        <v>1240.348</v>
      </c>
      <c r="D69" s="2" t="s">
        <v>0</v>
      </c>
      <c r="E69" s="13" t="n">
        <v>19.01</v>
      </c>
      <c r="F69" s="13" t="n">
        <v>19.01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23579.01548</v>
      </c>
      <c r="K69" s="4" t="n">
        <f aca="false">J69</f>
        <v>23579.01548</v>
      </c>
      <c r="L69" s="5" t="n">
        <v>2</v>
      </c>
    </row>
    <row r="70" customFormat="false" ht="12.75" hidden="false" customHeight="false" outlineLevel="0" collapsed="false">
      <c r="A70" s="8" t="s">
        <v>79</v>
      </c>
      <c r="B70" s="1" t="s">
        <v>80</v>
      </c>
      <c r="C70" s="2" t="n">
        <v>387</v>
      </c>
      <c r="D70" s="2" t="s">
        <v>0</v>
      </c>
      <c r="E70" s="13" t="n">
        <f aca="false">+E49</f>
        <v>36.21</v>
      </c>
      <c r="F70" s="13" t="n">
        <f aca="false">+F49</f>
        <v>35</v>
      </c>
      <c r="G70" s="4" t="n">
        <f aca="false">C70*(E70-F70)</f>
        <v>468.27</v>
      </c>
      <c r="H70" s="4" t="n">
        <f aca="false">C70*(E70-F70)</f>
        <v>468.27</v>
      </c>
      <c r="I70" s="13"/>
      <c r="J70" s="4" t="n">
        <f aca="false">C70*E70</f>
        <v>14013.27</v>
      </c>
      <c r="K70" s="4" t="n">
        <f aca="false">J70</f>
        <v>14013.27</v>
      </c>
      <c r="L70" s="5" t="n">
        <v>2</v>
      </c>
      <c r="M70" s="6" t="s">
        <v>81</v>
      </c>
    </row>
    <row r="71" customFormat="false" ht="12.75" hidden="false" customHeight="false" outlineLevel="0" collapsed="false">
      <c r="A71" s="8" t="s">
        <v>0</v>
      </c>
      <c r="B71" s="1" t="s">
        <v>47</v>
      </c>
      <c r="C71" s="2" t="n">
        <v>201.83</v>
      </c>
      <c r="D71" s="2" t="s">
        <v>0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201.83</v>
      </c>
      <c r="K71" s="4" t="n">
        <f aca="false">J71</f>
        <v>201.83</v>
      </c>
      <c r="L71" s="5" t="n">
        <v>1</v>
      </c>
      <c r="M71" s="6" t="n">
        <f aca="false">(C8*E8)+(C9*E9)+(C10*E10)+(C11*E11)+(C12*E12)+(C13*E13)+(C14*E14)+(C15*E15)</f>
        <v>-4407130</v>
      </c>
      <c r="N71" s="26" t="n">
        <f aca="false">M71/M78</f>
        <v>-0.773745984195973</v>
      </c>
      <c r="O71" s="3" t="s">
        <v>17</v>
      </c>
    </row>
    <row r="72" customFormat="false" ht="12.75" hidden="false" customHeight="false" outlineLevel="0" collapsed="false">
      <c r="A72" s="8"/>
      <c r="E72" s="5"/>
      <c r="F72" s="5"/>
      <c r="H72" s="4" t="s">
        <v>0</v>
      </c>
      <c r="I72" s="5"/>
      <c r="M72" s="6" t="n">
        <f aca="false">SUMIF(L5:L79,2,K5:K79)</f>
        <v>125138.825666742</v>
      </c>
      <c r="N72" s="26" t="n">
        <f aca="false">M72/M78</f>
        <v>0.0219702309273023</v>
      </c>
      <c r="O72" s="3" t="s">
        <v>82</v>
      </c>
    </row>
    <row r="73" customFormat="false" ht="12.75" hidden="false" customHeight="false" outlineLevel="0" collapsed="false">
      <c r="A73" s="8" t="s">
        <v>77</v>
      </c>
      <c r="B73" s="1" t="s">
        <v>83</v>
      </c>
      <c r="C73" s="2" t="n">
        <v>2027.146</v>
      </c>
      <c r="D73" s="2" t="s">
        <v>0</v>
      </c>
      <c r="E73" s="13" t="n">
        <v>11.01</v>
      </c>
      <c r="F73" s="13" t="n">
        <v>11.01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22318.87746</v>
      </c>
      <c r="K73" s="4" t="n">
        <f aca="false">J73</f>
        <v>22318.87746</v>
      </c>
      <c r="L73" s="5" t="n">
        <v>2</v>
      </c>
      <c r="M73" s="6" t="s">
        <v>84</v>
      </c>
      <c r="N73" s="26"/>
      <c r="O73" s="4" t="s">
        <v>0</v>
      </c>
    </row>
    <row r="74" customFormat="false" ht="12.75" hidden="false" customHeight="false" outlineLevel="0" collapsed="false">
      <c r="A74" s="8" t="s">
        <v>85</v>
      </c>
      <c r="B74" s="1" t="s">
        <v>80</v>
      </c>
      <c r="C74" s="2" t="n">
        <v>387</v>
      </c>
      <c r="D74" s="2" t="s">
        <v>0</v>
      </c>
      <c r="E74" s="13" t="n">
        <f aca="false">+E49</f>
        <v>36.21</v>
      </c>
      <c r="F74" s="13" t="n">
        <f aca="false">+F49</f>
        <v>35</v>
      </c>
      <c r="G74" s="4" t="n">
        <f aca="false">C74*(E74-F74)</f>
        <v>468.27</v>
      </c>
      <c r="H74" s="4" t="n">
        <f aca="false">C74*(E74-F74)</f>
        <v>468.27</v>
      </c>
      <c r="I74" s="13"/>
      <c r="J74" s="4" t="n">
        <f aca="false">C74*E74</f>
        <v>14013.27</v>
      </c>
      <c r="K74" s="4" t="n">
        <f aca="false">J74</f>
        <v>14013.27</v>
      </c>
      <c r="L74" s="5" t="n">
        <v>2</v>
      </c>
      <c r="M74" s="6" t="n">
        <f aca="false">SUMIF(L5:L79,1,K5:K79)</f>
        <v>6056696.87496</v>
      </c>
      <c r="N74" s="26" t="n">
        <f aca="false">M74/M78</f>
        <v>1.0633552639683</v>
      </c>
    </row>
    <row r="75" customFormat="false" ht="12.75" hidden="false" customHeight="false" outlineLevel="0" collapsed="false">
      <c r="A75" s="8" t="s">
        <v>0</v>
      </c>
      <c r="B75" s="1" t="s">
        <v>47</v>
      </c>
      <c r="C75" s="2" t="n">
        <v>201.83</v>
      </c>
      <c r="D75" s="2" t="s">
        <v>0</v>
      </c>
      <c r="E75" s="13" t="n">
        <v>1</v>
      </c>
      <c r="F75" s="13" t="n">
        <v>1</v>
      </c>
      <c r="G75" s="4" t="n">
        <f aca="false">C75*(E75-F75)</f>
        <v>0</v>
      </c>
      <c r="H75" s="4" t="n">
        <f aca="false">C75*(E75-F75)</f>
        <v>0</v>
      </c>
      <c r="I75" s="13"/>
      <c r="J75" s="4" t="n">
        <f aca="false">C75*E75</f>
        <v>201.83</v>
      </c>
      <c r="K75" s="4" t="n">
        <f aca="false">J75</f>
        <v>201.83</v>
      </c>
      <c r="L75" s="5" t="n">
        <v>1</v>
      </c>
      <c r="M75" s="6" t="s">
        <v>86</v>
      </c>
      <c r="N75" s="26"/>
    </row>
    <row r="76" customFormat="false" ht="12.75" hidden="false" customHeight="false" outlineLevel="0" collapsed="false">
      <c r="A76" s="8"/>
      <c r="E76" s="13"/>
      <c r="F76" s="13"/>
      <c r="H76" s="4" t="s">
        <v>0</v>
      </c>
      <c r="I76" s="13"/>
      <c r="M76" s="6" t="n">
        <f aca="false">SUM(K65:K67)</f>
        <v>-486000</v>
      </c>
      <c r="N76" s="26" t="n">
        <f aca="false">+M76/M78</f>
        <v>-0.0853254948955994</v>
      </c>
    </row>
    <row r="77" customFormat="false" ht="12.75" hidden="false" customHeight="false" outlineLevel="0" collapsed="false">
      <c r="A77" s="8" t="s">
        <v>87</v>
      </c>
      <c r="B77" s="1" t="s">
        <v>80</v>
      </c>
      <c r="C77" s="2" t="n">
        <v>387</v>
      </c>
      <c r="D77" s="2" t="s">
        <v>0</v>
      </c>
      <c r="E77" s="13" t="n">
        <f aca="false">+E49</f>
        <v>36.21</v>
      </c>
      <c r="F77" s="13" t="n">
        <f aca="false">+F49</f>
        <v>35</v>
      </c>
      <c r="G77" s="4" t="n">
        <f aca="false">C77*(E77-F77)</f>
        <v>468.27</v>
      </c>
      <c r="H77" s="4" t="n">
        <f aca="false">C77*(E77-F77)</f>
        <v>468.27</v>
      </c>
      <c r="I77" s="13"/>
      <c r="J77" s="4" t="n">
        <f aca="false">C77*E77</f>
        <v>14013.27</v>
      </c>
      <c r="K77" s="4" t="n">
        <f aca="false">J77</f>
        <v>14013.27</v>
      </c>
      <c r="L77" s="5" t="n">
        <v>2</v>
      </c>
      <c r="M77" s="6" t="s">
        <v>88</v>
      </c>
      <c r="N77" s="26"/>
    </row>
    <row r="78" customFormat="false" ht="12.75" hidden="false" customHeight="false" outlineLevel="0" collapsed="false">
      <c r="A78" s="8" t="s">
        <v>0</v>
      </c>
      <c r="B78" s="1" t="s">
        <v>47</v>
      </c>
      <c r="C78" s="2" t="n">
        <v>201.83</v>
      </c>
      <c r="D78" s="2" t="s">
        <v>0</v>
      </c>
      <c r="E78" s="13" t="n">
        <v>1</v>
      </c>
      <c r="F78" s="13" t="n">
        <v>1</v>
      </c>
      <c r="G78" s="4" t="n">
        <f aca="false">C78*(E78-F78)</f>
        <v>0</v>
      </c>
      <c r="H78" s="4" t="n">
        <f aca="false">C78*(E78-F78)</f>
        <v>0</v>
      </c>
      <c r="I78" s="13"/>
      <c r="J78" s="4" t="n">
        <f aca="false">C78*E78</f>
        <v>201.83</v>
      </c>
      <c r="K78" s="4" t="n">
        <f aca="false">J78</f>
        <v>201.83</v>
      </c>
      <c r="L78" s="5" t="n">
        <v>1</v>
      </c>
      <c r="M78" s="6" t="n">
        <f aca="false">SUM(K5:K79)</f>
        <v>5695835.70062674</v>
      </c>
      <c r="N78" s="26" t="n">
        <f aca="false">M78/K81</f>
        <v>1</v>
      </c>
    </row>
    <row r="79" customFormat="false" ht="13.5" hidden="false" customHeight="false" outlineLevel="0" collapsed="false">
      <c r="A79" s="8"/>
      <c r="B79" s="27"/>
      <c r="C79" s="28" t="s">
        <v>0</v>
      </c>
      <c r="D79" s="28"/>
      <c r="E79" s="29"/>
      <c r="F79" s="29"/>
      <c r="G79" s="30"/>
      <c r="H79" s="30"/>
      <c r="I79" s="29"/>
      <c r="J79" s="30"/>
      <c r="K79" s="31"/>
      <c r="L79" s="32"/>
      <c r="M79" s="6" t="s">
        <v>0</v>
      </c>
      <c r="N79" s="26" t="s">
        <v>0</v>
      </c>
    </row>
    <row r="80" customFormat="false" ht="12.75" hidden="false" customHeight="false" outlineLevel="0" collapsed="false">
      <c r="A80" s="8"/>
      <c r="C80" s="2" t="s">
        <v>0</v>
      </c>
      <c r="M80" s="6" t="s">
        <v>0</v>
      </c>
    </row>
    <row r="81" customFormat="false" ht="12.75" hidden="false" customHeight="false" outlineLevel="0" collapsed="false">
      <c r="A81" s="8" t="s">
        <v>89</v>
      </c>
      <c r="B81" s="24" t="s">
        <v>0</v>
      </c>
      <c r="C81" s="2" t="s">
        <v>0</v>
      </c>
      <c r="D81" s="2" t="s">
        <v>0</v>
      </c>
      <c r="G81" s="4" t="n">
        <f aca="false">SUM(G5:G79)</f>
        <v>25896.2899999999</v>
      </c>
      <c r="H81" s="4" t="n">
        <f aca="false">SUM(H5:H79)</f>
        <v>25896.2899999999</v>
      </c>
      <c r="I81" s="4" t="n">
        <f aca="false">SUM(I5:I79)</f>
        <v>0</v>
      </c>
      <c r="J81" s="4" t="n">
        <f aca="false">SUM(J5:J79)</f>
        <v>5695835.70062674</v>
      </c>
      <c r="K81" s="4" t="n">
        <f aca="false">SUM(K5:K79)</f>
        <v>5695835.70062674</v>
      </c>
      <c r="M81" s="33" t="s">
        <v>0</v>
      </c>
      <c r="N81" s="34" t="s">
        <v>0</v>
      </c>
    </row>
    <row r="82" customFormat="false" ht="13.5" hidden="false" customHeight="false" outlineLevel="0" collapsed="false">
      <c r="A82" s="8"/>
      <c r="B82" s="27"/>
      <c r="C82" s="28"/>
      <c r="D82" s="28"/>
      <c r="E82" s="29"/>
      <c r="F82" s="29"/>
      <c r="G82" s="30"/>
      <c r="H82" s="30"/>
      <c r="I82" s="29"/>
      <c r="J82" s="30"/>
      <c r="K82" s="30"/>
      <c r="L82" s="32"/>
      <c r="M82" s="33" t="s">
        <v>0</v>
      </c>
      <c r="N82" s="34" t="s">
        <v>0</v>
      </c>
    </row>
    <row r="83" customFormat="false" ht="12.75" hidden="false" customHeight="false" outlineLevel="0" collapsed="false">
      <c r="A83" s="8"/>
      <c r="M83" s="33" t="s">
        <v>0</v>
      </c>
      <c r="N83" s="34" t="s">
        <v>0</v>
      </c>
    </row>
    <row r="84" customFormat="false" ht="12.75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/>
      <c r="L84" s="37"/>
      <c r="M84" s="38"/>
    </row>
    <row r="85" customFormat="false" ht="12.75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K85" s="20" t="s">
        <v>0</v>
      </c>
      <c r="L85" s="37"/>
      <c r="M85" s="38"/>
    </row>
    <row r="86" customFormat="false" ht="12.75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2.75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/>
      <c r="L87" s="37"/>
      <c r="M87" s="38"/>
    </row>
    <row r="88" customFormat="false" ht="12.75" hidden="false" customHeight="false" outlineLevel="0" collapsed="false">
      <c r="B88" s="35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 t="s">
        <v>0</v>
      </c>
      <c r="L88" s="37"/>
      <c r="M88" s="38"/>
    </row>
    <row r="89" customFormat="false" ht="12.75" hidden="false" customHeight="false" outlineLevel="0" collapsed="false">
      <c r="B89" s="35" t="s">
        <v>0</v>
      </c>
      <c r="C89" s="2" t="s">
        <v>0</v>
      </c>
      <c r="D89" s="2" t="s">
        <v>0</v>
      </c>
      <c r="E89" s="36" t="s">
        <v>0</v>
      </c>
      <c r="F89" s="36" t="s">
        <v>0</v>
      </c>
      <c r="G89" s="1"/>
      <c r="H89" s="1" t="s">
        <v>0</v>
      </c>
      <c r="I89" s="1"/>
      <c r="J89" s="4" t="s">
        <v>0</v>
      </c>
      <c r="K89" s="20"/>
      <c r="L89" s="37"/>
      <c r="M89" s="38"/>
    </row>
    <row r="90" customFormat="false" ht="12.75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 t="s">
        <v>0</v>
      </c>
      <c r="H90" s="1" t="s">
        <v>0</v>
      </c>
      <c r="I90" s="1"/>
      <c r="K90" s="20"/>
      <c r="L90" s="37"/>
      <c r="M90" s="38"/>
    </row>
    <row r="91" customFormat="false" ht="12.75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2.75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2.75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2.75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2.75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2.75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2.75" hidden="false" customHeight="false" outlineLevel="0" collapsed="false">
      <c r="B97" s="35" t="s">
        <v>0</v>
      </c>
      <c r="D97" s="2" t="s">
        <v>0</v>
      </c>
      <c r="E97" s="36" t="s">
        <v>0</v>
      </c>
      <c r="F97" s="36" t="s">
        <v>0</v>
      </c>
      <c r="G97" s="1"/>
      <c r="H97" s="1" t="s">
        <v>0</v>
      </c>
      <c r="I97" s="1"/>
      <c r="K97" s="20"/>
      <c r="L97" s="37"/>
      <c r="M97" s="38"/>
    </row>
    <row r="98" customFormat="false" ht="12.75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2.75" hidden="false" customHeight="false" outlineLevel="0" collapsed="false">
      <c r="D99" s="2" t="s">
        <v>0</v>
      </c>
      <c r="E99" s="36" t="s">
        <v>0</v>
      </c>
      <c r="F99" s="36" t="s">
        <v>0</v>
      </c>
      <c r="G99" s="1"/>
      <c r="H99" s="1"/>
      <c r="I99" s="1"/>
      <c r="K99" s="20"/>
      <c r="L99" s="37"/>
      <c r="M99" s="38"/>
    </row>
    <row r="100" customFormat="false" ht="12.75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2.75" hidden="false" customHeight="false" outlineLevel="0" collapsed="false">
      <c r="E102" s="1"/>
      <c r="F102" s="1"/>
      <c r="G102" s="1"/>
      <c r="H102" s="1"/>
      <c r="I102" s="1"/>
      <c r="K102" s="20"/>
      <c r="L102" s="37"/>
      <c r="M102" s="38"/>
    </row>
    <row r="103" customFormat="false" ht="12.75" hidden="false" customHeight="false" outlineLevel="0" collapsed="false">
      <c r="E103" s="1"/>
      <c r="F103" s="1"/>
      <c r="G103" s="1" t="s">
        <v>0</v>
      </c>
      <c r="H103" s="1"/>
      <c r="I103" s="1"/>
      <c r="K103" s="20"/>
      <c r="L103" s="37"/>
      <c r="M103" s="38"/>
    </row>
    <row r="104" customFormat="false" ht="12.75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7"/>
      <c r="M114" s="38"/>
    </row>
    <row r="115" customFormat="false" ht="12.75" hidden="false" customHeight="false" outlineLevel="0" collapsed="false">
      <c r="C115" s="2" t="s">
        <v>0</v>
      </c>
      <c r="E115" s="1"/>
      <c r="F115" s="1"/>
      <c r="G115" s="1"/>
      <c r="H115" s="1"/>
      <c r="I115" s="1"/>
      <c r="K115" s="20"/>
      <c r="L115" s="37"/>
      <c r="M115" s="38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7"/>
      <c r="M120" s="38"/>
    </row>
    <row r="121" customFormat="false" ht="12.75" hidden="false" customHeight="false" outlineLevel="0" collapsed="false">
      <c r="B121" s="1" t="s">
        <v>0</v>
      </c>
      <c r="E121" s="1"/>
      <c r="F121" s="1"/>
      <c r="G121" s="1"/>
      <c r="H121" s="1"/>
      <c r="I121" s="1"/>
      <c r="K121" s="20"/>
      <c r="L121" s="37"/>
      <c r="M121" s="38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7"/>
      <c r="M157" s="38"/>
    </row>
    <row r="158" customFormat="false" ht="12.75" hidden="false" customHeight="false" outlineLevel="0" collapsed="false">
      <c r="E158" s="1"/>
      <c r="F158" s="1"/>
      <c r="G158" s="1"/>
      <c r="H158" s="1"/>
      <c r="I158" s="1"/>
      <c r="L158" s="37"/>
      <c r="M158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39" width="11.85"/>
  </cols>
  <sheetData>
    <row r="2" customFormat="false" ht="12.75" hidden="false" customHeight="false" outlineLevel="0" collapsed="false">
      <c r="A2" s="40" t="s">
        <v>0</v>
      </c>
      <c r="B2" s="41" t="s">
        <v>0</v>
      </c>
    </row>
    <row r="3" customFormat="false" ht="12.75" hidden="false" customHeight="false" outlineLevel="0" collapsed="false">
      <c r="A3" s="40" t="s">
        <v>90</v>
      </c>
      <c r="B3" s="41" t="s">
        <v>91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2" t="n">
        <f aca="false">SUM('mm assets'!K5:K22)</f>
        <v>2437400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2.75" hidden="false" customHeight="false" outlineLevel="0" collapsed="false">
      <c r="A8" s="8"/>
      <c r="B8" s="42" t="s">
        <v>0</v>
      </c>
    </row>
    <row r="9" customFormat="false" ht="12.75" hidden="false" customHeight="false" outlineLevel="0" collapsed="false">
      <c r="A9" s="8" t="s">
        <v>92</v>
      </c>
      <c r="B9" s="42" t="n">
        <f aca="false">SUM('mm assets'!K26:K31)</f>
        <v>22529.01</v>
      </c>
    </row>
    <row r="10" customFormat="false" ht="12.75" hidden="false" customHeight="false" outlineLevel="0" collapsed="false">
      <c r="B10" s="42" t="s">
        <v>0</v>
      </c>
    </row>
    <row r="11" customFormat="false" ht="12.75" hidden="false" customHeight="false" outlineLevel="0" collapsed="false">
      <c r="A11" s="8" t="s">
        <v>44</v>
      </c>
      <c r="B11" s="42" t="n">
        <f aca="false">'mm assets'!K33</f>
        <v>137960.33</v>
      </c>
    </row>
    <row r="12" customFormat="false" ht="12.75" hidden="false" customHeight="false" outlineLevel="0" collapsed="false">
      <c r="A12" s="22" t="s">
        <v>0</v>
      </c>
      <c r="B12" s="42" t="s">
        <v>0</v>
      </c>
    </row>
    <row r="13" customFormat="false" ht="12.75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2.75" hidden="false" customHeight="false" outlineLevel="0" collapsed="false">
      <c r="A14" s="8"/>
      <c r="B14" s="42" t="s">
        <v>0</v>
      </c>
    </row>
    <row r="15" customFormat="false" ht="12.75" hidden="false" customHeight="false" outlineLevel="0" collapsed="false">
      <c r="A15" s="8" t="s">
        <v>93</v>
      </c>
      <c r="B15" s="42" t="n">
        <f aca="false">SUM('mm assets'!K37:K47)</f>
        <v>3165074.08</v>
      </c>
    </row>
    <row r="16" customFormat="false" ht="12.75" hidden="false" customHeight="false" outlineLevel="0" collapsed="false">
      <c r="A16" s="8" t="s">
        <v>0</v>
      </c>
      <c r="B16" s="42" t="s">
        <v>0</v>
      </c>
    </row>
    <row r="17" customFormat="false" ht="12.75" hidden="false" customHeight="false" outlineLevel="0" collapsed="false">
      <c r="A17" s="8" t="s">
        <v>93</v>
      </c>
      <c r="B17" s="42" t="n">
        <f aca="false">SUM('mm assets'!K49:K50)</f>
        <v>14215.1</v>
      </c>
    </row>
    <row r="18" customFormat="false" ht="12.75" hidden="false" customHeight="false" outlineLevel="0" collapsed="false">
      <c r="A18" s="8" t="s">
        <v>0</v>
      </c>
      <c r="B18" s="42" t="s">
        <v>0</v>
      </c>
    </row>
    <row r="19" customFormat="false" ht="12.75" hidden="false" customHeight="false" outlineLevel="0" collapsed="false">
      <c r="A19" s="8" t="s">
        <v>94</v>
      </c>
      <c r="B19" s="42" t="n">
        <f aca="false">SUM('mm assets'!K77:K78)</f>
        <v>14215.1</v>
      </c>
    </row>
    <row r="20" customFormat="false" ht="12.75" hidden="false" customHeight="false" outlineLevel="0" collapsed="false">
      <c r="A20" s="8"/>
      <c r="B20" s="42" t="s">
        <v>0</v>
      </c>
    </row>
    <row r="21" customFormat="false" ht="12.75" hidden="false" customHeight="false" outlineLevel="0" collapsed="false">
      <c r="A21" s="8" t="s">
        <v>95</v>
      </c>
      <c r="B21" s="42" t="n">
        <f aca="false">'mm assets'!K52</f>
        <v>217452.18496</v>
      </c>
    </row>
    <row r="22" customFormat="false" ht="12.75" hidden="false" customHeight="false" outlineLevel="0" collapsed="false">
      <c r="A22" s="8"/>
      <c r="B22" s="42" t="s">
        <v>0</v>
      </c>
    </row>
    <row r="23" customFormat="false" ht="12.75" hidden="false" customHeight="false" outlineLevel="0" collapsed="false">
      <c r="A23" s="8" t="s">
        <v>96</v>
      </c>
      <c r="B23" s="42" t="n">
        <f aca="false">'mm assets'!K54</f>
        <v>15000</v>
      </c>
    </row>
    <row r="24" customFormat="false" ht="12.75" hidden="false" customHeight="false" outlineLevel="0" collapsed="false">
      <c r="B24" s="42" t="s">
        <v>0</v>
      </c>
    </row>
    <row r="25" customFormat="false" ht="12.75" hidden="false" customHeight="false" outlineLevel="0" collapsed="false">
      <c r="A25" s="8" t="s">
        <v>97</v>
      </c>
      <c r="B25" s="42" t="n">
        <f aca="false">SUM('mm assets'!K56:K57)</f>
        <v>8598.54</v>
      </c>
    </row>
    <row r="26" customFormat="false" ht="12.75" hidden="false" customHeight="false" outlineLevel="0" collapsed="false">
      <c r="B26" s="42" t="s">
        <v>0</v>
      </c>
    </row>
    <row r="27" customFormat="false" ht="12.75" hidden="false" customHeight="false" outlineLevel="0" collapsed="false">
      <c r="A27" s="8" t="s">
        <v>98</v>
      </c>
      <c r="B27" s="42" t="n">
        <f aca="false">SUM('mm assets'!K59:K63)</f>
        <v>19345.842726742</v>
      </c>
    </row>
    <row r="28" customFormat="false" ht="12.75" hidden="false" customHeight="false" outlineLevel="0" collapsed="false">
      <c r="A28" s="8"/>
      <c r="B28" s="42" t="s">
        <v>0</v>
      </c>
    </row>
    <row r="29" customFormat="false" ht="12.75" hidden="false" customHeight="false" outlineLevel="0" collapsed="false">
      <c r="A29" s="8" t="s">
        <v>99</v>
      </c>
      <c r="B29" s="42" t="n">
        <f aca="false">SUM('mm assets'!K69:K71)</f>
        <v>37794.11548</v>
      </c>
    </row>
    <row r="30" customFormat="false" ht="12.75" hidden="false" customHeight="false" outlineLevel="0" collapsed="false">
      <c r="A30" s="8"/>
      <c r="B30" s="42" t="s">
        <v>0</v>
      </c>
    </row>
    <row r="31" customFormat="false" ht="12.75" hidden="false" customHeight="false" outlineLevel="0" collapsed="false">
      <c r="A31" s="8" t="s">
        <v>100</v>
      </c>
      <c r="B31" s="42" t="n">
        <f aca="false">SUM('mm assets'!K73:K75)</f>
        <v>36533.97746</v>
      </c>
    </row>
    <row r="32" customFormat="false" ht="12.75" hidden="false" customHeight="false" outlineLevel="0" collapsed="false">
      <c r="A32" s="8"/>
      <c r="B32" s="42" t="s">
        <v>0</v>
      </c>
    </row>
    <row r="33" customFormat="false" ht="12.75" hidden="false" customHeight="false" outlineLevel="0" collapsed="false">
      <c r="A33" s="8" t="s">
        <v>101</v>
      </c>
      <c r="B33" s="42" t="n">
        <v>10000</v>
      </c>
    </row>
    <row r="34" customFormat="false" ht="12.75" hidden="false" customHeight="false" outlineLevel="0" collapsed="false">
      <c r="A34" s="8"/>
      <c r="B34" s="42"/>
    </row>
    <row r="35" customFormat="false" ht="12.75" hidden="false" customHeight="false" outlineLevel="0" collapsed="false">
      <c r="A35" s="8" t="s">
        <v>102</v>
      </c>
      <c r="B35" s="42" t="n">
        <v>350000</v>
      </c>
      <c r="C35" s="43" t="s">
        <v>0</v>
      </c>
    </row>
    <row r="36" customFormat="false" ht="12.75" hidden="false" customHeight="false" outlineLevel="0" collapsed="false">
      <c r="A36" s="8"/>
      <c r="B36" s="42" t="s">
        <v>0</v>
      </c>
    </row>
    <row r="37" customFormat="false" ht="12.75" hidden="false" customHeight="false" outlineLevel="0" collapsed="false">
      <c r="A37" s="8" t="s">
        <v>103</v>
      </c>
      <c r="B37" s="42" t="n">
        <v>25000</v>
      </c>
    </row>
    <row r="38" customFormat="false" ht="12.75" hidden="false" customHeight="false" outlineLevel="0" collapsed="false">
      <c r="A38" s="8"/>
      <c r="B38" s="42"/>
    </row>
    <row r="39" customFormat="false" ht="12.75" hidden="false" customHeight="false" outlineLevel="0" collapsed="false">
      <c r="A39" s="40" t="s">
        <v>104</v>
      </c>
      <c r="B39" s="42" t="s">
        <v>0</v>
      </c>
    </row>
    <row r="40" customFormat="false" ht="12.75" hidden="false" customHeight="false" outlineLevel="0" collapsed="false">
      <c r="A40" s="8" t="s">
        <v>73</v>
      </c>
      <c r="B40" s="42" t="s">
        <v>0</v>
      </c>
    </row>
    <row r="41" customFormat="false" ht="12.75" hidden="false" customHeight="false" outlineLevel="0" collapsed="false">
      <c r="A41" s="8" t="n">
        <v>2002</v>
      </c>
      <c r="B41" s="42" t="n">
        <f aca="false">'mm assets'!K65</f>
        <v>-40000</v>
      </c>
    </row>
    <row r="42" customFormat="false" ht="12.75" hidden="false" customHeight="false" outlineLevel="0" collapsed="false">
      <c r="A42" s="8" t="n">
        <v>2003</v>
      </c>
      <c r="B42" s="42" t="n">
        <f aca="false">'mm assets'!K67</f>
        <v>-260000</v>
      </c>
    </row>
    <row r="43" customFormat="false" ht="12.75" hidden="false" customHeight="false" outlineLevel="0" collapsed="false">
      <c r="A43" s="8"/>
      <c r="B43" s="42"/>
    </row>
    <row r="44" customFormat="false" ht="12.75" hidden="false" customHeight="false" outlineLevel="0" collapsed="false">
      <c r="A44" s="8" t="s">
        <v>105</v>
      </c>
      <c r="B44" s="42" t="n">
        <v>-21400</v>
      </c>
    </row>
    <row r="45" customFormat="false" ht="13.5" hidden="false" customHeight="false" outlineLevel="0" collapsed="false">
      <c r="A45" s="44" t="s">
        <v>0</v>
      </c>
      <c r="B45" s="45"/>
    </row>
    <row r="46" customFormat="false" ht="12.75" hidden="false" customHeight="false" outlineLevel="0" collapsed="false">
      <c r="A46" s="46" t="s">
        <v>0</v>
      </c>
    </row>
    <row r="47" customFormat="false" ht="12.75" hidden="false" customHeight="false" outlineLevel="0" collapsed="false">
      <c r="A47" s="8" t="s">
        <v>89</v>
      </c>
      <c r="B47" s="39" t="n">
        <f aca="false">SUM(B5:B45)</f>
        <v>6245435.70062674</v>
      </c>
    </row>
    <row r="48" customFormat="false" ht="13.5" hidden="false" customHeight="false" outlineLevel="0" collapsed="false">
      <c r="A48" s="27"/>
      <c r="B48" s="45"/>
    </row>
    <row r="49" customFormat="false" ht="12.75" hidden="false" customHeight="false" outlineLevel="0" collapsed="false">
      <c r="B49" s="47"/>
    </row>
    <row r="50" customFormat="false" ht="12.75" hidden="false" customHeight="false" outlineLevel="0" collapsed="false">
      <c r="A50" s="1" t="s">
        <v>106</v>
      </c>
      <c r="B50" s="47" t="n">
        <f aca="false">SUM(B35:B37)</f>
        <v>375000</v>
      </c>
    </row>
    <row r="51" customFormat="false" ht="12.75" hidden="false" customHeight="false" outlineLevel="0" collapsed="false">
      <c r="A51" s="1" t="s">
        <v>107</v>
      </c>
      <c r="B51" s="47" t="n">
        <f aca="false">B44</f>
        <v>-21400</v>
      </c>
    </row>
    <row r="52" customFormat="false" ht="12.75" hidden="false" customHeight="false" outlineLevel="0" collapsed="false">
      <c r="A52" s="1" t="s">
        <v>108</v>
      </c>
      <c r="B52" s="47" t="n">
        <f aca="false">B47-B50-B51</f>
        <v>5891835.70062674</v>
      </c>
    </row>
    <row r="53" customFormat="false" ht="12.75" hidden="false" customHeight="false" outlineLevel="0" collapsed="false">
      <c r="A53" s="1" t="s">
        <v>109</v>
      </c>
      <c r="B53" s="42" t="n">
        <f aca="false">'mm assets'!K81</f>
        <v>5695835.70062674</v>
      </c>
    </row>
    <row r="54" customFormat="false" ht="12.75" hidden="false" customHeight="false" outlineLevel="0" collapsed="false">
      <c r="A54" s="1" t="s">
        <v>110</v>
      </c>
      <c r="B54" s="47" t="n">
        <f aca="false">B52-B53</f>
        <v>196000</v>
      </c>
    </row>
    <row r="57" customFormat="false" ht="12.75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43" width="7.99"/>
    <col collapsed="false" customWidth="true" hidden="false" outlineLevel="0" max="11" min="10" style="43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111</v>
      </c>
      <c r="B8" s="1" t="s">
        <v>112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113</v>
      </c>
      <c r="B10" s="3" t="s">
        <v>82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112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114</v>
      </c>
      <c r="B13" s="3" t="s">
        <v>82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115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118</v>
      </c>
      <c r="B18" s="13" t="s">
        <v>82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127</v>
      </c>
      <c r="B27" s="3" t="s">
        <v>82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130</v>
      </c>
      <c r="B30" s="3" t="s">
        <v>82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130</v>
      </c>
      <c r="B33" s="3" t="s">
        <v>82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135</v>
      </c>
      <c r="B36" s="3" t="s">
        <v>82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2.75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2.75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118</v>
      </c>
      <c r="B42" s="3" t="s">
        <v>82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2.75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2.75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2.75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2.75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2.75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  <c r="F58" s="10" t="s">
        <v>150</v>
      </c>
    </row>
    <row r="59" customFormat="false" ht="12.75" hidden="false" customHeight="false" outlineLevel="0" collapsed="false">
      <c r="B59" s="10" t="s">
        <v>0</v>
      </c>
      <c r="C59" s="52" t="s">
        <v>0</v>
      </c>
      <c r="F59" s="48" t="s">
        <v>151</v>
      </c>
      <c r="G59" s="51" t="n">
        <f aca="false">15240*12/12</f>
        <v>15240</v>
      </c>
    </row>
    <row r="60" customFormat="false" ht="12.75" hidden="false" customHeight="false" outlineLevel="0" collapsed="false">
      <c r="B60" s="10"/>
      <c r="C60" s="52"/>
      <c r="F60" s="48" t="s">
        <v>152</v>
      </c>
      <c r="G60" s="65" t="n">
        <f aca="false">-11000/12</f>
        <v>-916.666666666667</v>
      </c>
    </row>
    <row r="61" customFormat="false" ht="13.5" hidden="false" customHeight="false" outlineLevel="0" collapsed="false">
      <c r="B61" s="10"/>
      <c r="C61" s="52"/>
      <c r="F61" s="48" t="s">
        <v>153</v>
      </c>
      <c r="G61" s="66" t="n">
        <v>-450</v>
      </c>
    </row>
    <row r="62" customFormat="false" ht="12.75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5" hidden="false" customHeight="false" outlineLevel="0" collapsed="false">
      <c r="B63" s="10"/>
      <c r="C63" s="52"/>
      <c r="F63" s="48" t="s">
        <v>154</v>
      </c>
      <c r="G63" s="66" t="n">
        <f aca="false">G62*0.4*-1</f>
        <v>-5549.33333333333</v>
      </c>
    </row>
    <row r="64" customFormat="false" ht="12.75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5" hidden="false" customHeight="false" outlineLevel="0" collapsed="false">
      <c r="B65" s="10" t="s">
        <v>0</v>
      </c>
      <c r="C65" s="52" t="s">
        <v>0</v>
      </c>
      <c r="F65" s="48" t="s">
        <v>155</v>
      </c>
      <c r="G65" s="60" t="n">
        <f aca="false">143000/12</f>
        <v>11916.6666666667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5" hidden="false" customHeight="false" outlineLevel="0" collapsed="false">
      <c r="B68" s="10" t="s">
        <v>0</v>
      </c>
      <c r="C68" s="52" t="s">
        <v>0</v>
      </c>
      <c r="G68" s="60"/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0" customFormat="false" ht="12.75" hidden="false" customHeight="false" outlineLevel="0" collapsed="false">
      <c r="B120" s="10" t="s">
        <v>0</v>
      </c>
      <c r="C120" s="52" t="s">
        <v>0</v>
      </c>
    </row>
    <row r="121" customFormat="false" ht="12.75" hidden="false" customHeight="false" outlineLevel="0" collapsed="false">
      <c r="B121" s="10" t="s">
        <v>0</v>
      </c>
      <c r="C121" s="52" t="s">
        <v>0</v>
      </c>
    </row>
    <row r="122" customFormat="false" ht="12.75" hidden="false" customHeight="false" outlineLevel="0" collapsed="false">
      <c r="B122" s="10" t="s">
        <v>0</v>
      </c>
      <c r="C122" s="52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2.75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2.75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2.75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2.75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2.75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2002-02-05T18:36:18Z</dcterms:modified>
  <cp:revision>0</cp:revision>
  <dc:subject/>
  <dc:title/>
</cp:coreProperties>
</file>