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<sst xmlns="http://schemas.openxmlformats.org/spreadsheetml/2006/main" count="398" uniqueCount="144">
  <si>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</si>
  <si>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</si>
  <si>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</si>
  <si>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</si>
  <si>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</si>
  <si>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</si>
  <si>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</si>
  <si>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</si>
  <si>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</si>
  <si>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</si>
  <si>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</si>
  <si>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</si>
  <si>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020100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</si>
  <si>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</si>
  <si>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</si>
  <si>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</si>
  <si>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</si>
  <si>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</si>
  <si>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</si>
  <si>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</si>
  <si>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Sera</t>
  </si>
  <si>
    <t xml:space="preserve">Sherri Reinartz</t>
  </si>
  <si>
    <t xml:space="preserve">Executive Assistant</t>
  </si>
  <si>
    <t xml:space="preserve">473-74-7980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</si>
  <si>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</si>
  <si>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</si>
  <si>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</si>
  <si>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</si>
  <si>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EB5008</t>
  </si>
  <si>
    <t xml:space="preserve">713/345-7774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</si>
  <si>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</si>
  <si>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</si>
  <si>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</si>
  <si>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</si>
  <si>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</si>
  <si>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</si>
  <si>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</si>
  <si>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</si>
  <si>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</si>
  <si>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</si>
  <si>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</si>
  <si>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</si>
  <si>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</si>
  <si>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</si>
  <si>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</si>
  <si>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</si>
  <si>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</si>
  <si>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</si>
  <si>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</si>
  <si>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</si>
  <si>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</si>
  <si>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</si>
  <si>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</si>
  <si>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</si>
  <si>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</si>
  <si>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</si>
  <si>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</si>
  <si>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</si>
  <si>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</si>
  <si>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</si>
  <si>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</si>
  <si>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</si>
  <si>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</si>
  <si>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</si>
  <si>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</si>
  <si>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</si>
  <si>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</si>
  <si>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</si>
  <si>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</si>
  <si>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</si>
  <si>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</si>
  <si>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</si>
  <si>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</si>
  <si>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</si>
  <si>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</si>
  <si>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</si>
  <si>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</si>
  <si>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</si>
  <si>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</si>
  <si>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</si>
  <si>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</si>
  <si>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</si>
  <si>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</si>
  <si>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</si>
  <si>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</si>
  <si>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</si>
  <si>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</si>
  <si>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</si>
  <si>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</si>
  <si>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</si>
  <si>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</si>
  <si>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</si>
  <si>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</si>
  <si>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Roundtrip airfare to Phoenix for EBS Off-site meeting</t>
  </si>
  <si>
    <t xml:space="preserve">P</t>
  </si>
  <si>
    <t xml:space="preserve">Airfare for South America site visits</t>
  </si>
  <si>
    <t xml:space="preserve">Additional leg - Airfare for South America site visits</t>
  </si>
  <si>
    <t xml:space="preserve">Airfare for Phoenix - Executive Committee Conference</t>
  </si>
  <si>
    <t xml:space="preserve">Hotel - site visit - Executive Committee Retreat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</si>
  <si>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</si>
  <si>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</si>
  <si>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</si>
  <si>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</si>
  <si>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</si>
  <si>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</si>
  <si>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</si>
  <si>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</si>
  <si>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</si>
  <si>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</si>
  <si>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</si>
  <si>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</si>
  <si>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</si>
  <si>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100017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</si>
  <si>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</si>
  <si>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</si>
  <si>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</si>
  <si>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</si>
  <si>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</si>
  <si>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3</t>
  </si>
  <si>
    <t xml:space="preserve">Offshore fishing tours for guest of World Energy Roundtable</t>
  </si>
  <si>
    <t xml:space="preserve">See attached list</t>
  </si>
  <si>
    <t xml:space="preserve">4</t>
  </si>
  <si>
    <t xml:space="preserve">D</t>
  </si>
  <si>
    <t xml:space="preserve">YPO Executive Assistants Dinner - Self</t>
  </si>
  <si>
    <t xml:space="preserve">5</t>
  </si>
  <si>
    <t xml:space="preserve">R</t>
  </si>
  <si>
    <t xml:space="preserve">Relationship Building</t>
  </si>
  <si>
    <t xml:space="preserve">Mary Speltz - Reliant Energy</t>
  </si>
  <si>
    <t xml:space="preserve">Reception for EWI installation </t>
  </si>
  <si>
    <t xml:space="preserve">EWI Membership</t>
  </si>
  <si>
    <t xml:space="preserve">Assoc./Analyst Program discussion </t>
  </si>
  <si>
    <t xml:space="preserve">Celeste Roberts</t>
  </si>
  <si>
    <t xml:space="preserve">Show the total amount for each accounting classification referenced above.</t>
  </si>
  <si>
    <t xml:space="preserve">52003000</t>
  </si>
  <si>
    <t xml:space="preserve">500000141</t>
  </si>
  <si>
    <t xml:space="preserve">52003500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</si>
  <si>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</si>
  <si>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</si>
  <si>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Non-refundable handling charge for Visa for Brazil</t>
  </si>
  <si>
    <t xml:space="preserve">EWI Past Presidents' Luncheon invitations</t>
  </si>
  <si>
    <t xml:space="preserve">52002500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</si>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</sst>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100017</v>
      </c>
      <c r="C7" s="17" t="str">
        <f aca="false">'Travel Form'!C49</f>
        <v>0011</v>
      </c>
      <c r="D7" s="16" t="str">
        <f aca="false">'Travel Form'!D49:G49</f>
        <v>52004500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100017</v>
      </c>
      <c r="C13" s="17" t="str">
        <f aca="false">'Meals and Ent Sup'!C49</f>
        <v>0011</v>
      </c>
      <c r="D13" s="16" t="str">
        <f aca="false">'Meals and Ent Sup'!D49</f>
        <v>52003000</v>
      </c>
      <c r="E13" s="16"/>
      <c r="F13" s="16"/>
      <c r="G13" s="16"/>
      <c r="H13" s="16" t="str">
        <f aca="false">'Meals and Ent Sup'!H49</f>
        <v>500000141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str">
        <f aca="false">'Meals and Ent Sup'!B51</f>
        <v>100017</v>
      </c>
      <c r="C15" s="17" t="str">
        <f aca="false">'Meals and Ent Sup'!C51</f>
        <v>0011</v>
      </c>
      <c r="D15" s="16" t="str">
        <f aca="false">'Meals and Ent Sup'!D51</f>
        <v>52003500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str">
        <f aca="false">'Meals and Ent Sup'!B53</f>
        <v>100017</v>
      </c>
      <c r="C17" s="17" t="str">
        <f aca="false">'Meals and Ent Sup'!C53</f>
        <v>0011</v>
      </c>
      <c r="D17" s="16" t="str">
        <f aca="false">'Meals and Ent Sup'!D53</f>
        <v>52003000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100017</v>
      </c>
      <c r="C19" s="16" t="str">
        <f aca="false">'Misc. Exp. Sup'!C49</f>
        <v>0011</v>
      </c>
      <c r="D19" s="17" t="str">
        <f aca="false">'Misc. Exp. Sup'!D49</f>
        <v>52002500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4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40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6"/>
      <c r="H29" s="108"/>
      <c r="I29" s="109"/>
      <c r="J29" s="110"/>
      <c r="K29" s="111"/>
      <c r="L29" s="102" t="s">
        <v>42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43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44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/>
      <c r="B34" s="119"/>
      <c r="C34" s="88"/>
      <c r="D34" s="88"/>
      <c r="E34" s="88"/>
      <c r="F34" s="88"/>
      <c r="G34" s="88"/>
      <c r="H34" s="88"/>
      <c r="I34" s="88"/>
      <c r="J34" s="88"/>
      <c r="K34" s="88"/>
      <c r="L34" s="92"/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45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46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14"/>
      <c r="D44" s="114"/>
      <c r="E44" s="114"/>
      <c r="F44" s="114"/>
      <c r="G44" s="124"/>
      <c r="H44" s="125"/>
      <c r="I44" s="109"/>
      <c r="J44" s="110"/>
      <c r="K44" s="126"/>
      <c r="L44" s="102" t="s">
        <v>47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48</v>
      </c>
      <c r="B48" s="131"/>
      <c r="C48" s="131"/>
      <c r="D48" s="131"/>
      <c r="E48" s="131"/>
      <c r="F48" s="131"/>
      <c r="G48" s="131"/>
      <c r="H48" s="131"/>
      <c r="I48" s="47"/>
      <c r="J48" s="132" t="s">
        <v>49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50</v>
      </c>
      <c r="B49" s="135"/>
      <c r="C49" s="135"/>
      <c r="D49" s="135"/>
      <c r="E49" s="135"/>
      <c r="F49" s="135"/>
      <c r="G49" s="136"/>
      <c r="H49" s="78"/>
      <c r="I49" s="100"/>
      <c r="J49" s="137" t="s">
        <v>51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52</v>
      </c>
      <c r="B50" s="139"/>
      <c r="C50" s="81" t="s">
        <v>53</v>
      </c>
      <c r="D50" s="140"/>
      <c r="E50" s="81" t="s">
        <v>1</v>
      </c>
      <c r="F50" s="141"/>
      <c r="G50" s="142"/>
      <c r="H50" s="78"/>
      <c r="I50" s="78"/>
      <c r="J50" s="143" t="s">
        <v>54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52</v>
      </c>
      <c r="B51" s="139"/>
      <c r="C51" s="81" t="s">
        <v>53</v>
      </c>
      <c r="D51" s="52"/>
      <c r="E51" s="81" t="s">
        <v>1</v>
      </c>
      <c r="F51" s="141"/>
      <c r="G51" s="142"/>
      <c r="H51" s="78"/>
      <c r="I51" s="78"/>
      <c r="J51" s="146" t="s">
        <v>55</v>
      </c>
      <c r="K51" s="147"/>
      <c r="L51" s="148" t="str">
        <f aca="false">IF($N$49-$N$50&lt;0,"X","  ")</f>
        <v>  </v>
      </c>
      <c r="M51" s="147" t="s">
        <v>56</v>
      </c>
      <c r="N51" s="149"/>
    </row>
    <row r="52" customFormat="false" ht="24" hidden="false" customHeight="true" outlineLevel="0" collapsed="false">
      <c r="A52" s="81" t="s">
        <v>52</v>
      </c>
      <c r="B52" s="139"/>
      <c r="C52" s="81" t="s">
        <v>53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57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58</v>
      </c>
      <c r="E53" s="154"/>
      <c r="F53" s="155" t="n">
        <f aca="false">SUM(F50:F52)</f>
        <v>0</v>
      </c>
      <c r="G53" s="155"/>
      <c r="H53" s="78"/>
      <c r="I53" s="78"/>
      <c r="J53" s="156" t="s">
        <v>59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60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61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62</v>
      </c>
      <c r="B57" s="62"/>
      <c r="C57" s="62"/>
      <c r="D57" s="62"/>
      <c r="E57" s="131"/>
      <c r="F57" s="163" t="s">
        <v>52</v>
      </c>
      <c r="G57" s="164" t="s">
        <v>63</v>
      </c>
      <c r="H57" s="62"/>
      <c r="I57" s="62"/>
      <c r="J57" s="165"/>
      <c r="K57" s="166" t="s">
        <v>52</v>
      </c>
      <c r="L57" s="164" t="s">
        <v>63</v>
      </c>
      <c r="M57" s="60"/>
      <c r="N57" s="167" t="s">
        <v>52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64</v>
      </c>
      <c r="B59" s="62"/>
      <c r="C59" s="62"/>
      <c r="D59" s="62"/>
      <c r="E59" s="131"/>
      <c r="F59" s="163"/>
      <c r="G59" s="46" t="s">
        <v>65</v>
      </c>
      <c r="H59" s="62"/>
      <c r="I59" s="62"/>
      <c r="J59" s="165"/>
      <c r="K59" s="166"/>
      <c r="L59" s="46" t="s">
        <v>65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66</v>
      </c>
      <c r="B61" s="32" t="s">
        <v>67</v>
      </c>
      <c r="C61" s="78" t="s">
        <v>68</v>
      </c>
      <c r="D61" s="78" t="s">
        <v>69</v>
      </c>
      <c r="E61" s="32" t="s">
        <v>70</v>
      </c>
      <c r="F61" s="78" t="s">
        <v>71</v>
      </c>
      <c r="G61" s="78" t="s">
        <v>72</v>
      </c>
      <c r="H61" s="78" t="s">
        <v>73</v>
      </c>
      <c r="I61" s="78" t="s">
        <v>74</v>
      </c>
      <c r="J61" s="78" t="s">
        <v>75</v>
      </c>
      <c r="K61" s="78" t="s">
        <v>76</v>
      </c>
      <c r="L61" s="78" t="s">
        <v>77</v>
      </c>
      <c r="M61" s="78" t="s">
        <v>78</v>
      </c>
      <c r="N61" s="78" t="s">
        <v>79</v>
      </c>
    </row>
    <row r="62" customFormat="false" ht="21" hidden="true" customHeight="true" outlineLevel="0" collapsed="false">
      <c r="A62" s="60" t="str">
        <f aca="false">IF(ISBLANK($A$6),TRIM(" "),$A$6)</f>
        <v>Sera</v>
      </c>
      <c r="B62" s="177" t="str">
        <f aca="false">IF(ISBLANK($E$6),TRIM(" "),$E$6)</f>
        <v>Sherri Reinartz</v>
      </c>
      <c r="C62" s="178" t="str">
        <f aca="false">TEXT(IF(ISBLANK($N$2),"      ",$N$2),"000000")</f>
        <v>020100</v>
      </c>
      <c r="D62" s="60" t="str">
        <f aca="false">TEXT($K$6,"###-##-####")</f>
        <v>473-74-7980</v>
      </c>
      <c r="E62" s="179" t="str">
        <f aca="false">TEXT($N$52,"######0.00")</f>
        <v>0.00</v>
      </c>
      <c r="F62" s="60" t="s">
        <v>80</v>
      </c>
      <c r="G62" s="60" t="s">
        <v>81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E42" colorId="64" zoomScale="80" zoomScaleNormal="80" zoomScalePageLayoutView="100" workbookViewId="0">
      <selection pane="topLeft" activeCell="M50" activeCellId="0" sqref="M5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83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84</v>
      </c>
      <c r="N2" s="198" t="n">
        <f aca="false">IF(VALUE('Short Form'!H62)&lt;&gt;0,2,"")</f>
        <v>2</v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Sera</v>
      </c>
      <c r="B5" s="204"/>
      <c r="C5" s="204"/>
      <c r="D5" s="204"/>
      <c r="E5" s="205" t="str">
        <f aca="false">'Short Form'!E6</f>
        <v>Sherri Reinartz</v>
      </c>
      <c r="F5" s="54"/>
      <c r="G5" s="54"/>
      <c r="H5" s="206" t="str">
        <f aca="false">'Short Form'!H6</f>
        <v>Executive Assistant</v>
      </c>
      <c r="I5" s="206"/>
      <c r="J5" s="206"/>
      <c r="K5" s="207" t="str">
        <f aca="false">'Short Form'!K6</f>
        <v>473-74-7980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80</v>
      </c>
      <c r="B12" s="228" t="n">
        <v>36556</v>
      </c>
      <c r="C12" s="229" t="s">
        <v>93</v>
      </c>
      <c r="D12" s="230"/>
      <c r="E12" s="230"/>
      <c r="F12" s="230"/>
      <c r="G12" s="230"/>
      <c r="H12" s="230"/>
      <c r="I12" s="231"/>
      <c r="J12" s="230"/>
      <c r="K12" s="230"/>
      <c r="L12" s="232" t="s">
        <v>94</v>
      </c>
      <c r="M12" s="233" t="n">
        <v>481.08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80</v>
      </c>
      <c r="B13" s="228" t="n">
        <v>36546</v>
      </c>
      <c r="C13" s="236" t="s">
        <v>95</v>
      </c>
      <c r="D13" s="230"/>
      <c r="E13" s="230"/>
      <c r="F13" s="230"/>
      <c r="G13" s="230"/>
      <c r="H13" s="230"/>
      <c r="I13" s="230"/>
      <c r="J13" s="230"/>
      <c r="K13" s="230"/>
      <c r="L13" s="232" t="s">
        <v>94</v>
      </c>
      <c r="M13" s="233" t="n">
        <v>899.5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80</v>
      </c>
      <c r="B14" s="228" t="n">
        <v>36555</v>
      </c>
      <c r="C14" s="236" t="s">
        <v>96</v>
      </c>
      <c r="D14" s="230"/>
      <c r="E14" s="230"/>
      <c r="F14" s="230"/>
      <c r="G14" s="230"/>
      <c r="H14" s="230"/>
      <c r="I14" s="230"/>
      <c r="J14" s="230"/>
      <c r="K14" s="230"/>
      <c r="L14" s="232" t="s">
        <v>94</v>
      </c>
      <c r="M14" s="233" t="n">
        <v>1311.8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80</v>
      </c>
      <c r="B15" s="228" t="n">
        <v>36536</v>
      </c>
      <c r="C15" s="236" t="s">
        <v>97</v>
      </c>
      <c r="D15" s="230"/>
      <c r="E15" s="230"/>
      <c r="F15" s="230"/>
      <c r="G15" s="230"/>
      <c r="H15" s="230"/>
      <c r="I15" s="230"/>
      <c r="J15" s="230"/>
      <c r="K15" s="230"/>
      <c r="L15" s="232" t="s">
        <v>94</v>
      </c>
      <c r="M15" s="233" t="n">
        <v>237.23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80</v>
      </c>
      <c r="B16" s="228" t="n">
        <v>36500</v>
      </c>
      <c r="C16" s="236" t="s">
        <v>98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631.65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101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80</v>
      </c>
      <c r="B49" s="266" t="s">
        <v>112</v>
      </c>
      <c r="C49" s="265" t="s">
        <v>27</v>
      </c>
      <c r="D49" s="227" t="s">
        <v>113</v>
      </c>
      <c r="E49" s="227"/>
      <c r="F49" s="227"/>
      <c r="G49" s="227"/>
      <c r="H49" s="227"/>
      <c r="I49" s="227"/>
      <c r="J49" s="227"/>
      <c r="K49" s="227"/>
      <c r="L49" s="267" t="n">
        <v>1</v>
      </c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101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E42" colorId="64" zoomScale="80" zoomScaleNormal="80" zoomScalePageLayoutView="100" workbookViewId="0">
      <selection pane="topLeft" activeCell="N55" activeCellId="0" sqref="N5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114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84</v>
      </c>
      <c r="M2" s="198" t="n">
        <f aca="false">IF((VALUE('Short Form'!I62)&lt;&gt;0),1+VALUE('Short Form'!H62)+VALUE('Short Form'!I62),"")</f>
        <v>3</v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Sera</v>
      </c>
      <c r="B5" s="204"/>
      <c r="C5" s="204"/>
      <c r="D5" s="204"/>
      <c r="E5" s="294" t="str">
        <f aca="false">'Short Form'!E6</f>
        <v>Sherri Reinartz</v>
      </c>
      <c r="F5" s="54"/>
      <c r="G5" s="54"/>
      <c r="H5" s="206" t="str">
        <f aca="false">'Short Form'!H6</f>
        <v>Executive Assistant</v>
      </c>
      <c r="I5" s="206"/>
      <c r="J5" s="206"/>
      <c r="K5" s="295"/>
      <c r="L5" s="296" t="str">
        <f aca="false">'Short Form'!K6</f>
        <v>473-74-7980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117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 t="s">
        <v>118</v>
      </c>
      <c r="B10" s="85" t="n">
        <v>36465</v>
      </c>
      <c r="C10" s="86"/>
      <c r="D10" s="87" t="s">
        <v>119</v>
      </c>
      <c r="E10" s="88"/>
      <c r="F10" s="88"/>
      <c r="G10" s="88"/>
      <c r="H10" s="89"/>
      <c r="I10" s="87" t="s">
        <v>120</v>
      </c>
      <c r="J10" s="88"/>
      <c r="K10" s="88"/>
      <c r="L10" s="233" t="n">
        <v>1314.4</v>
      </c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 t="s">
        <v>121</v>
      </c>
      <c r="B11" s="85" t="n">
        <v>36542</v>
      </c>
      <c r="C11" s="86" t="s">
        <v>122</v>
      </c>
      <c r="D11" s="87" t="s">
        <v>123</v>
      </c>
      <c r="E11" s="88"/>
      <c r="F11" s="88"/>
      <c r="G11" s="88"/>
      <c r="H11" s="89"/>
      <c r="I11" s="304"/>
      <c r="J11" s="88"/>
      <c r="K11" s="88"/>
      <c r="L11" s="233" t="n">
        <v>30</v>
      </c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 t="s">
        <v>124</v>
      </c>
      <c r="B12" s="85" t="n">
        <v>36487</v>
      </c>
      <c r="C12" s="86" t="s">
        <v>125</v>
      </c>
      <c r="D12" s="87" t="s">
        <v>126</v>
      </c>
      <c r="E12" s="88"/>
      <c r="F12" s="88"/>
      <c r="G12" s="88"/>
      <c r="H12" s="89"/>
      <c r="I12" s="304" t="s">
        <v>127</v>
      </c>
      <c r="J12" s="88"/>
      <c r="K12" s="88"/>
      <c r="L12" s="233" t="n">
        <v>28.17</v>
      </c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 t="s">
        <v>124</v>
      </c>
      <c r="B13" s="85" t="n">
        <v>36503</v>
      </c>
      <c r="C13" s="86" t="s">
        <v>125</v>
      </c>
      <c r="D13" s="87" t="s">
        <v>128</v>
      </c>
      <c r="E13" s="88"/>
      <c r="F13" s="88"/>
      <c r="G13" s="88"/>
      <c r="H13" s="89"/>
      <c r="I13" s="304" t="s">
        <v>129</v>
      </c>
      <c r="J13" s="88"/>
      <c r="K13" s="88"/>
      <c r="L13" s="233" t="n">
        <v>338.92</v>
      </c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 t="s">
        <v>124</v>
      </c>
      <c r="B14" s="85" t="n">
        <v>36495</v>
      </c>
      <c r="C14" s="86" t="s">
        <v>125</v>
      </c>
      <c r="D14" s="87" t="s">
        <v>130</v>
      </c>
      <c r="E14" s="88"/>
      <c r="F14" s="88"/>
      <c r="G14" s="88"/>
      <c r="H14" s="89"/>
      <c r="I14" s="304" t="s">
        <v>131</v>
      </c>
      <c r="J14" s="88"/>
      <c r="K14" s="88"/>
      <c r="L14" s="233" t="n">
        <v>14</v>
      </c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101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110</v>
      </c>
      <c r="M48" s="60"/>
      <c r="N48" s="312" t="s">
        <v>111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 t="s">
        <v>118</v>
      </c>
      <c r="B49" s="266" t="s">
        <v>112</v>
      </c>
      <c r="C49" s="265" t="s">
        <v>27</v>
      </c>
      <c r="D49" s="227" t="s">
        <v>133</v>
      </c>
      <c r="E49" s="227"/>
      <c r="F49" s="227"/>
      <c r="G49" s="227"/>
      <c r="H49" s="227" t="s">
        <v>134</v>
      </c>
      <c r="I49" s="227"/>
      <c r="J49" s="227"/>
      <c r="K49" s="227"/>
      <c r="L49" s="313" t="n">
        <v>0.7</v>
      </c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 t="s">
        <v>121</v>
      </c>
      <c r="B51" s="273" t="s">
        <v>112</v>
      </c>
      <c r="C51" s="265" t="s">
        <v>27</v>
      </c>
      <c r="D51" s="227" t="s">
        <v>135</v>
      </c>
      <c r="E51" s="227"/>
      <c r="F51" s="227"/>
      <c r="G51" s="227"/>
      <c r="H51" s="227"/>
      <c r="I51" s="227"/>
      <c r="J51" s="227"/>
      <c r="K51" s="227"/>
      <c r="L51" s="313" t="n">
        <v>0.1</v>
      </c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 t="s">
        <v>124</v>
      </c>
      <c r="B53" s="227" t="s">
        <v>112</v>
      </c>
      <c r="C53" s="265" t="s">
        <v>27</v>
      </c>
      <c r="D53" s="227" t="s">
        <v>133</v>
      </c>
      <c r="E53" s="227"/>
      <c r="F53" s="227"/>
      <c r="G53" s="227"/>
      <c r="H53" s="227"/>
      <c r="I53" s="227"/>
      <c r="J53" s="227"/>
      <c r="K53" s="227"/>
      <c r="L53" s="313" t="n">
        <v>0.2</v>
      </c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101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E42" colorId="64" zoomScale="80" zoomScaleNormal="80" zoomScalePageLayoutView="100" workbookViewId="0">
      <selection pane="topLeft" activeCell="K51" activeCellId="0" sqref="K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136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n">
        <f aca="false">IF((VALUE('Short Form'!J62)&lt;&gt;0),1+VALUE('Short Form'!I62)+VALUE('Short Form'!J62)+VALUE('Short Form'!H62),"")</f>
        <v>4</v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Sera</v>
      </c>
      <c r="B5" s="204"/>
      <c r="C5" s="204"/>
      <c r="D5" s="204"/>
      <c r="E5" s="205" t="str">
        <f aca="false">'Short Form'!E6</f>
        <v>Sherri Reinartz</v>
      </c>
      <c r="F5" s="69"/>
      <c r="G5" s="54"/>
      <c r="H5" s="206" t="str">
        <f aca="false">'Short Form'!H6</f>
        <v>Executive Assistant</v>
      </c>
      <c r="I5" s="206"/>
      <c r="J5" s="206"/>
      <c r="K5" s="207" t="str">
        <f aca="false">'Short Form'!K6</f>
        <v>473-74-7980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137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81</v>
      </c>
      <c r="B10" s="228" t="n">
        <v>36539</v>
      </c>
      <c r="C10" s="236" t="s">
        <v>138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211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 t="s">
        <v>81</v>
      </c>
      <c r="B11" s="228" t="n">
        <v>36504</v>
      </c>
      <c r="C11" s="236" t="s">
        <v>139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2" t="n">
        <v>29.77</v>
      </c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101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0"/>
      <c r="L42" s="223" t="s">
        <v>103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0"/>
      <c r="L43" s="253" t="s">
        <v>105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81</v>
      </c>
      <c r="B49" s="266" t="s">
        <v>112</v>
      </c>
      <c r="C49" s="265" t="s">
        <v>27</v>
      </c>
      <c r="D49" s="227" t="s">
        <v>140</v>
      </c>
      <c r="E49" s="227"/>
      <c r="F49" s="227"/>
      <c r="G49" s="227"/>
      <c r="H49" s="227"/>
      <c r="I49" s="227"/>
      <c r="J49" s="227"/>
      <c r="K49" s="227"/>
      <c r="L49" s="335" t="n">
        <v>1</v>
      </c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1</v>
      </c>
      <c r="M55" s="35" t="s">
        <v>101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141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84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Sera</v>
      </c>
      <c r="B5" s="204"/>
      <c r="C5" s="204"/>
      <c r="D5" s="204"/>
      <c r="E5" s="205" t="str">
        <f aca="false">'Short Form'!E6</f>
        <v>Sherri Reinartz</v>
      </c>
      <c r="F5" s="54"/>
      <c r="G5" s="54"/>
      <c r="H5" s="206" t="str">
        <f aca="false">'Short Form'!H6</f>
        <v>Executive Assistant</v>
      </c>
      <c r="I5" s="206"/>
      <c r="J5" s="206"/>
      <c r="K5" s="207" t="str">
        <f aca="false">'Short Form'!K6</f>
        <v>473-74-7980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101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101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142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84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Sera</v>
      </c>
      <c r="B5" s="204"/>
      <c r="C5" s="204"/>
      <c r="D5" s="204"/>
      <c r="E5" s="294" t="str">
        <f aca="false">'Short Form'!E6</f>
        <v>Sherri Reinartz</v>
      </c>
      <c r="F5" s="54"/>
      <c r="G5" s="54"/>
      <c r="H5" s="206" t="str">
        <f aca="false">'Short Form'!H6</f>
        <v>Executive Assistant</v>
      </c>
      <c r="I5" s="206"/>
      <c r="J5" s="206"/>
      <c r="K5" s="295"/>
      <c r="L5" s="296" t="str">
        <f aca="false">'Short Form'!K6</f>
        <v>473-74-7980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115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116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117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101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132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110</v>
      </c>
      <c r="M48" s="60"/>
      <c r="N48" s="312" t="s">
        <v>111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101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143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Sera</v>
      </c>
      <c r="B5" s="204"/>
      <c r="C5" s="204"/>
      <c r="D5" s="204"/>
      <c r="E5" s="205" t="str">
        <f aca="false">'Short Form'!E6</f>
        <v>Sherri Reinartz</v>
      </c>
      <c r="F5" s="69"/>
      <c r="G5" s="54"/>
      <c r="H5" s="206" t="str">
        <f aca="false">'Short Form'!H6</f>
        <v>Executive Assistant</v>
      </c>
      <c r="I5" s="206"/>
      <c r="J5" s="206"/>
      <c r="K5" s="207" t="str">
        <f aca="false">'Short Form'!K6</f>
        <v>473-74-7980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137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101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0"/>
      <c r="L42" s="223" t="s">
        <v>103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0"/>
      <c r="L43" s="253" t="s">
        <v>105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101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kbrown3</cp:lastModifiedBy>
  <cp:lastPrinted>2000-02-01T18:54:52Z</cp:lastPrinted>
  <cp:revision>0</cp:revision>
  <dc:subject/>
  <dc:title>Expense Report Form "2.0"</dc:title>
</cp:coreProperties>
</file>