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<sst xmlns="http://schemas.openxmlformats.org/spreadsheetml/2006/main" count="429" uniqueCount="165">
  <si>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</si>
  <si>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</si>
  <si>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</si>
  <si>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</si>
  <si>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</si>
  <si>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</si>
  <si>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</si>
  <si>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</si>
  <si>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</si>
  <si>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</si>
  <si>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</si>
  <si>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</si>
  <si>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</si>
  <si>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</si>
  <si>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</si>
  <si>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</si>
  <si>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</si>
  <si>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</si>
  <si>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Campbell</t>
  </si>
  <si>
    <t xml:space="preserve">Lawrence, T</t>
  </si>
  <si>
    <t xml:space="preserve">Division Environmental  Specialist</t>
  </si>
  <si>
    <t xml:space="preserve">P00501496</t>
  </si>
  <si>
    <t xml:space="preserve">COMPANY NUMBER</t>
  </si>
  <si>
    <t xml:space="preserve">OFFICE NUMBER/FIELD LOCATION </t>
  </si>
  <si>
    <t xml:space="preserve">PHONE NUMBER FOR QUESTIONS</t>
  </si>
  <si>
    <t xml:space="preserve">0060</t>
  </si>
  <si>
    <t xml:space="preserve">0325   Roswell, New Mexico</t>
  </si>
  <si>
    <t xml:space="preserve">(505) 625-8022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</si>
  <si>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</si>
  <si>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</si>
  <si>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</si>
  <si>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</si>
  <si>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</si>
  <si>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</si>
  <si>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</si>
  <si>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</si>
  <si>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</si>
  <si>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</si>
  <si>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</si>
  <si>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</si>
  <si>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</si>
  <si>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</si>
  <si>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</si>
  <si>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</si>
  <si>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</si>
  <si>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</si>
  <si>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</si>
  <si>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</si>
  <si>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</si>
  <si>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</si>
  <si>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</si>
  <si>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</si>
  <si>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</si>
  <si>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</si>
  <si>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</si>
  <si>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</si>
  <si>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</si>
  <si>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</si>
  <si>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</si>
  <si>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</si>
  <si>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</si>
  <si>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</si>
  <si>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</si>
  <si>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</si>
  <si>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</si>
  <si>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</si>
  <si>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</si>
  <si>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</si>
  <si>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</si>
  <si>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</si>
  <si>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</si>
  <si>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</si>
  <si>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</si>
  <si>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</si>
  <si>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</si>
  <si>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</si>
  <si>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</si>
  <si>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</si>
  <si>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</si>
  <si>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</si>
  <si>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</si>
  <si>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</si>
  <si>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</si>
  <si>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</si>
  <si>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</si>
  <si>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</si>
  <si>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</si>
  <si>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</si>
  <si>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</si>
  <si>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</si>
  <si>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</si>
  <si>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</si>
  <si>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</si>
  <si>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</si>
  <si>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</si>
  <si>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</si>
  <si>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01</t>
  </si>
  <si>
    <t xml:space="preserve">8/14-8/18</t>
  </si>
  <si>
    <t xml:space="preserve">Roswell to Albuq. To Roswell    DES and Interim Review Mtg</t>
  </si>
  <si>
    <t xml:space="preserve">P</t>
  </si>
  <si>
    <t xml:space="preserve">DES Interim Review</t>
  </si>
  <si>
    <t xml:space="preserve">DES Interim Review Rental Car</t>
  </si>
  <si>
    <t xml:space="preserve">RC</t>
  </si>
  <si>
    <t xml:space="preserve">DES Interim Review Rental Car Gasoline</t>
  </si>
  <si>
    <t xml:space="preserve">Title V Mtg Texas Teams</t>
  </si>
  <si>
    <t xml:space="preserve"> </t>
  </si>
  <si>
    <t xml:space="preserve">EOTT Pipeline Due Diligence</t>
  </si>
  <si>
    <t xml:space="preserve">8/232/00</t>
  </si>
  <si>
    <t xml:space="preserve">Roswell to Farmington NM EOTT Pipeline Due Diligence</t>
  </si>
  <si>
    <t xml:space="preserve">EOTT Pipeline Due Diligence Rental Car</t>
  </si>
  <si>
    <t xml:space="preserve">EOTT Pipeline Dur Diligence Rental Car Gasoline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</si>
  <si>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</si>
  <si>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</si>
  <si>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</si>
  <si>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</si>
  <si>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</si>
  <si>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</si>
  <si>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</si>
  <si>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</si>
  <si>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</si>
  <si>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</si>
  <si>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</si>
  <si>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</si>
  <si>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</si>
  <si>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</si>
  <si>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</si>
  <si>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</si>
  <si>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</si>
  <si>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111102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</si>
  <si>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</si>
  <si>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</si>
  <si>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</si>
  <si>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</si>
  <si>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05</t>
  </si>
  <si>
    <t xml:space="preserve">B,D</t>
  </si>
  <si>
    <t xml:space="preserve">Laguna Tribal Mtg. Remediatioin</t>
  </si>
  <si>
    <t xml:space="preserve"> 8/3/00</t>
  </si>
  <si>
    <t xml:space="preserve">L</t>
  </si>
  <si>
    <t xml:space="preserve">7 members Laguna Team 3 members Tribe</t>
  </si>
  <si>
    <t xml:space="preserve">B,L,D</t>
  </si>
  <si>
    <t xml:space="preserve">Title V Mtg, Eunice Team</t>
  </si>
  <si>
    <t xml:space="preserve">B</t>
  </si>
  <si>
    <t xml:space="preserve">Title V Mtg, C/S No. 5, Thoreau</t>
  </si>
  <si>
    <t xml:space="preserve">B,L</t>
  </si>
  <si>
    <t xml:space="preserve">Env. Team, Interim Review</t>
  </si>
  <si>
    <t xml:space="preserve">D</t>
  </si>
  <si>
    <t xml:space="preserve">Env. Team</t>
  </si>
  <si>
    <t xml:space="preserve">11 Team Members</t>
  </si>
  <si>
    <t xml:space="preserve">R.Loveless</t>
  </si>
  <si>
    <t xml:space="preserve">L,D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</si>
  <si>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</si>
  <si>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</si>
  <si>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</si>
  <si>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52003000</t>
  </si>
  <si>
    <t xml:space="preserve">9000060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</si>
  <si>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</si>
  <si>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</si>
  <si>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EOTT Pipeline Due Diligence-Supplies</t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</si>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</sst>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0060</v>
      </c>
      <c r="D7" s="16" t="str">
        <f aca="false">'Travel Form'!D49:G49</f>
        <v>111102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0060</v>
      </c>
      <c r="D13" s="16" t="str">
        <f aca="false">'Meals and Ent Sup'!D49</f>
        <v>111102</v>
      </c>
      <c r="E13" s="16"/>
      <c r="F13" s="16"/>
      <c r="G13" s="16"/>
      <c r="H13" s="16" t="n">
        <f aca="false">'Meals and Ent Sup'!H49</f>
        <v>0</v>
      </c>
      <c r="I13" s="16"/>
      <c r="J13" s="17" t="str">
        <f aca="false">'Meals and Ent Sup'!J49</f>
        <v>9000060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n">
        <v>36686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11</v>
      </c>
      <c r="E3" s="42"/>
      <c r="F3" s="42"/>
      <c r="G3" s="42"/>
      <c r="H3" s="42"/>
      <c r="I3" s="42"/>
      <c r="J3" s="42"/>
      <c r="K3" s="43" t="s">
        <v>12</v>
      </c>
      <c r="L3" s="44" t="n">
        <v>1</v>
      </c>
      <c r="M3" s="45" t="s">
        <v>13</v>
      </c>
      <c r="N3" s="44" t="n">
        <f aca="false">1+VALUE(H62)+VALUE(I62)+VALUE(J62)+VALUE(K62)+VALUE(L62)+VALUE(M62)</f>
        <v>4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14</v>
      </c>
      <c r="B5" s="47"/>
      <c r="C5" s="48"/>
      <c r="D5" s="47"/>
      <c r="E5" s="46" t="s">
        <v>15</v>
      </c>
      <c r="F5" s="47"/>
      <c r="G5" s="47"/>
      <c r="H5" s="49" t="s">
        <v>16</v>
      </c>
      <c r="I5" s="48"/>
      <c r="J5" s="50"/>
      <c r="K5" s="46" t="s">
        <v>17</v>
      </c>
      <c r="L5" s="48"/>
      <c r="M5" s="48"/>
      <c r="N5" s="51"/>
    </row>
    <row r="6" customFormat="false" ht="17.25" hidden="false" customHeight="true" outlineLevel="0" collapsed="false">
      <c r="A6" s="52" t="s">
        <v>18</v>
      </c>
      <c r="B6" s="52"/>
      <c r="C6" s="52"/>
      <c r="D6" s="0"/>
      <c r="E6" s="53" t="s">
        <v>19</v>
      </c>
      <c r="F6" s="54"/>
      <c r="G6" s="54"/>
      <c r="H6" s="55" t="s">
        <v>20</v>
      </c>
      <c r="I6" s="55"/>
      <c r="J6" s="56"/>
      <c r="K6" s="57" t="s">
        <v>21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22</v>
      </c>
      <c r="B7" s="62"/>
      <c r="C7" s="62"/>
      <c r="D7" s="63"/>
      <c r="E7" s="64" t="s">
        <v>23</v>
      </c>
      <c r="F7" s="65"/>
      <c r="G7" s="62"/>
      <c r="H7" s="66"/>
      <c r="I7" s="48"/>
      <c r="J7" s="51"/>
      <c r="K7" s="64" t="s">
        <v>24</v>
      </c>
      <c r="L7" s="62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7"/>
      <c r="E8" s="68" t="s">
        <v>26</v>
      </c>
      <c r="F8" s="69"/>
      <c r="G8" s="70"/>
      <c r="H8" s="69"/>
      <c r="I8" s="69"/>
      <c r="J8" s="71"/>
      <c r="K8" s="72" t="s">
        <v>27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28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29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30</v>
      </c>
      <c r="B13" s="81" t="s">
        <v>31</v>
      </c>
      <c r="C13" s="82"/>
      <c r="D13" s="82" t="s">
        <v>32</v>
      </c>
      <c r="E13" s="82"/>
      <c r="F13" s="82"/>
      <c r="G13" s="83"/>
      <c r="H13" s="84" t="s">
        <v>33</v>
      </c>
      <c r="I13" s="84"/>
      <c r="J13" s="84"/>
      <c r="K13" s="83"/>
      <c r="L13" s="81" t="s">
        <v>34</v>
      </c>
      <c r="M13" s="81" t="s">
        <v>35</v>
      </c>
      <c r="N13" s="81" t="s">
        <v>36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37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38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39</v>
      </c>
      <c r="B28" s="8" t="s">
        <v>40</v>
      </c>
      <c r="C28" s="9"/>
      <c r="D28" s="10" t="s">
        <v>41</v>
      </c>
      <c r="E28" s="10"/>
      <c r="F28" s="11"/>
      <c r="G28" s="13" t="s">
        <v>5</v>
      </c>
      <c r="H28" s="13"/>
      <c r="I28" s="13" t="s">
        <v>42</v>
      </c>
      <c r="J28" s="13" t="s">
        <v>43</v>
      </c>
      <c r="K28" s="104"/>
      <c r="L28" s="101" t="s">
        <v>44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8"/>
      <c r="H29" s="108"/>
      <c r="I29" s="109"/>
      <c r="J29" s="110"/>
      <c r="K29" s="111"/>
      <c r="L29" s="102" t="s">
        <v>45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06"/>
      <c r="B30" s="106"/>
      <c r="C30" s="108"/>
      <c r="D30" s="108"/>
      <c r="E30" s="108"/>
      <c r="F30" s="108"/>
      <c r="G30" s="108"/>
      <c r="H30" s="108"/>
      <c r="I30" s="109"/>
      <c r="J30" s="109"/>
      <c r="K30" s="111"/>
      <c r="L30" s="111"/>
      <c r="M30" s="111"/>
      <c r="N30" s="113"/>
    </row>
    <row r="31" customFormat="false" ht="21.75" hidden="false" customHeight="true" outlineLevel="0" collapsed="false">
      <c r="A31" s="114" t="s">
        <v>46</v>
      </c>
      <c r="B31" s="115"/>
      <c r="C31" s="115"/>
      <c r="D31" s="78"/>
      <c r="E31" s="78"/>
      <c r="F31" s="78"/>
      <c r="G31" s="115"/>
      <c r="H31" s="115"/>
      <c r="I31" s="115"/>
      <c r="J31" s="115"/>
      <c r="K31" s="115"/>
      <c r="L31" s="45"/>
      <c r="M31" s="78"/>
      <c r="N31" s="78"/>
    </row>
    <row r="32" customFormat="false" ht="4.5" hidden="false" customHeight="true" outlineLevel="0" collapsed="false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45"/>
      <c r="M32" s="78"/>
      <c r="N32" s="78"/>
    </row>
    <row r="33" customFormat="false" ht="17.25" hidden="false" customHeight="true" outlineLevel="0" collapsed="false">
      <c r="A33" s="81" t="s">
        <v>30</v>
      </c>
      <c r="B33" s="82"/>
      <c r="C33" s="82"/>
      <c r="D33" s="82"/>
      <c r="E33" s="82"/>
      <c r="F33" s="82" t="s">
        <v>47</v>
      </c>
      <c r="G33" s="82"/>
      <c r="H33" s="82"/>
      <c r="I33" s="82"/>
      <c r="J33" s="82"/>
      <c r="K33" s="83"/>
      <c r="L33" s="81" t="s">
        <v>34</v>
      </c>
      <c r="M33" s="81" t="s">
        <v>35</v>
      </c>
      <c r="N33" s="81" t="s">
        <v>36</v>
      </c>
    </row>
    <row r="34" customFormat="false" ht="24" hidden="false" customHeight="true" outlineLevel="0" collapsed="false">
      <c r="A34" s="85"/>
      <c r="B34" s="116"/>
      <c r="C34" s="88"/>
      <c r="D34" s="88"/>
      <c r="E34" s="88"/>
      <c r="F34" s="88"/>
      <c r="G34" s="88"/>
      <c r="H34" s="88"/>
      <c r="I34" s="88"/>
      <c r="J34" s="88"/>
      <c r="K34" s="88"/>
      <c r="L34" s="92"/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6"/>
      <c r="C35" s="88"/>
      <c r="D35" s="117"/>
      <c r="E35" s="118"/>
      <c r="F35" s="117"/>
      <c r="G35" s="117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6"/>
      <c r="C36" s="88"/>
      <c r="D36" s="117"/>
      <c r="E36" s="117"/>
      <c r="F36" s="117"/>
      <c r="G36" s="117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6"/>
      <c r="C37" s="88"/>
      <c r="D37" s="117"/>
      <c r="E37" s="117"/>
      <c r="F37" s="117"/>
      <c r="G37" s="117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6"/>
      <c r="C38" s="88"/>
      <c r="D38" s="117"/>
      <c r="E38" s="117"/>
      <c r="F38" s="117"/>
      <c r="G38" s="117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19"/>
      <c r="B39" s="116"/>
      <c r="C39" s="88"/>
      <c r="D39" s="117"/>
      <c r="E39" s="117"/>
      <c r="F39" s="117"/>
      <c r="G39" s="117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6"/>
      <c r="C40" s="88"/>
      <c r="D40" s="117"/>
      <c r="E40" s="117"/>
      <c r="F40" s="117"/>
      <c r="G40" s="117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6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37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48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39</v>
      </c>
      <c r="B43" s="8" t="s">
        <v>40</v>
      </c>
      <c r="C43" s="9"/>
      <c r="D43" s="10" t="s">
        <v>41</v>
      </c>
      <c r="E43" s="10"/>
      <c r="F43" s="11"/>
      <c r="G43" s="13" t="s">
        <v>5</v>
      </c>
      <c r="H43" s="13"/>
      <c r="I43" s="13" t="s">
        <v>42</v>
      </c>
      <c r="J43" s="13" t="s">
        <v>43</v>
      </c>
      <c r="K43" s="104"/>
      <c r="L43" s="101" t="s">
        <v>49</v>
      </c>
      <c r="M43" s="102"/>
      <c r="N43" s="120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08"/>
      <c r="D44" s="108"/>
      <c r="E44" s="108"/>
      <c r="F44" s="108"/>
      <c r="G44" s="108"/>
      <c r="H44" s="108"/>
      <c r="I44" s="109"/>
      <c r="J44" s="110"/>
      <c r="K44" s="121"/>
      <c r="L44" s="102" t="s">
        <v>50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106"/>
      <c r="B45" s="106"/>
      <c r="C45" s="108"/>
      <c r="D45" s="108"/>
      <c r="E45" s="108"/>
      <c r="F45" s="108"/>
      <c r="G45" s="108"/>
      <c r="H45" s="108"/>
      <c r="I45" s="109"/>
      <c r="J45" s="109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2"/>
      <c r="F46" s="78"/>
      <c r="G46" s="78"/>
      <c r="H46" s="78"/>
      <c r="I46" s="123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24" t="s">
        <v>51</v>
      </c>
      <c r="B48" s="125"/>
      <c r="C48" s="125"/>
      <c r="D48" s="125"/>
      <c r="E48" s="125"/>
      <c r="F48" s="125"/>
      <c r="G48" s="125"/>
      <c r="H48" s="125"/>
      <c r="I48" s="47"/>
      <c r="J48" s="126" t="s">
        <v>52</v>
      </c>
      <c r="K48" s="127"/>
      <c r="L48" s="127"/>
      <c r="M48" s="127"/>
      <c r="N48" s="128" t="n">
        <f aca="false">'Travel Form'!O55+'Travel Sup (2)'!O55</f>
        <v>0</v>
      </c>
    </row>
    <row r="49" customFormat="false" ht="24" hidden="false" customHeight="true" outlineLevel="0" collapsed="false">
      <c r="A49" s="129" t="s">
        <v>53</v>
      </c>
      <c r="B49" s="129"/>
      <c r="C49" s="129"/>
      <c r="D49" s="129"/>
      <c r="E49" s="129"/>
      <c r="F49" s="129"/>
      <c r="G49" s="130"/>
      <c r="H49" s="78"/>
      <c r="I49" s="100"/>
      <c r="J49" s="131" t="s">
        <v>54</v>
      </c>
      <c r="K49" s="132"/>
      <c r="L49" s="132"/>
      <c r="M49" s="132"/>
      <c r="N49" s="103" t="n">
        <f aca="false">N48+N44+N29</f>
        <v>0</v>
      </c>
    </row>
    <row r="50" customFormat="false" ht="24" hidden="false" customHeight="true" outlineLevel="0" collapsed="false">
      <c r="A50" s="81" t="s">
        <v>55</v>
      </c>
      <c r="B50" s="133"/>
      <c r="C50" s="81" t="s">
        <v>56</v>
      </c>
      <c r="D50" s="134"/>
      <c r="E50" s="81" t="s">
        <v>1</v>
      </c>
      <c r="F50" s="135"/>
      <c r="G50" s="136"/>
      <c r="H50" s="78"/>
      <c r="I50" s="78"/>
      <c r="J50" s="137" t="s">
        <v>57</v>
      </c>
      <c r="K50" s="138"/>
      <c r="L50" s="138"/>
      <c r="M50" s="138"/>
      <c r="N50" s="139" t="n">
        <f aca="false">F53</f>
        <v>0</v>
      </c>
    </row>
    <row r="51" customFormat="false" ht="24" hidden="false" customHeight="true" outlineLevel="0" collapsed="false">
      <c r="A51" s="81" t="s">
        <v>55</v>
      </c>
      <c r="B51" s="133"/>
      <c r="C51" s="81" t="s">
        <v>56</v>
      </c>
      <c r="D51" s="52"/>
      <c r="E51" s="81" t="s">
        <v>1</v>
      </c>
      <c r="F51" s="135"/>
      <c r="G51" s="136"/>
      <c r="H51" s="78"/>
      <c r="I51" s="78"/>
      <c r="J51" s="140" t="s">
        <v>58</v>
      </c>
      <c r="K51" s="141"/>
      <c r="L51" s="142" t="str">
        <f aca="false">IF($N$49-$N$50&lt;0,"X","  ")</f>
        <v>  </v>
      </c>
      <c r="M51" s="141" t="s">
        <v>59</v>
      </c>
      <c r="N51" s="143"/>
    </row>
    <row r="52" customFormat="false" ht="24" hidden="false" customHeight="true" outlineLevel="0" collapsed="false">
      <c r="A52" s="81" t="s">
        <v>55</v>
      </c>
      <c r="B52" s="133"/>
      <c r="C52" s="81" t="s">
        <v>56</v>
      </c>
      <c r="D52" s="52"/>
      <c r="E52" s="81" t="s">
        <v>1</v>
      </c>
      <c r="F52" s="135"/>
      <c r="G52" s="136"/>
      <c r="H52" s="78"/>
      <c r="I52" s="78"/>
      <c r="J52" s="137"/>
      <c r="K52" s="138"/>
      <c r="L52" s="144" t="str">
        <f aca="false">IF($N$49-$N$50&gt;0,"X","  ")</f>
        <v>  </v>
      </c>
      <c r="M52" s="145" t="s">
        <v>60</v>
      </c>
      <c r="N52" s="146" t="n">
        <f aca="false">ABS(N49-N50)</f>
        <v>0</v>
      </c>
    </row>
    <row r="53" customFormat="false" ht="24" hidden="false" customHeight="true" outlineLevel="0" collapsed="false">
      <c r="A53" s="147"/>
      <c r="B53" s="147"/>
      <c r="C53" s="147"/>
      <c r="D53" s="148" t="s">
        <v>61</v>
      </c>
      <c r="E53" s="148"/>
      <c r="F53" s="149" t="n">
        <f aca="false">SUM(F50:F52)</f>
        <v>0</v>
      </c>
      <c r="G53" s="149"/>
      <c r="H53" s="78"/>
      <c r="I53" s="78"/>
      <c r="J53" s="150" t="s">
        <v>62</v>
      </c>
      <c r="K53" s="138"/>
      <c r="L53" s="138"/>
      <c r="M53" s="138"/>
      <c r="N53" s="151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2" t="s">
        <v>63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3" t="s">
        <v>64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5"/>
      <c r="N56" s="156"/>
    </row>
    <row r="57" customFormat="false" ht="12" hidden="false" customHeight="true" outlineLevel="0" collapsed="false">
      <c r="A57" s="46" t="s">
        <v>65</v>
      </c>
      <c r="B57" s="62"/>
      <c r="C57" s="62"/>
      <c r="D57" s="62"/>
      <c r="E57" s="125"/>
      <c r="F57" s="157" t="s">
        <v>55</v>
      </c>
      <c r="G57" s="158" t="s">
        <v>66</v>
      </c>
      <c r="H57" s="62"/>
      <c r="I57" s="62"/>
      <c r="J57" s="159"/>
      <c r="K57" s="160" t="s">
        <v>55</v>
      </c>
      <c r="L57" s="158" t="s">
        <v>66</v>
      </c>
      <c r="M57" s="60"/>
      <c r="N57" s="161" t="s">
        <v>55</v>
      </c>
    </row>
    <row r="58" customFormat="false" ht="26.25" hidden="false" customHeight="true" outlineLevel="0" collapsed="false">
      <c r="A58" s="162"/>
      <c r="B58" s="163"/>
      <c r="C58" s="163"/>
      <c r="D58" s="163"/>
      <c r="E58" s="163"/>
      <c r="F58" s="164"/>
      <c r="G58" s="163"/>
      <c r="H58" s="163"/>
      <c r="I58" s="163"/>
      <c r="J58" s="163"/>
      <c r="K58" s="163"/>
      <c r="L58" s="162"/>
      <c r="M58" s="163"/>
      <c r="N58" s="164"/>
    </row>
    <row r="59" customFormat="false" ht="18" hidden="false" customHeight="true" outlineLevel="0" collapsed="false">
      <c r="A59" s="165" t="s">
        <v>67</v>
      </c>
      <c r="B59" s="166"/>
      <c r="C59" s="166"/>
      <c r="D59" s="166"/>
      <c r="E59" s="167"/>
      <c r="F59" s="168"/>
      <c r="G59" s="169" t="s">
        <v>68</v>
      </c>
      <c r="H59" s="166"/>
      <c r="I59" s="166"/>
      <c r="J59" s="170"/>
      <c r="K59" s="171"/>
      <c r="L59" s="169" t="s">
        <v>68</v>
      </c>
      <c r="M59" s="60"/>
      <c r="N59" s="161"/>
    </row>
    <row r="60" customFormat="false" ht="15.7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69</v>
      </c>
      <c r="B61" s="32" t="s">
        <v>70</v>
      </c>
      <c r="C61" s="78" t="s">
        <v>71</v>
      </c>
      <c r="D61" s="78" t="s">
        <v>72</v>
      </c>
      <c r="E61" s="32" t="s">
        <v>73</v>
      </c>
      <c r="F61" s="78" t="s">
        <v>74</v>
      </c>
      <c r="G61" s="78" t="s">
        <v>75</v>
      </c>
      <c r="H61" s="78" t="s">
        <v>76</v>
      </c>
      <c r="I61" s="78" t="s">
        <v>77</v>
      </c>
      <c r="J61" s="78" t="s">
        <v>78</v>
      </c>
      <c r="K61" s="78" t="s">
        <v>79</v>
      </c>
      <c r="L61" s="78" t="s">
        <v>80</v>
      </c>
      <c r="M61" s="78" t="s">
        <v>81</v>
      </c>
      <c r="N61" s="78" t="s">
        <v>82</v>
      </c>
    </row>
    <row r="62" customFormat="false" ht="21" hidden="true" customHeight="true" outlineLevel="0" collapsed="false">
      <c r="A62" s="60" t="str">
        <f aca="false">IF(ISBLANK($A$6),TRIM(" "),$A$6)</f>
        <v>Campbell</v>
      </c>
      <c r="B62" s="177" t="str">
        <f aca="false">IF(ISBLANK($E$6),TRIM(" "),$E$6)</f>
        <v>Lawrence, T</v>
      </c>
      <c r="C62" s="178" t="str">
        <f aca="false">TEXT(IF(ISBLANK($N$2),"      ",$N$2),"000000")</f>
        <v>036686</v>
      </c>
      <c r="D62" s="60" t="str">
        <f aca="false">TEXT($K$6,"###-##-####")</f>
        <v>P00501496</v>
      </c>
      <c r="E62" s="179" t="str">
        <f aca="false">TEXT($N$52,"######0.00")</f>
        <v>0.00</v>
      </c>
      <c r="F62" s="60" t="s">
        <v>83</v>
      </c>
      <c r="G62" s="60" t="s">
        <v>84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60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7" colorId="64" zoomScale="80" zoomScaleNormal="80" zoomScalePageLayoutView="100" workbookViewId="0">
      <selection pane="topLeft" activeCell="F24" activeCellId="0" sqref="F2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86</v>
      </c>
      <c r="B2" s="190"/>
      <c r="C2" s="190"/>
      <c r="D2" s="190"/>
      <c r="E2" s="190"/>
      <c r="F2" s="196"/>
      <c r="G2" s="37"/>
      <c r="H2" s="32"/>
      <c r="I2" s="32"/>
      <c r="J2" s="32"/>
      <c r="K2" s="0"/>
      <c r="L2" s="0"/>
      <c r="M2" s="197" t="s">
        <v>87</v>
      </c>
      <c r="N2" s="198" t="n">
        <f aca="false">IF(VALUE('Short Form'!H62)&lt;&gt;0,2,"")</f>
        <v>2</v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P00501496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91</v>
      </c>
      <c r="B11" s="81" t="s">
        <v>30</v>
      </c>
      <c r="C11" s="82"/>
      <c r="D11" s="82"/>
      <c r="E11" s="82" t="s">
        <v>92</v>
      </c>
      <c r="F11" s="82"/>
      <c r="G11" s="82"/>
      <c r="H11" s="82"/>
      <c r="I11" s="82"/>
      <c r="J11" s="82"/>
      <c r="K11" s="83"/>
      <c r="L11" s="81" t="s">
        <v>93</v>
      </c>
      <c r="M11" s="81" t="s">
        <v>94</v>
      </c>
      <c r="N11" s="81" t="s">
        <v>35</v>
      </c>
      <c r="O11" s="81" t="s">
        <v>95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96</v>
      </c>
      <c r="B12" s="228" t="s">
        <v>97</v>
      </c>
      <c r="C12" s="229" t="s">
        <v>98</v>
      </c>
      <c r="D12" s="230"/>
      <c r="E12" s="230"/>
      <c r="F12" s="230"/>
      <c r="G12" s="230"/>
      <c r="H12" s="230"/>
      <c r="I12" s="231"/>
      <c r="J12" s="230"/>
      <c r="K12" s="230"/>
      <c r="L12" s="232" t="s">
        <v>99</v>
      </c>
      <c r="M12" s="233" t="n">
        <v>309</v>
      </c>
      <c r="N12" s="234" t="n">
        <v>1</v>
      </c>
      <c r="O12" s="94" t="n">
        <f aca="false">IF(N12=" ",M12*1,M12*N12)</f>
        <v>309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96</v>
      </c>
      <c r="B13" s="228" t="s">
        <v>97</v>
      </c>
      <c r="C13" s="236" t="s">
        <v>100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410.61</v>
      </c>
      <c r="N13" s="234" t="n">
        <v>1</v>
      </c>
      <c r="O13" s="94" t="n">
        <f aca="false">IF(N13=" ",M13*1,M13*N13)</f>
        <v>410.61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96</v>
      </c>
      <c r="B14" s="228" t="s">
        <v>97</v>
      </c>
      <c r="C14" s="236" t="s">
        <v>101</v>
      </c>
      <c r="D14" s="230"/>
      <c r="E14" s="230"/>
      <c r="F14" s="230"/>
      <c r="G14" s="230"/>
      <c r="H14" s="230"/>
      <c r="I14" s="230"/>
      <c r="J14" s="230"/>
      <c r="K14" s="230"/>
      <c r="L14" s="232" t="s">
        <v>102</v>
      </c>
      <c r="M14" s="233" t="n">
        <v>180.72</v>
      </c>
      <c r="N14" s="234" t="n">
        <v>1</v>
      </c>
      <c r="O14" s="94" t="n">
        <f aca="false">IF(N14=" ",M14*1,M14*N14)</f>
        <v>180.72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96</v>
      </c>
      <c r="B15" s="228" t="s">
        <v>97</v>
      </c>
      <c r="C15" s="236" t="s">
        <v>103</v>
      </c>
      <c r="D15" s="230"/>
      <c r="E15" s="230"/>
      <c r="F15" s="230"/>
      <c r="G15" s="230"/>
      <c r="H15" s="230"/>
      <c r="I15" s="230"/>
      <c r="J15" s="230"/>
      <c r="K15" s="230"/>
      <c r="L15" s="232" t="s">
        <v>102</v>
      </c>
      <c r="M15" s="233" t="n">
        <v>7.35</v>
      </c>
      <c r="N15" s="234" t="n">
        <v>1</v>
      </c>
      <c r="O15" s="94" t="n">
        <f aca="false">IF(N15=" ",M15*1,M15*N15)</f>
        <v>7.35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96</v>
      </c>
      <c r="B16" s="228" t="n">
        <v>36758</v>
      </c>
      <c r="C16" s="236" t="s">
        <v>104</v>
      </c>
      <c r="D16" s="230"/>
      <c r="E16" s="230"/>
      <c r="F16" s="230"/>
      <c r="G16" s="230"/>
      <c r="H16" s="230"/>
      <c r="I16" s="230"/>
      <c r="J16" s="230"/>
      <c r="K16" s="230"/>
      <c r="L16" s="232" t="s">
        <v>105</v>
      </c>
      <c r="M16" s="233" t="n">
        <v>62.1</v>
      </c>
      <c r="N16" s="234" t="n">
        <v>1</v>
      </c>
      <c r="O16" s="94" t="n">
        <f aca="false">IF(N16=" ",M16*1,M16*N16)</f>
        <v>62.1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96</v>
      </c>
      <c r="B17" s="228" t="n">
        <v>36760</v>
      </c>
      <c r="C17" s="236" t="s">
        <v>106</v>
      </c>
      <c r="D17" s="230"/>
      <c r="E17" s="230"/>
      <c r="F17" s="230"/>
      <c r="G17" s="230"/>
      <c r="H17" s="230"/>
      <c r="I17" s="230"/>
      <c r="J17" s="230"/>
      <c r="K17" s="230"/>
      <c r="L17" s="232"/>
      <c r="M17" s="233" t="n">
        <v>90.85</v>
      </c>
      <c r="N17" s="234" t="n">
        <v>1</v>
      </c>
      <c r="O17" s="94" t="n">
        <f aca="false">IF(N17=" ",M17*1,M17*N17)</f>
        <v>90.85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 t="s">
        <v>96</v>
      </c>
      <c r="B18" s="228" t="s">
        <v>107</v>
      </c>
      <c r="C18" s="236" t="s">
        <v>108</v>
      </c>
      <c r="D18" s="230"/>
      <c r="E18" s="237"/>
      <c r="F18" s="230"/>
      <c r="G18" s="230"/>
      <c r="H18" s="230"/>
      <c r="I18" s="230"/>
      <c r="J18" s="230"/>
      <c r="K18" s="230"/>
      <c r="L18" s="232" t="s">
        <v>99</v>
      </c>
      <c r="M18" s="233" t="n">
        <v>446</v>
      </c>
      <c r="N18" s="234" t="n">
        <v>1</v>
      </c>
      <c r="O18" s="94" t="n">
        <f aca="false">IF(N18=" ",M18*1,M18*N18)</f>
        <v>446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 t="s">
        <v>96</v>
      </c>
      <c r="B19" s="228" t="n">
        <v>36761</v>
      </c>
      <c r="C19" s="236" t="s">
        <v>106</v>
      </c>
      <c r="D19" s="230"/>
      <c r="E19" s="230"/>
      <c r="F19" s="230"/>
      <c r="G19" s="230"/>
      <c r="H19" s="230"/>
      <c r="I19" s="230"/>
      <c r="J19" s="230"/>
      <c r="K19" s="230"/>
      <c r="L19" s="232"/>
      <c r="M19" s="233" t="n">
        <v>107.87</v>
      </c>
      <c r="N19" s="234" t="n">
        <v>1</v>
      </c>
      <c r="O19" s="94" t="n">
        <f aca="false">IF(N19=" ",M19*1,M19*N19)</f>
        <v>107.87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 t="s">
        <v>96</v>
      </c>
      <c r="B20" s="228" t="n">
        <v>36762</v>
      </c>
      <c r="C20" s="236" t="s">
        <v>109</v>
      </c>
      <c r="D20" s="230"/>
      <c r="E20" s="230"/>
      <c r="F20" s="230"/>
      <c r="G20" s="230"/>
      <c r="H20" s="230"/>
      <c r="I20" s="230"/>
      <c r="J20" s="230"/>
      <c r="K20" s="230"/>
      <c r="L20" s="232" t="s">
        <v>102</v>
      </c>
      <c r="M20" s="233" t="n">
        <v>72.78</v>
      </c>
      <c r="N20" s="234" t="n">
        <v>1</v>
      </c>
      <c r="O20" s="94" t="n">
        <f aca="false">IF(N20=" ",M20*1,M20*N20)</f>
        <v>72.78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 t="s">
        <v>96</v>
      </c>
      <c r="B21" s="228" t="n">
        <v>36762</v>
      </c>
      <c r="C21" s="236" t="s">
        <v>110</v>
      </c>
      <c r="D21" s="230"/>
      <c r="E21" s="230"/>
      <c r="F21" s="230"/>
      <c r="G21" s="230"/>
      <c r="H21" s="230"/>
      <c r="I21" s="230"/>
      <c r="J21" s="230"/>
      <c r="K21" s="230"/>
      <c r="L21" s="232" t="s">
        <v>102</v>
      </c>
      <c r="M21" s="233" t="n">
        <v>22.25</v>
      </c>
      <c r="N21" s="234" t="n">
        <v>1</v>
      </c>
      <c r="O21" s="94" t="n">
        <f aca="false">IF(N21=" ",M21*1,M21*N21)</f>
        <v>22.25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113</v>
      </c>
      <c r="N41" s="81"/>
      <c r="O41" s="245" t="n">
        <f aca="false">SUM(O12:O40)</f>
        <v>1709.53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122</v>
      </c>
      <c r="D48" s="9"/>
      <c r="E48" s="10" t="s">
        <v>41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264" t="s">
        <v>125</v>
      </c>
      <c r="M48" s="262"/>
      <c r="N48" s="250"/>
      <c r="O48" s="81" t="s">
        <v>126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96</v>
      </c>
      <c r="B49" s="266" t="s">
        <v>127</v>
      </c>
      <c r="C49" s="265" t="s">
        <v>25</v>
      </c>
      <c r="D49" s="227" t="s">
        <v>128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 t="s">
        <v>105</v>
      </c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113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8" colorId="64" zoomScale="80" zoomScaleNormal="80" zoomScalePageLayoutView="100" workbookViewId="0">
      <selection pane="topLeft" activeCell="E26" activeCellId="0" sqref="E2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129</v>
      </c>
      <c r="B2" s="283"/>
      <c r="C2" s="283"/>
      <c r="D2" s="293"/>
      <c r="E2" s="293"/>
      <c r="F2" s="293"/>
      <c r="G2" s="287"/>
      <c r="H2" s="37"/>
      <c r="I2" s="293"/>
      <c r="J2" s="293"/>
      <c r="K2" s="42"/>
      <c r="L2" s="197" t="s">
        <v>87</v>
      </c>
      <c r="M2" s="198" t="n">
        <f aca="false">IF((VALUE('Short Form'!I62)&lt;&gt;0),1+VALUE('Short Form'!H62)+VALUE('Short Form'!I62),"")</f>
        <v>3</v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94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95"/>
      <c r="L5" s="296" t="str">
        <f aca="false">'Short Form'!K6</f>
        <v>P00501496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130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131</v>
      </c>
      <c r="B7" s="297"/>
      <c r="C7" s="301"/>
      <c r="D7" s="299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91</v>
      </c>
      <c r="B9" s="81" t="s">
        <v>30</v>
      </c>
      <c r="C9" s="35" t="s">
        <v>31</v>
      </c>
      <c r="D9" s="82"/>
      <c r="E9" s="83" t="s">
        <v>32</v>
      </c>
      <c r="F9" s="302"/>
      <c r="G9" s="82"/>
      <c r="H9" s="35"/>
      <c r="I9" s="84" t="s">
        <v>33</v>
      </c>
      <c r="J9" s="84"/>
      <c r="K9" s="84"/>
      <c r="L9" s="81" t="s">
        <v>132</v>
      </c>
      <c r="M9" s="81" t="s">
        <v>35</v>
      </c>
      <c r="N9" s="81" t="s">
        <v>95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4" t="s">
        <v>133</v>
      </c>
      <c r="B10" s="85" t="n">
        <v>36741</v>
      </c>
      <c r="C10" s="86" t="s">
        <v>134</v>
      </c>
      <c r="D10" s="87" t="s">
        <v>135</v>
      </c>
      <c r="E10" s="88"/>
      <c r="F10" s="88"/>
      <c r="G10" s="88"/>
      <c r="H10" s="89"/>
      <c r="I10" s="87"/>
      <c r="J10" s="88"/>
      <c r="K10" s="88"/>
      <c r="L10" s="233" t="n">
        <v>7.94</v>
      </c>
      <c r="M10" s="303" t="n">
        <v>1</v>
      </c>
      <c r="N10" s="94" t="n">
        <f aca="false">IF(M10=" ",L10*1,L10*M10)</f>
        <v>7.94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4" t="s">
        <v>133</v>
      </c>
      <c r="B11" s="85" t="s">
        <v>136</v>
      </c>
      <c r="C11" s="86" t="s">
        <v>137</v>
      </c>
      <c r="D11" s="87" t="s">
        <v>135</v>
      </c>
      <c r="E11" s="88"/>
      <c r="F11" s="88"/>
      <c r="G11" s="88"/>
      <c r="H11" s="89"/>
      <c r="I11" s="305" t="s">
        <v>138</v>
      </c>
      <c r="J11" s="88"/>
      <c r="K11" s="88"/>
      <c r="L11" s="233" t="n">
        <v>98.84</v>
      </c>
      <c r="M11" s="303" t="n">
        <v>1</v>
      </c>
      <c r="N11" s="94" t="n">
        <f aca="false">IF(M11=" ",L11*1,L11*M11)</f>
        <v>98.84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4" t="s">
        <v>133</v>
      </c>
      <c r="B12" s="85" t="n">
        <v>36745</v>
      </c>
      <c r="C12" s="86" t="s">
        <v>139</v>
      </c>
      <c r="D12" s="87" t="s">
        <v>140</v>
      </c>
      <c r="E12" s="88"/>
      <c r="F12" s="88"/>
      <c r="G12" s="88"/>
      <c r="H12" s="89"/>
      <c r="I12" s="305"/>
      <c r="J12" s="88"/>
      <c r="K12" s="88"/>
      <c r="L12" s="233" t="n">
        <v>13.7</v>
      </c>
      <c r="M12" s="303" t="n">
        <v>1</v>
      </c>
      <c r="N12" s="94" t="n">
        <f aca="false">IF(M12=" ",L12*1,L12*M12)</f>
        <v>13.7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4" t="s">
        <v>133</v>
      </c>
      <c r="B13" s="85" t="n">
        <v>36746</v>
      </c>
      <c r="C13" s="86" t="s">
        <v>141</v>
      </c>
      <c r="D13" s="87" t="s">
        <v>142</v>
      </c>
      <c r="E13" s="88"/>
      <c r="F13" s="88"/>
      <c r="G13" s="88"/>
      <c r="H13" s="89"/>
      <c r="I13" s="305"/>
      <c r="J13" s="88"/>
      <c r="K13" s="88"/>
      <c r="L13" s="233" t="n">
        <v>3.78</v>
      </c>
      <c r="M13" s="303" t="n">
        <v>1</v>
      </c>
      <c r="N13" s="94" t="n">
        <f aca="false">IF(M13=" ",L13*1,L13*M13)</f>
        <v>3.78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4" t="s">
        <v>133</v>
      </c>
      <c r="B14" s="85" t="n">
        <v>36752</v>
      </c>
      <c r="C14" s="86" t="s">
        <v>143</v>
      </c>
      <c r="D14" s="87" t="s">
        <v>144</v>
      </c>
      <c r="E14" s="88"/>
      <c r="F14" s="88"/>
      <c r="G14" s="88"/>
      <c r="H14" s="89"/>
      <c r="I14" s="305"/>
      <c r="J14" s="88"/>
      <c r="K14" s="88"/>
      <c r="L14" s="233" t="n">
        <v>10.65</v>
      </c>
      <c r="M14" s="303" t="n">
        <v>1</v>
      </c>
      <c r="N14" s="94" t="n">
        <f aca="false">IF(M14=" ",L14*1,L14*M14)</f>
        <v>10.65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4" t="s">
        <v>133</v>
      </c>
      <c r="B15" s="85" t="n">
        <v>36754</v>
      </c>
      <c r="C15" s="86" t="s">
        <v>141</v>
      </c>
      <c r="D15" s="87" t="s">
        <v>144</v>
      </c>
      <c r="E15" s="88"/>
      <c r="F15" s="88"/>
      <c r="G15" s="88"/>
      <c r="H15" s="89"/>
      <c r="I15" s="305"/>
      <c r="J15" s="88"/>
      <c r="K15" s="88"/>
      <c r="L15" s="233" t="n">
        <v>24.33</v>
      </c>
      <c r="M15" s="303" t="n">
        <v>1</v>
      </c>
      <c r="N15" s="94" t="n">
        <f aca="false">IF(M15=" ",L15*1,L15*M15)</f>
        <v>24.33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4" t="s">
        <v>133</v>
      </c>
      <c r="B16" s="85" t="n">
        <v>36754</v>
      </c>
      <c r="C16" s="86" t="s">
        <v>145</v>
      </c>
      <c r="D16" s="87" t="s">
        <v>144</v>
      </c>
      <c r="E16" s="88"/>
      <c r="F16" s="88"/>
      <c r="G16" s="88"/>
      <c r="H16" s="89"/>
      <c r="I16" s="305" t="s">
        <v>146</v>
      </c>
      <c r="J16" s="88"/>
      <c r="K16" s="88"/>
      <c r="L16" s="233" t="n">
        <v>124.86</v>
      </c>
      <c r="M16" s="303" t="n">
        <v>1</v>
      </c>
      <c r="N16" s="94" t="n">
        <f aca="false">IF(M16=" ",L16*1,L16*M16)</f>
        <v>124.86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4" t="s">
        <v>133</v>
      </c>
      <c r="B17" s="85" t="n">
        <v>36756</v>
      </c>
      <c r="C17" s="86" t="s">
        <v>139</v>
      </c>
      <c r="D17" s="87" t="s">
        <v>144</v>
      </c>
      <c r="E17" s="88"/>
      <c r="F17" s="88"/>
      <c r="G17" s="88"/>
      <c r="H17" s="89"/>
      <c r="I17" s="305"/>
      <c r="J17" s="88"/>
      <c r="K17" s="88"/>
      <c r="L17" s="233" t="n">
        <v>2.87</v>
      </c>
      <c r="M17" s="303" t="n">
        <v>1</v>
      </c>
      <c r="N17" s="94" t="n">
        <f aca="false">IF(M17=" ",L17*1,L17*M17)</f>
        <v>2.87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4" t="s">
        <v>133</v>
      </c>
      <c r="B18" s="85" t="n">
        <v>36758</v>
      </c>
      <c r="C18" s="86" t="s">
        <v>145</v>
      </c>
      <c r="D18" s="87" t="s">
        <v>104</v>
      </c>
      <c r="E18" s="88"/>
      <c r="F18" s="88"/>
      <c r="G18" s="88"/>
      <c r="H18" s="89"/>
      <c r="I18" s="305"/>
      <c r="J18" s="88"/>
      <c r="K18" s="88"/>
      <c r="L18" s="233" t="n">
        <v>6.19</v>
      </c>
      <c r="M18" s="303" t="n">
        <v>1</v>
      </c>
      <c r="N18" s="94" t="n">
        <f aca="false">IF(M18=" ",L18*1,L18*M18)</f>
        <v>6.19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4" t="s">
        <v>133</v>
      </c>
      <c r="B19" s="85" t="n">
        <v>36759</v>
      </c>
      <c r="C19" s="86" t="s">
        <v>137</v>
      </c>
      <c r="D19" s="87" t="s">
        <v>104</v>
      </c>
      <c r="E19" s="88"/>
      <c r="F19" s="88"/>
      <c r="G19" s="88"/>
      <c r="H19" s="89"/>
      <c r="I19" s="305" t="s">
        <v>147</v>
      </c>
      <c r="J19" s="88"/>
      <c r="K19" s="88"/>
      <c r="L19" s="233" t="n">
        <v>93.58</v>
      </c>
      <c r="M19" s="303" t="n">
        <v>1</v>
      </c>
      <c r="N19" s="94" t="n">
        <f aca="false">IF(M19=" ",L19*1,L19*M19)</f>
        <v>93.58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4" t="s">
        <v>133</v>
      </c>
      <c r="B20" s="85" t="n">
        <v>36759</v>
      </c>
      <c r="C20" s="86" t="s">
        <v>141</v>
      </c>
      <c r="D20" s="87" t="s">
        <v>104</v>
      </c>
      <c r="E20" s="88"/>
      <c r="F20" s="88"/>
      <c r="G20" s="88"/>
      <c r="H20" s="89"/>
      <c r="I20" s="305"/>
      <c r="J20" s="88"/>
      <c r="K20" s="88"/>
      <c r="L20" s="233" t="n">
        <v>2.34</v>
      </c>
      <c r="M20" s="303" t="n">
        <v>1</v>
      </c>
      <c r="N20" s="94" t="n">
        <f aca="false">IF(M20=" ",L20*1,L20*M20)</f>
        <v>2.34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4" t="s">
        <v>133</v>
      </c>
      <c r="B21" s="85" t="n">
        <v>36759</v>
      </c>
      <c r="C21" s="86" t="s">
        <v>145</v>
      </c>
      <c r="D21" s="87" t="s">
        <v>106</v>
      </c>
      <c r="E21" s="88"/>
      <c r="F21" s="88"/>
      <c r="G21" s="88"/>
      <c r="H21" s="89"/>
      <c r="I21" s="305" t="s">
        <v>148</v>
      </c>
      <c r="J21" s="88"/>
      <c r="K21" s="88"/>
      <c r="L21" s="233" t="n">
        <v>64.92</v>
      </c>
      <c r="M21" s="303" t="n">
        <v>1</v>
      </c>
      <c r="N21" s="94" t="n">
        <f aca="false">IF(M21=" ",L21*1,L21*M21)</f>
        <v>64.92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4" t="s">
        <v>133</v>
      </c>
      <c r="B22" s="85" t="n">
        <v>36760</v>
      </c>
      <c r="C22" s="86" t="s">
        <v>141</v>
      </c>
      <c r="D22" s="87" t="s">
        <v>106</v>
      </c>
      <c r="E22" s="88"/>
      <c r="F22" s="88"/>
      <c r="G22" s="88"/>
      <c r="H22" s="89"/>
      <c r="I22" s="305"/>
      <c r="J22" s="88"/>
      <c r="K22" s="88"/>
      <c r="L22" s="233" t="n">
        <v>5.01</v>
      </c>
      <c r="M22" s="303" t="n">
        <v>1</v>
      </c>
      <c r="N22" s="94" t="n">
        <f aca="false">IF(M22=" ",L22*1,L22*M22)</f>
        <v>5.01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4" t="s">
        <v>133</v>
      </c>
      <c r="B23" s="85" t="n">
        <v>36761</v>
      </c>
      <c r="C23" s="86" t="s">
        <v>149</v>
      </c>
      <c r="D23" s="87" t="s">
        <v>106</v>
      </c>
      <c r="E23" s="88"/>
      <c r="F23" s="88"/>
      <c r="G23" s="88"/>
      <c r="H23" s="89"/>
      <c r="I23" s="305"/>
      <c r="J23" s="88"/>
      <c r="K23" s="88"/>
      <c r="L23" s="233" t="n">
        <v>18.98</v>
      </c>
      <c r="M23" s="303" t="n">
        <v>1</v>
      </c>
      <c r="N23" s="94" t="n">
        <f aca="false">IF(M23=" ",L23*1,L23*M23)</f>
        <v>18.98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4" t="s">
        <v>133</v>
      </c>
      <c r="B24" s="85" t="n">
        <v>36762</v>
      </c>
      <c r="C24" s="86" t="s">
        <v>149</v>
      </c>
      <c r="D24" s="87" t="s">
        <v>106</v>
      </c>
      <c r="E24" s="88"/>
      <c r="F24" s="88"/>
      <c r="G24" s="88"/>
      <c r="H24" s="89"/>
      <c r="I24" s="305"/>
      <c r="J24" s="88"/>
      <c r="K24" s="88"/>
      <c r="L24" s="233" t="n">
        <v>6.97</v>
      </c>
      <c r="M24" s="303" t="n">
        <v>1</v>
      </c>
      <c r="N24" s="94" t="n">
        <f aca="false">IF(M24=" ",L24*1,L24*M24)</f>
        <v>6.97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4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4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4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4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4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4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4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4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4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4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4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4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4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4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4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4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113</v>
      </c>
      <c r="M41" s="81"/>
      <c r="N41" s="307" t="n">
        <f aca="false">SUM(N10:N40)</f>
        <v>484.96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Totals are not equal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150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151</v>
      </c>
      <c r="D48" s="9"/>
      <c r="E48" s="10" t="s">
        <v>152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264" t="s">
        <v>125</v>
      </c>
      <c r="M48" s="60"/>
      <c r="N48" s="312" t="s">
        <v>126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 t="s">
        <v>133</v>
      </c>
      <c r="B49" s="266" t="s">
        <v>153</v>
      </c>
      <c r="C49" s="265" t="s">
        <v>25</v>
      </c>
      <c r="D49" s="227" t="s">
        <v>128</v>
      </c>
      <c r="E49" s="227"/>
      <c r="F49" s="227"/>
      <c r="G49" s="227"/>
      <c r="H49" s="227"/>
      <c r="I49" s="227"/>
      <c r="J49" s="227" t="s">
        <v>154</v>
      </c>
      <c r="K49" s="227"/>
      <c r="L49" s="267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 t="s">
        <v>105</v>
      </c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3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4" t="s">
        <v>113</v>
      </c>
      <c r="N55" s="315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5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85</v>
      </c>
      <c r="B1" s="317"/>
      <c r="C1" s="317"/>
      <c r="D1" s="317"/>
      <c r="E1" s="317"/>
      <c r="F1" s="318"/>
      <c r="G1" s="192"/>
      <c r="H1" s="32"/>
      <c r="I1" s="297"/>
      <c r="J1" s="32"/>
      <c r="K1" s="319"/>
      <c r="L1" s="319"/>
      <c r="M1" s="320"/>
      <c r="N1" s="319"/>
      <c r="O1" s="319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155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7" t="s">
        <v>87</v>
      </c>
      <c r="N2" s="198" t="n">
        <f aca="false">IF((VALUE('Short Form'!J62)&lt;&gt;0),1+VALUE('Short Form'!I62)+VALUE('Short Form'!J62)+VALUE('Short Form'!H62),"")</f>
        <v>4</v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69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P00501496</v>
      </c>
      <c r="L5" s="207"/>
      <c r="M5" s="207"/>
      <c r="N5" s="208"/>
      <c r="O5" s="209"/>
      <c r="P5" s="324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4" t="s">
        <v>156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90</v>
      </c>
      <c r="B8" s="219"/>
      <c r="C8" s="224"/>
      <c r="D8" s="219"/>
      <c r="E8" s="224"/>
      <c r="F8" s="224"/>
      <c r="G8" s="225"/>
      <c r="H8" s="226"/>
      <c r="I8" s="329"/>
      <c r="J8" s="329"/>
      <c r="K8" s="329"/>
      <c r="L8" s="329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94</v>
      </c>
      <c r="N9" s="81" t="s">
        <v>35</v>
      </c>
      <c r="O9" s="81" t="s">
        <v>95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96</v>
      </c>
      <c r="B10" s="228" t="n">
        <v>36759</v>
      </c>
      <c r="C10" s="236" t="s">
        <v>157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0" t="n">
        <v>11.88</v>
      </c>
      <c r="N10" s="331" t="n">
        <v>1</v>
      </c>
      <c r="O10" s="94" t="n">
        <f aca="false">IF(N10=" ",M10*1,M10*N10)</f>
        <v>11.88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0"/>
      <c r="N11" s="331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0"/>
      <c r="N12" s="331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0"/>
      <c r="N13" s="331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0"/>
      <c r="N14" s="331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0"/>
      <c r="N15" s="331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0"/>
      <c r="N16" s="331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0"/>
      <c r="N17" s="331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0"/>
      <c r="N18" s="331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0"/>
      <c r="N19" s="331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0"/>
      <c r="N20" s="331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0"/>
      <c r="N21" s="331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0"/>
      <c r="N22" s="331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0"/>
      <c r="N23" s="331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0"/>
      <c r="N24" s="331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0"/>
      <c r="N25" s="331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0"/>
      <c r="N26" s="331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0"/>
      <c r="N27" s="331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0"/>
      <c r="N28" s="331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0"/>
      <c r="N29" s="331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0"/>
      <c r="N30" s="331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0"/>
      <c r="N31" s="331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0"/>
      <c r="N32" s="331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0"/>
      <c r="N33" s="331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0"/>
      <c r="N34" s="331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0"/>
      <c r="N35" s="331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0"/>
      <c r="N36" s="331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0"/>
      <c r="N37" s="331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0"/>
      <c r="N38" s="331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0"/>
      <c r="N39" s="331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0"/>
      <c r="N40" s="331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113</v>
      </c>
      <c r="N41" s="81"/>
      <c r="O41" s="245" t="n">
        <f aca="false">SUM(O10:O40)</f>
        <v>11.88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0"/>
      <c r="L42" s="223" t="s">
        <v>115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0"/>
      <c r="L43" s="253" t="s">
        <v>117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158</v>
      </c>
      <c r="D48" s="9"/>
      <c r="E48" s="10" t="s">
        <v>152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332" t="s">
        <v>125</v>
      </c>
      <c r="M48" s="262"/>
      <c r="N48" s="250"/>
      <c r="O48" s="81" t="s">
        <v>126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96</v>
      </c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3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4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333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334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3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4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113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5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159</v>
      </c>
      <c r="B2" s="190"/>
      <c r="C2" s="190"/>
      <c r="D2" s="190"/>
      <c r="E2" s="190"/>
      <c r="F2" s="196"/>
      <c r="G2" s="322"/>
      <c r="H2" s="37"/>
      <c r="I2" s="32"/>
      <c r="J2" s="32"/>
      <c r="K2" s="0"/>
      <c r="L2" s="0"/>
      <c r="M2" s="197" t="s">
        <v>87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P00501496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91</v>
      </c>
      <c r="B11" s="81" t="s">
        <v>30</v>
      </c>
      <c r="C11" s="82"/>
      <c r="D11" s="82"/>
      <c r="E11" s="82" t="s">
        <v>92</v>
      </c>
      <c r="F11" s="82"/>
      <c r="G11" s="82"/>
      <c r="H11" s="82"/>
      <c r="I11" s="82"/>
      <c r="J11" s="82"/>
      <c r="K11" s="83"/>
      <c r="L11" s="81" t="s">
        <v>93</v>
      </c>
      <c r="M11" s="81" t="s">
        <v>94</v>
      </c>
      <c r="N11" s="81" t="s">
        <v>35</v>
      </c>
      <c r="O11" s="81" t="s">
        <v>95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6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6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6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6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6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6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6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6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6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6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6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6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6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6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6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6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6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6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6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6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6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6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6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6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6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6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6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6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6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113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160</v>
      </c>
      <c r="D48" s="9"/>
      <c r="E48" s="10" t="s">
        <v>152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264" t="s">
        <v>125</v>
      </c>
      <c r="M48" s="262"/>
      <c r="N48" s="250"/>
      <c r="O48" s="81" t="s">
        <v>126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113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161</v>
      </c>
      <c r="B2" s="283"/>
      <c r="C2" s="283"/>
      <c r="D2" s="293"/>
      <c r="E2" s="293"/>
      <c r="F2" s="293"/>
      <c r="G2" s="287"/>
      <c r="H2" s="37"/>
      <c r="I2" s="42"/>
      <c r="J2" s="293"/>
      <c r="K2" s="42"/>
      <c r="L2" s="197" t="s">
        <v>87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94" t="str">
        <f aca="false">'Short Form'!E6</f>
        <v>Lawrence, T</v>
      </c>
      <c r="F5" s="54"/>
      <c r="G5" s="54"/>
      <c r="H5" s="206" t="str">
        <f aca="false">'Short Form'!H6</f>
        <v>Division Environmental  Specialist</v>
      </c>
      <c r="I5" s="206"/>
      <c r="J5" s="206"/>
      <c r="K5" s="295"/>
      <c r="L5" s="296" t="str">
        <f aca="false">'Short Form'!K6</f>
        <v>P00501496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162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131</v>
      </c>
      <c r="B7" s="297"/>
      <c r="C7" s="301"/>
      <c r="D7" s="299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91</v>
      </c>
      <c r="B9" s="81" t="s">
        <v>30</v>
      </c>
      <c r="C9" s="35" t="s">
        <v>31</v>
      </c>
      <c r="D9" s="82"/>
      <c r="E9" s="83" t="s">
        <v>32</v>
      </c>
      <c r="F9" s="302"/>
      <c r="G9" s="82"/>
      <c r="H9" s="35"/>
      <c r="I9" s="84" t="s">
        <v>33</v>
      </c>
      <c r="J9" s="84"/>
      <c r="K9" s="84"/>
      <c r="L9" s="81" t="s">
        <v>132</v>
      </c>
      <c r="M9" s="81" t="s">
        <v>35</v>
      </c>
      <c r="N9" s="81" t="s">
        <v>95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4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4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4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4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4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4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4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4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4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4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4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4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4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4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4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4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4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4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4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4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4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4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4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4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4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4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4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4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4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4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4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113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223" t="s">
        <v>115</v>
      </c>
      <c r="L42" s="240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253" t="s">
        <v>117</v>
      </c>
      <c r="L43" s="240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150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163</v>
      </c>
      <c r="D48" s="9"/>
      <c r="E48" s="10" t="s">
        <v>152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337" t="s">
        <v>125</v>
      </c>
      <c r="M48" s="60"/>
      <c r="N48" s="312" t="s">
        <v>126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8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9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338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339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8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9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3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4" t="s">
        <v>113</v>
      </c>
      <c r="N55" s="315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7.99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85</v>
      </c>
      <c r="B1" s="317"/>
      <c r="C1" s="317"/>
      <c r="D1" s="317"/>
      <c r="E1" s="317"/>
      <c r="F1" s="318"/>
      <c r="G1" s="192"/>
      <c r="H1" s="32"/>
      <c r="I1" s="297"/>
      <c r="J1" s="32"/>
      <c r="K1" s="319"/>
      <c r="L1" s="319"/>
      <c r="M1" s="320"/>
      <c r="N1" s="319"/>
      <c r="O1" s="319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164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7" t="s">
        <v>87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200" t="s">
        <v>16</v>
      </c>
      <c r="I4" s="201"/>
      <c r="J4" s="202"/>
      <c r="K4" s="46" t="s">
        <v>17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Campbell</v>
      </c>
      <c r="B5" s="204"/>
      <c r="C5" s="204"/>
      <c r="D5" s="204"/>
      <c r="E5" s="205" t="str">
        <f aca="false">'Short Form'!E6</f>
        <v>Lawrence, T</v>
      </c>
      <c r="F5" s="69"/>
      <c r="G5" s="54"/>
      <c r="H5" s="206" t="str">
        <f aca="false">'Short Form'!H6</f>
        <v>Division Environmental  Specialist</v>
      </c>
      <c r="I5" s="206"/>
      <c r="J5" s="206"/>
      <c r="K5" s="207" t="str">
        <f aca="false">'Short Form'!K6</f>
        <v>P00501496</v>
      </c>
      <c r="L5" s="207"/>
      <c r="M5" s="207"/>
      <c r="N5" s="208"/>
      <c r="O5" s="209"/>
      <c r="P5" s="324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4" t="s">
        <v>156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90</v>
      </c>
      <c r="B8" s="219"/>
      <c r="C8" s="224"/>
      <c r="D8" s="219"/>
      <c r="E8" s="224"/>
      <c r="F8" s="224"/>
      <c r="G8" s="225"/>
      <c r="H8" s="226"/>
      <c r="I8" s="329"/>
      <c r="J8" s="329"/>
      <c r="K8" s="329"/>
      <c r="L8" s="329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94</v>
      </c>
      <c r="N9" s="81" t="s">
        <v>35</v>
      </c>
      <c r="O9" s="81" t="s">
        <v>95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0"/>
      <c r="N10" s="331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0"/>
      <c r="N11" s="331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0"/>
      <c r="N12" s="331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0"/>
      <c r="N13" s="331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0"/>
      <c r="N14" s="331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0"/>
      <c r="N15" s="331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0"/>
      <c r="N16" s="331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0"/>
      <c r="N17" s="331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0"/>
      <c r="N18" s="331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0"/>
      <c r="N19" s="331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0"/>
      <c r="N20" s="331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0"/>
      <c r="N21" s="331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0"/>
      <c r="N22" s="331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0"/>
      <c r="N23" s="331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0"/>
      <c r="N24" s="331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0"/>
      <c r="N25" s="331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0"/>
      <c r="N26" s="331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0"/>
      <c r="N27" s="331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0"/>
      <c r="N28" s="331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0"/>
      <c r="N29" s="331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0"/>
      <c r="N30" s="331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0"/>
      <c r="N31" s="331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0"/>
      <c r="N32" s="331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0"/>
      <c r="N33" s="331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0"/>
      <c r="N34" s="331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0"/>
      <c r="N35" s="331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0"/>
      <c r="N36" s="331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0"/>
      <c r="N37" s="331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0"/>
      <c r="N38" s="331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0"/>
      <c r="N39" s="331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0"/>
      <c r="N40" s="331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111</v>
      </c>
      <c r="G41" s="241"/>
      <c r="H41" s="242"/>
      <c r="I41" s="0"/>
      <c r="J41" s="243" t="s">
        <v>112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113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114</v>
      </c>
      <c r="G42" s="241"/>
      <c r="H42" s="0"/>
      <c r="I42" s="0"/>
      <c r="J42" s="193"/>
      <c r="K42" s="0"/>
      <c r="L42" s="223" t="s">
        <v>115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116</v>
      </c>
      <c r="G43" s="241"/>
      <c r="H43" s="0"/>
      <c r="I43" s="0"/>
      <c r="J43" s="0"/>
      <c r="K43" s="0"/>
      <c r="L43" s="253" t="s">
        <v>117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118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119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120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121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91</v>
      </c>
      <c r="B48" s="8" t="s">
        <v>39</v>
      </c>
      <c r="C48" s="8" t="s">
        <v>160</v>
      </c>
      <c r="D48" s="9"/>
      <c r="E48" s="10" t="s">
        <v>152</v>
      </c>
      <c r="F48" s="10"/>
      <c r="G48" s="11"/>
      <c r="H48" s="13" t="s">
        <v>5</v>
      </c>
      <c r="I48" s="13"/>
      <c r="J48" s="13" t="s">
        <v>123</v>
      </c>
      <c r="K48" s="13" t="s">
        <v>124</v>
      </c>
      <c r="L48" s="332" t="s">
        <v>125</v>
      </c>
      <c r="M48" s="262"/>
      <c r="N48" s="250"/>
      <c r="O48" s="81" t="s">
        <v>126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3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6"/>
      <c r="C50" s="265"/>
      <c r="D50" s="227"/>
      <c r="E50" s="227"/>
      <c r="F50" s="227"/>
      <c r="G50" s="227"/>
      <c r="H50" s="270"/>
      <c r="I50" s="270"/>
      <c r="J50" s="227"/>
      <c r="K50" s="227"/>
      <c r="L50" s="334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66"/>
      <c r="C51" s="265"/>
      <c r="D51" s="227"/>
      <c r="E51" s="227"/>
      <c r="F51" s="227"/>
      <c r="G51" s="227"/>
      <c r="H51" s="227"/>
      <c r="I51" s="227"/>
      <c r="J51" s="227"/>
      <c r="K51" s="227"/>
      <c r="L51" s="333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6"/>
      <c r="C52" s="265"/>
      <c r="D52" s="227"/>
      <c r="E52" s="227"/>
      <c r="F52" s="227"/>
      <c r="G52" s="227"/>
      <c r="H52" s="270"/>
      <c r="I52" s="270"/>
      <c r="J52" s="227"/>
      <c r="K52" s="227"/>
      <c r="L52" s="334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3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27"/>
      <c r="C54" s="227"/>
      <c r="D54" s="227"/>
      <c r="E54" s="227"/>
      <c r="F54" s="227"/>
      <c r="G54" s="227"/>
      <c r="H54" s="270"/>
      <c r="I54" s="270"/>
      <c r="J54" s="227"/>
      <c r="K54" s="227"/>
      <c r="L54" s="334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113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ET&amp;S</cp:lastModifiedBy>
  <cp:lastPrinted>2000-06-28T10:31:45Z</cp:lastPrinted>
  <cp:revision>0</cp:revision>
  <dc:subject/>
  <dc:title>Expense Report Form "2.0"</dc:title>
</cp:coreProperties>
</file>