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NGINTEREST2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NNGINTEREST2!$A$1:$K$75</definedName>
    <definedName function="false" hidden="false" name="Print_Titles_MI" vbProcedure="false">[1]IMBAL!$A$1:$XFD$4,[1]IMBAL!$C$1:$I$1048576</definedName>
    <definedName function="false" hidden="false" localSheetId="0" name="Print_Titles_MI" vbProcedure="false">NNGINTEREST2!$1:$5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<sst xmlns="http://schemas.openxmlformats.org/spreadsheetml/2006/main" count="17" uniqueCount="17">
  <si>
    <t xml:space="preserve">ONEOK</t>
  </si>
  <si>
    <t xml:space="preserve">BUSHTON PLANT PTR</t>
  </si>
  <si>
    <t xml:space="preserve">NNG SHRINK BALANCES</t>
  </si>
  <si>
    <t xml:space="preserve">MMBTU</t>
  </si>
  <si>
    <t xml:space="preserve">VALUE</t>
  </si>
  <si>
    <t xml:space="preserve">DOLLARS</t>
  </si>
  <si>
    <t xml:space="preserve">Interest @ 6%</t>
  </si>
  <si>
    <t xml:space="preserve">Due Date</t>
  </si>
  <si>
    <t xml:space="preserve">End of Month</t>
  </si>
  <si>
    <t xml:space="preserve">Simple Accrued</t>
  </si>
  <si>
    <t xml:space="preserve"># of Days</t>
  </si>
  <si>
    <t xml:space="preserve">Interest $</t>
  </si>
  <si>
    <t xml:space="preserve">ppa 7/98</t>
  </si>
  <si>
    <t xml:space="preserve">ppa 2/99</t>
  </si>
  <si>
    <t xml:space="preserve">CUMULATIVE</t>
  </si>
  <si>
    <t xml:space="preserve">BALANCE FROM DEC 98</t>
  </si>
  <si>
    <t xml:space="preserve">Interest Due 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</si>
</sst>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General_)"/>
    <numFmt numFmtId="166" formatCode="m/d/yy"/>
    <numFmt numFmtId="167" formatCode="\$#,##0.00_);&quot;($&quot;#,##0.00\)"/>
    <numFmt numFmtId="168" formatCode="[$-409]mmm\-yy"/>
    <numFmt numFmtId="169" formatCode="[$-409]#,##0_);\(#,##0\)"/>
    <numFmt numFmtId="170" formatCode="0.0000_)"/>
    <numFmt numFmtId="171" formatCode="[$-409]#,##0.00_);\(#,##0.00\)"/>
    <numFmt numFmtId="172" formatCode="_(* #,##0.00_);_(* \(#,##0.00\);_(* \-??_);_(@_)"/>
    <numFmt numFmtId="173" formatCode="_(* #,##0_);_(* \(#,##0\);_(* \-??_);_(@_)"/>
    <numFmt numFmtId="174" formatCode="#,##0.0000_);\(#,##0.0000\)"/>
    <numFmt numFmtId="175" formatCode="0"/>
  </numFmts>
  <fonts count="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Arial"/>
      <family val="0"/>
    </font>
    <font>
      <sz val="10"/>
      <color rgb="FF0000FF"/>
      <name val="Arial"/>
      <family val="0"/>
    </font>
    <font>
      <sz val="10"/>
      <color rgb="FFFF0000"/>
      <name val="Arial"/>
      <family val="0"/>
    </font>
    <font>
      <b val="true"/>
      <sz val="10"/>
      <name val="Arial"/>
      <family val="0"/>
    </font>
    <font>
      <b val="true"/>
      <sz val="10"/>
      <color rgb="FF0000FF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fals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2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" fillId="2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2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2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" fillId="2" borderId="0" xfId="2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2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" fillId="2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" fillId="2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" fillId="2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" fillId="2" borderId="0" xfId="2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5" fillId="2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5" fillId="2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" fillId="2" borderId="0" xfId="2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2" borderId="2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2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2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" fillId="2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7" fillId="2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8" fillId="2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8" fillId="2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7" fillId="2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7" fillId="2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" fillId="2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2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4" fontId="5" fillId="2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2" borderId="3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" fillId="2" borderId="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2" borderId="4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2" borderId="5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" fillId="2" borderId="1" xfId="2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2" borderId="1" xfId="2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1" fillId="2" borderId="1" xfId="2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2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" fillId="2" borderId="6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2" borderId="0" xfId="2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1" fillId="2" borderId="0" xfId="2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2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" fillId="2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BPVR_025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:/GPA/KIM/BUSHTON/1999/0599/Plant/PVR059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dietz/Local%20Settings/Temporary%20Internet%20Files/OLK77/PVRINTERES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IMBAL"/>
      <sheetName val="$ VALUE"/>
      <sheetName val="3rd PVR"/>
      <sheetName val="EGP "/>
      <sheetName val="PLNT PVR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TRINTEREST1"/>
      <sheetName val="NNGINTEREST2"/>
      <sheetName val="PTRINTEREST3"/>
      <sheetName val="PTRINTEREST4"/>
      <sheetName val="IMBAL"/>
    </sheetNames>
    <sheetDataSet>
      <sheetData sheetId="0"/>
      <sheetData sheetId="1"/>
      <sheetData sheetId="2"/>
      <sheetData sheetId="3"/>
      <sheetData sheetId="4">
        <row r="56">
          <cell r="D56">
            <v>-372781.8704</v>
          </cell>
          <cell r="E56">
            <v>328805.4208</v>
          </cell>
          <cell r="F56">
            <v>-64723.5855999999</v>
          </cell>
          <cell r="G56">
            <v>99352.6191999987</v>
          </cell>
          <cell r="H56">
            <v>-17741.2080000006</v>
          </cell>
          <cell r="I56">
            <v>-285544.809599999</v>
          </cell>
          <cell r="J56">
            <v>191583.6032</v>
          </cell>
          <cell r="K56">
            <v>197135.759776023</v>
          </cell>
          <cell r="L56">
            <v>56965.8095999993</v>
          </cell>
          <cell r="M56">
            <v>-284818.063999999</v>
          </cell>
          <cell r="N56">
            <v>-52295.0208000019</v>
          </cell>
          <cell r="O56">
            <v>-125060.559999999</v>
          </cell>
          <cell r="P56">
            <v>-171431.7568</v>
          </cell>
          <cell r="Q56">
            <v>-86823.4959999993</v>
          </cell>
          <cell r="R56">
            <v>-291452.284800001</v>
          </cell>
          <cell r="S56">
            <v>323809.483199999</v>
          </cell>
          <cell r="T56">
            <v>516651.702399999</v>
          </cell>
          <cell r="U56">
            <v>184216.635200001</v>
          </cell>
          <cell r="V56">
            <v>-14774.9056000002</v>
          </cell>
          <cell r="W56">
            <v>186956.583999999</v>
          </cell>
          <cell r="X56">
            <v>-81567.8480000012</v>
          </cell>
          <cell r="Y56">
            <v>-102750.523199998</v>
          </cell>
          <cell r="Z56">
            <v>-174201.079999998</v>
          </cell>
          <cell r="AA56">
            <v>-16036.2432000004</v>
          </cell>
          <cell r="AB56">
            <v>83178.5344000012</v>
          </cell>
          <cell r="AC56">
            <v>-48913.860799998</v>
          </cell>
          <cell r="AD56">
            <v>58520.9039999992</v>
          </cell>
          <cell r="AE56">
            <v>-137092.014399998</v>
          </cell>
          <cell r="AF56">
            <v>60134.1088000014</v>
          </cell>
          <cell r="AG56">
            <v>88253.0160000026</v>
          </cell>
          <cell r="AH56">
            <v>93121.5935999993</v>
          </cell>
          <cell r="AI56">
            <v>43915</v>
          </cell>
          <cell r="AJ56">
            <v>8621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9.70703125" defaultRowHeight="12.75" customHeight="true" zeroHeight="false" outlineLevelRow="0" outlineLevelCol="0"/>
  <cols>
    <col collapsed="false" customWidth="true" hidden="false" outlineLevel="0" max="1" min="1" style="1" width="11.85"/>
    <col collapsed="false" customWidth="true" hidden="false" outlineLevel="0" max="2" min="2" style="1" width="14.7"/>
    <col collapsed="false" customWidth="true" hidden="false" outlineLevel="0" max="3" min="3" style="1" width="9.56"/>
    <col collapsed="false" customWidth="true" hidden="false" outlineLevel="0" max="4" min="4" style="1" width="18.28"/>
    <col collapsed="false" customWidth="true" hidden="false" outlineLevel="0" max="5" min="5" style="1" width="5.71"/>
    <col collapsed="false" customWidth="true" hidden="false" outlineLevel="0" max="6" min="6" style="2" width="11.42"/>
    <col collapsed="false" customWidth="true" hidden="false" outlineLevel="0" max="7" min="7" style="2" width="13.28"/>
    <col collapsed="false" customWidth="true" hidden="false" outlineLevel="0" max="8" min="8" style="1" width="14.99"/>
    <col collapsed="false" customWidth="true" hidden="false" outlineLevel="0" max="9" min="9" style="1" width="11.28"/>
    <col collapsed="false" customWidth="true" hidden="false" outlineLevel="0" max="10" min="10" style="3" width="14.56"/>
    <col collapsed="false" customWidth="false" hidden="false" outlineLevel="0" max="257" min="11" style="1" width="19.7"/>
  </cols>
  <sheetData>
    <row r="1" customFormat="false" ht="12.75" hidden="false" customHeight="false" outlineLevel="0" collapsed="false">
      <c r="A1" s="4" t="s">
        <v>0</v>
      </c>
      <c r="D1" s="5"/>
    </row>
    <row r="2" customFormat="false" ht="12.75" hidden="false" customHeight="false" outlineLevel="0" collapsed="false">
      <c r="A2" s="4" t="s">
        <v>1</v>
      </c>
      <c r="B2" s="6"/>
    </row>
    <row r="3" customFormat="false" ht="12.75" hidden="false" customHeight="false" outlineLevel="0" collapsed="false">
      <c r="C3" s="7" t="s">
        <v>2</v>
      </c>
    </row>
    <row r="4" customFormat="false" ht="12.75" hidden="false" customHeight="false" outlineLevel="0" collapsed="false">
      <c r="B4" s="8" t="s">
        <v>3</v>
      </c>
      <c r="C4" s="8" t="s">
        <v>4</v>
      </c>
      <c r="D4" s="8" t="s">
        <v>5</v>
      </c>
      <c r="G4" s="9"/>
      <c r="H4" s="4" t="s">
        <v>6</v>
      </c>
      <c r="I4" s="10"/>
    </row>
    <row r="5" customFormat="false" ht="12.75" hidden="false" customHeight="false" outlineLevel="0" collapsed="false">
      <c r="F5" s="2" t="s">
        <v>7</v>
      </c>
      <c r="G5" s="9" t="s">
        <v>8</v>
      </c>
      <c r="H5" s="4" t="s">
        <v>9</v>
      </c>
      <c r="I5" s="10" t="s">
        <v>10</v>
      </c>
      <c r="J5" s="11" t="s">
        <v>11</v>
      </c>
    </row>
    <row r="6" customFormat="false" ht="12.75" hidden="false" customHeight="false" outlineLevel="0" collapsed="false">
      <c r="A6" s="12" t="n">
        <v>35977</v>
      </c>
      <c r="B6" s="13" t="n">
        <f aca="false">+[2]IMBAL!D56</f>
        <v>-372781.8704</v>
      </c>
      <c r="C6" s="14" t="n">
        <v>2.0214</v>
      </c>
      <c r="D6" s="15" t="n">
        <f aca="false">ROUND(B6*C6,2)</f>
        <v>-753541.27</v>
      </c>
      <c r="E6" s="16"/>
      <c r="F6" s="2" t="n">
        <v>36063</v>
      </c>
      <c r="G6" s="2" t="n">
        <v>37060</v>
      </c>
      <c r="H6" s="1" t="n">
        <f aca="false">6%/365</f>
        <v>0.000164383561643836</v>
      </c>
      <c r="I6" s="17" t="n">
        <f aca="false">G6-F6</f>
        <v>997</v>
      </c>
      <c r="J6" s="3" t="n">
        <f aca="false">(+H6*I6)*D6</f>
        <v>-123498.188414795</v>
      </c>
      <c r="K6" s="18"/>
    </row>
    <row r="7" customFormat="false" ht="12.75" hidden="false" customHeight="false" outlineLevel="0" collapsed="false">
      <c r="A7" s="12"/>
      <c r="B7" s="13"/>
      <c r="C7" s="14"/>
      <c r="D7" s="15"/>
      <c r="E7" s="16"/>
    </row>
    <row r="8" customFormat="false" ht="12.75" hidden="false" customHeight="false" outlineLevel="0" collapsed="false">
      <c r="A8" s="12" t="n">
        <v>36008</v>
      </c>
      <c r="B8" s="13" t="n">
        <f aca="false">+[2]IMBAL!E56</f>
        <v>328805.4208</v>
      </c>
      <c r="C8" s="14" t="n">
        <v>1.7024</v>
      </c>
      <c r="D8" s="15" t="n">
        <f aca="false">ROUND(B8*C8,2)</f>
        <v>559758.35</v>
      </c>
      <c r="E8" s="16"/>
      <c r="F8" s="2" t="n">
        <v>36093</v>
      </c>
      <c r="G8" s="2" t="n">
        <v>37060</v>
      </c>
      <c r="H8" s="1" t="n">
        <f aca="false">6%/365</f>
        <v>0.000164383561643836</v>
      </c>
      <c r="I8" s="17" t="n">
        <f aca="false">G8-F8</f>
        <v>967</v>
      </c>
      <c r="J8" s="3" t="n">
        <f aca="false">(+H8*I8)*D8</f>
        <v>88978.5738821918</v>
      </c>
    </row>
    <row r="9" customFormat="false" ht="12.75" hidden="false" customHeight="false" outlineLevel="0" collapsed="false">
      <c r="A9" s="12"/>
      <c r="B9" s="13"/>
      <c r="C9" s="19"/>
      <c r="D9" s="15"/>
      <c r="E9" s="16"/>
    </row>
    <row r="10" customFormat="false" ht="12.75" hidden="false" customHeight="false" outlineLevel="0" collapsed="false">
      <c r="A10" s="20" t="n">
        <v>36039</v>
      </c>
      <c r="B10" s="13" t="n">
        <f aca="false">+[2]IMBAL!F56</f>
        <v>-64723.5855999999</v>
      </c>
      <c r="C10" s="14" t="n">
        <v>1.7767</v>
      </c>
      <c r="D10" s="15" t="n">
        <f aca="false">ROUND(B10*C10,2)</f>
        <v>-114994.39</v>
      </c>
      <c r="E10" s="16"/>
      <c r="F10" s="2" t="n">
        <v>36124</v>
      </c>
      <c r="G10" s="2" t="n">
        <v>37060</v>
      </c>
      <c r="H10" s="1" t="n">
        <f aca="false">6%/365</f>
        <v>0.000164383561643836</v>
      </c>
      <c r="I10" s="17" t="n">
        <f aca="false">G10-F10</f>
        <v>936</v>
      </c>
      <c r="J10" s="3" t="n">
        <f aca="false">(+H10*I10)*D10</f>
        <v>-17693.3834038356</v>
      </c>
    </row>
    <row r="11" customFormat="false" ht="12.75" hidden="false" customHeight="false" outlineLevel="0" collapsed="false">
      <c r="A11" s="12"/>
      <c r="B11" s="13"/>
      <c r="C11" s="14"/>
      <c r="D11" s="15"/>
      <c r="E11" s="16"/>
    </row>
    <row r="12" customFormat="false" ht="12.75" hidden="false" customHeight="false" outlineLevel="0" collapsed="false">
      <c r="A12" s="12" t="n">
        <v>36069</v>
      </c>
      <c r="B12" s="13" t="n">
        <f aca="false">+[2]IMBAL!G56</f>
        <v>99352.6191999987</v>
      </c>
      <c r="C12" s="14" t="n">
        <v>1.7614</v>
      </c>
      <c r="D12" s="15" t="n">
        <f aca="false">ROUND(B12*C12,2)</f>
        <v>174999.7</v>
      </c>
      <c r="E12" s="16"/>
      <c r="F12" s="2" t="n">
        <v>36154</v>
      </c>
      <c r="G12" s="2" t="n">
        <v>37060</v>
      </c>
      <c r="H12" s="1" t="n">
        <f aca="false">6%/365</f>
        <v>0.000164383561643836</v>
      </c>
      <c r="I12" s="17" t="n">
        <f aca="false">G12-F12</f>
        <v>906</v>
      </c>
      <c r="J12" s="3" t="n">
        <f aca="false">(+H12*I12)*D12</f>
        <v>26062.9690191781</v>
      </c>
    </row>
    <row r="13" customFormat="false" ht="12.75" hidden="false" customHeight="false" outlineLevel="0" collapsed="false">
      <c r="A13" s="12"/>
      <c r="B13" s="13"/>
      <c r="C13" s="14"/>
      <c r="D13" s="15"/>
      <c r="E13" s="16"/>
    </row>
    <row r="14" customFormat="false" ht="12.75" hidden="false" customHeight="false" outlineLevel="0" collapsed="false">
      <c r="A14" s="12" t="n">
        <v>36100</v>
      </c>
      <c r="B14" s="13" t="n">
        <f aca="false">+[2]IMBAL!H56</f>
        <v>-17741.2080000006</v>
      </c>
      <c r="C14" s="14" t="n">
        <v>1.9587</v>
      </c>
      <c r="D14" s="15" t="n">
        <f aca="false">ROUND(B14*C14,2)</f>
        <v>-34749.7</v>
      </c>
      <c r="E14" s="16"/>
      <c r="F14" s="2" t="n">
        <v>36185</v>
      </c>
      <c r="G14" s="2" t="n">
        <v>37060</v>
      </c>
      <c r="H14" s="1" t="n">
        <f aca="false">6%/365</f>
        <v>0.000164383561643836</v>
      </c>
      <c r="I14" s="17" t="n">
        <f aca="false">G14-F14</f>
        <v>875</v>
      </c>
      <c r="J14" s="3" t="n">
        <f aca="false">(+H14*I14)*D14</f>
        <v>-4998.24452054794</v>
      </c>
    </row>
    <row r="15" customFormat="false" ht="12.75" hidden="false" customHeight="false" outlineLevel="0" collapsed="false">
      <c r="A15" s="12"/>
      <c r="B15" s="13"/>
      <c r="C15" s="14"/>
      <c r="D15" s="15"/>
      <c r="E15" s="16"/>
    </row>
    <row r="16" customFormat="false" ht="12.75" hidden="false" customHeight="false" outlineLevel="0" collapsed="false">
      <c r="A16" s="21" t="n">
        <v>36130</v>
      </c>
      <c r="B16" s="22" t="n">
        <f aca="false">+[2]IMBAL!I56</f>
        <v>-285544.809599999</v>
      </c>
      <c r="C16" s="23" t="n">
        <v>1.6343</v>
      </c>
      <c r="D16" s="24" t="n">
        <f aca="false">ROUND(B16*C16,2)+3909.25</f>
        <v>-462756.63</v>
      </c>
      <c r="E16" s="25"/>
      <c r="F16" s="26" t="n">
        <v>36216</v>
      </c>
      <c r="G16" s="26" t="n">
        <v>37060</v>
      </c>
      <c r="H16" s="27" t="n">
        <f aca="false">6%/365</f>
        <v>0.000164383561643836</v>
      </c>
      <c r="I16" s="28" t="n">
        <f aca="false">G16-F16</f>
        <v>844</v>
      </c>
      <c r="J16" s="29" t="n">
        <f aca="false">(+H16*I16)*D16</f>
        <v>-64202.7280635616</v>
      </c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27"/>
      <c r="IF16" s="27"/>
      <c r="IG16" s="27"/>
      <c r="IH16" s="27"/>
      <c r="II16" s="27"/>
      <c r="IJ16" s="27"/>
      <c r="IK16" s="27"/>
      <c r="IL16" s="27"/>
      <c r="IM16" s="27"/>
      <c r="IN16" s="27"/>
      <c r="IO16" s="27"/>
      <c r="IP16" s="27"/>
      <c r="IQ16" s="27"/>
      <c r="IR16" s="27"/>
      <c r="IS16" s="27"/>
      <c r="IT16" s="27"/>
      <c r="IU16" s="27"/>
      <c r="IV16" s="27"/>
      <c r="IW16" s="27"/>
    </row>
    <row r="17" customFormat="false" ht="12.75" hidden="false" customHeight="false" outlineLevel="0" collapsed="false">
      <c r="A17" s="30"/>
      <c r="B17" s="31"/>
      <c r="C17" s="14"/>
      <c r="D17" s="15"/>
      <c r="E17" s="16"/>
    </row>
    <row r="18" customFormat="false" ht="12.75" hidden="false" customHeight="false" outlineLevel="0" collapsed="false">
      <c r="A18" s="12" t="n">
        <v>36161</v>
      </c>
      <c r="B18" s="13" t="n">
        <f aca="false">+[2]IMBAL!J$56</f>
        <v>191583.6032</v>
      </c>
      <c r="C18" s="14" t="n">
        <v>1.7684</v>
      </c>
      <c r="D18" s="15" t="n">
        <f aca="false">ROUND(B18*C18,2)</f>
        <v>338796.44</v>
      </c>
      <c r="E18" s="16"/>
      <c r="F18" s="2" t="n">
        <v>36244</v>
      </c>
      <c r="G18" s="2" t="n">
        <v>37060</v>
      </c>
      <c r="H18" s="1" t="n">
        <f aca="false">6%/365</f>
        <v>0.000164383561643836</v>
      </c>
      <c r="I18" s="17" t="n">
        <f aca="false">G18-F18</f>
        <v>816</v>
      </c>
      <c r="J18" s="3" t="n">
        <f aca="false">(+H18*I18)*D18</f>
        <v>45445.1334312329</v>
      </c>
    </row>
    <row r="19" customFormat="false" ht="12.75" hidden="false" customHeight="false" outlineLevel="0" collapsed="false">
      <c r="A19" s="30"/>
      <c r="B19" s="13"/>
      <c r="C19" s="14"/>
      <c r="E19" s="16"/>
    </row>
    <row r="20" customFormat="false" ht="12.75" hidden="false" customHeight="false" outlineLevel="0" collapsed="false">
      <c r="A20" s="12" t="n">
        <v>36192</v>
      </c>
      <c r="B20" s="13" t="n">
        <f aca="false">+[2]IMBAL!K$56+30000</f>
        <v>227135.759776023</v>
      </c>
      <c r="C20" s="14" t="n">
        <v>1.6286</v>
      </c>
      <c r="D20" s="15" t="n">
        <f aca="false">ROUND(B20*C20,2)</f>
        <v>369913.3</v>
      </c>
      <c r="E20" s="16"/>
      <c r="F20" s="2" t="n">
        <v>36275</v>
      </c>
      <c r="G20" s="2" t="n">
        <v>37060</v>
      </c>
      <c r="H20" s="1" t="n">
        <f aca="false">6%/365</f>
        <v>0.000164383561643836</v>
      </c>
      <c r="I20" s="17" t="n">
        <f aca="false">G20-F20</f>
        <v>785</v>
      </c>
      <c r="J20" s="3" t="n">
        <f aca="false">(+H20*I20)*D20</f>
        <v>47734.0176164384</v>
      </c>
    </row>
    <row r="21" customFormat="false" ht="12.75" hidden="false" customHeight="false" outlineLevel="0" collapsed="false">
      <c r="A21" s="20" t="s">
        <v>12</v>
      </c>
      <c r="B21" s="13" t="n">
        <v>-30000</v>
      </c>
      <c r="C21" s="14" t="n">
        <f aca="false">+C6</f>
        <v>2.0214</v>
      </c>
      <c r="D21" s="15" t="n">
        <f aca="false">ROUND(B21*C21,2)</f>
        <v>-60642</v>
      </c>
      <c r="E21" s="16"/>
      <c r="F21" s="2" t="n">
        <v>36275</v>
      </c>
      <c r="G21" s="2" t="n">
        <v>37060</v>
      </c>
      <c r="H21" s="1" t="n">
        <f aca="false">6%/365</f>
        <v>0.000164383561643836</v>
      </c>
      <c r="I21" s="17" t="n">
        <f aca="false">G21-F21</f>
        <v>785</v>
      </c>
      <c r="J21" s="3" t="n">
        <f aca="false">(+H21*I21)*D21</f>
        <v>-7825.3101369863</v>
      </c>
    </row>
    <row r="22" customFormat="false" ht="12.75" hidden="false" customHeight="false" outlineLevel="0" collapsed="false">
      <c r="A22" s="12"/>
      <c r="B22" s="13"/>
      <c r="C22" s="14"/>
      <c r="D22" s="15"/>
      <c r="E22" s="16"/>
      <c r="I22" s="17"/>
    </row>
    <row r="23" customFormat="false" ht="12.75" hidden="false" customHeight="false" outlineLevel="0" collapsed="false">
      <c r="A23" s="21" t="n">
        <v>36220</v>
      </c>
      <c r="B23" s="22" t="n">
        <f aca="false">+[2]IMBAL!L$56+21083</f>
        <v>78048.8095999993</v>
      </c>
      <c r="C23" s="32" t="n">
        <v>1.5943</v>
      </c>
      <c r="D23" s="24" t="n">
        <f aca="false">ROUND(B23*C23,2)-5444.53</f>
        <v>118988.69</v>
      </c>
      <c r="E23" s="25"/>
      <c r="F23" s="26" t="n">
        <v>36305</v>
      </c>
      <c r="G23" s="26" t="n">
        <v>37060</v>
      </c>
      <c r="H23" s="27" t="n">
        <f aca="false">6%/365</f>
        <v>0.000164383561643836</v>
      </c>
      <c r="I23" s="28" t="n">
        <f aca="false">G23-F23</f>
        <v>755</v>
      </c>
      <c r="J23" s="29" t="n">
        <f aca="false">(+H23*I23)*D23</f>
        <v>14767.6374164384</v>
      </c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27"/>
      <c r="IF23" s="27"/>
      <c r="IG23" s="27"/>
      <c r="IH23" s="27"/>
      <c r="II23" s="27"/>
      <c r="IJ23" s="27"/>
      <c r="IK23" s="27"/>
      <c r="IL23" s="27"/>
      <c r="IM23" s="27"/>
      <c r="IN23" s="27"/>
      <c r="IO23" s="27"/>
      <c r="IP23" s="27"/>
      <c r="IQ23" s="27"/>
      <c r="IR23" s="27"/>
      <c r="IS23" s="27"/>
      <c r="IT23" s="27"/>
      <c r="IU23" s="27"/>
      <c r="IV23" s="27"/>
      <c r="IW23" s="27"/>
    </row>
    <row r="24" customFormat="false" ht="12.75" hidden="false" customHeight="false" outlineLevel="0" collapsed="false">
      <c r="A24" s="20" t="s">
        <v>13</v>
      </c>
      <c r="B24" s="13" t="n">
        <v>-21083</v>
      </c>
      <c r="C24" s="33" t="n">
        <f aca="false">+C20</f>
        <v>1.6286</v>
      </c>
      <c r="D24" s="15" t="n">
        <f aca="false">ROUND(B24*C24,2)</f>
        <v>-34335.77</v>
      </c>
      <c r="E24" s="16"/>
      <c r="F24" s="2" t="n">
        <v>36305</v>
      </c>
      <c r="G24" s="2" t="n">
        <v>37060</v>
      </c>
      <c r="H24" s="1" t="n">
        <f aca="false">6%/365</f>
        <v>0.000164383561643836</v>
      </c>
      <c r="I24" s="17" t="n">
        <f aca="false">G24-F24</f>
        <v>755</v>
      </c>
      <c r="J24" s="3" t="n">
        <f aca="false">(+H24*I24)*D24</f>
        <v>-4261.39830410959</v>
      </c>
    </row>
    <row r="25" customFormat="false" ht="12.75" hidden="false" customHeight="false" outlineLevel="0" collapsed="false">
      <c r="A25" s="30"/>
      <c r="B25" s="13"/>
      <c r="C25" s="14"/>
      <c r="D25" s="15"/>
      <c r="E25" s="16"/>
    </row>
    <row r="26" customFormat="false" ht="12.75" hidden="false" customHeight="false" outlineLevel="0" collapsed="false">
      <c r="A26" s="12" t="n">
        <v>36251</v>
      </c>
      <c r="B26" s="13" t="n">
        <f aca="false">+[2]IMBAL!M$56</f>
        <v>-284818.063999999</v>
      </c>
      <c r="C26" s="14" t="n">
        <v>1.9457</v>
      </c>
      <c r="D26" s="15" t="n">
        <f aca="false">ROUND(B26*C26,2)</f>
        <v>-554170.51</v>
      </c>
      <c r="E26" s="16"/>
      <c r="F26" s="2" t="n">
        <v>36336</v>
      </c>
      <c r="G26" s="2" t="n">
        <v>37060</v>
      </c>
      <c r="H26" s="1" t="n">
        <f aca="false">6%/365</f>
        <v>0.000164383561643836</v>
      </c>
      <c r="I26" s="17" t="n">
        <f aca="false">G26-F26</f>
        <v>724</v>
      </c>
      <c r="J26" s="3" t="n">
        <f aca="false">(+H26*I26)*D26</f>
        <v>-65953.8820668493</v>
      </c>
    </row>
    <row r="27" customFormat="false" ht="12.75" hidden="false" customHeight="false" outlineLevel="0" collapsed="false">
      <c r="A27" s="30"/>
      <c r="B27" s="13"/>
      <c r="C27" s="14"/>
      <c r="D27" s="15"/>
      <c r="E27" s="16"/>
    </row>
    <row r="28" customFormat="false" ht="12.75" hidden="false" customHeight="false" outlineLevel="0" collapsed="false">
      <c r="A28" s="12" t="n">
        <v>36281</v>
      </c>
      <c r="B28" s="13" t="n">
        <f aca="false">+[2]IMBAL!N$56</f>
        <v>-52295.0208000019</v>
      </c>
      <c r="C28" s="14" t="n">
        <v>2.0796</v>
      </c>
      <c r="D28" s="15" t="n">
        <f aca="false">ROUND(B28*C28,2)</f>
        <v>-108752.73</v>
      </c>
      <c r="E28" s="16"/>
      <c r="F28" s="2" t="n">
        <v>36366</v>
      </c>
      <c r="G28" s="2" t="n">
        <v>37060</v>
      </c>
      <c r="H28" s="1" t="n">
        <f aca="false">6%/365</f>
        <v>0.000164383561643836</v>
      </c>
      <c r="I28" s="17" t="n">
        <f aca="false">G28-F28</f>
        <v>694</v>
      </c>
      <c r="J28" s="3" t="n">
        <f aca="false">(+H28*I28)*D28</f>
        <v>-12406.7498005479</v>
      </c>
    </row>
    <row r="29" customFormat="false" ht="12.75" hidden="false" customHeight="false" outlineLevel="0" collapsed="false">
      <c r="A29" s="30"/>
      <c r="D29" s="15"/>
      <c r="E29" s="16"/>
    </row>
    <row r="30" customFormat="false" ht="12.75" hidden="false" customHeight="false" outlineLevel="0" collapsed="false">
      <c r="A30" s="12" t="n">
        <v>36312</v>
      </c>
      <c r="B30" s="13" t="n">
        <f aca="false">+[2]IMBAL!O$56</f>
        <v>-125060.559999999</v>
      </c>
      <c r="C30" s="14" t="n">
        <v>2.1195</v>
      </c>
      <c r="D30" s="15" t="n">
        <f aca="false">ROUND(B30*C30,2)</f>
        <v>-265065.86</v>
      </c>
      <c r="E30" s="16"/>
      <c r="F30" s="2" t="n">
        <v>36397</v>
      </c>
      <c r="G30" s="2" t="n">
        <v>37060</v>
      </c>
      <c r="H30" s="1" t="n">
        <f aca="false">6%/365</f>
        <v>0.000164383561643836</v>
      </c>
      <c r="I30" s="17" t="n">
        <f aca="false">G30-F30</f>
        <v>663</v>
      </c>
      <c r="J30" s="3" t="n">
        <f aca="false">(+H30*I30)*D30</f>
        <v>-28888.5477008219</v>
      </c>
    </row>
    <row r="31" customFormat="false" ht="12.75" hidden="false" customHeight="false" outlineLevel="0" collapsed="false">
      <c r="A31" s="12"/>
      <c r="B31" s="13"/>
      <c r="C31" s="14"/>
      <c r="D31" s="15"/>
      <c r="E31" s="16"/>
    </row>
    <row r="32" customFormat="false" ht="12.75" hidden="false" customHeight="false" outlineLevel="0" collapsed="false">
      <c r="A32" s="21" t="n">
        <v>36342</v>
      </c>
      <c r="B32" s="22" t="n">
        <f aca="false">+[2]IMBAL!P$56</f>
        <v>-171431.7568</v>
      </c>
      <c r="C32" s="23" t="n">
        <v>2.1694</v>
      </c>
      <c r="D32" s="24" t="n">
        <f aca="false">ROUND(B32*C32,2)-97583.95</f>
        <v>-469488</v>
      </c>
      <c r="E32" s="25"/>
      <c r="F32" s="26" t="n">
        <v>36428</v>
      </c>
      <c r="G32" s="26" t="n">
        <v>37060</v>
      </c>
      <c r="H32" s="27" t="n">
        <f aca="false">6%/365</f>
        <v>0.000164383561643836</v>
      </c>
      <c r="I32" s="28" t="n">
        <f aca="false">G32-F32</f>
        <v>632</v>
      </c>
      <c r="J32" s="29" t="n">
        <f aca="false">(+H32*I32)*D32</f>
        <v>-48775.301260274</v>
      </c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27"/>
      <c r="IF32" s="27"/>
      <c r="IG32" s="27"/>
      <c r="IH32" s="27"/>
      <c r="II32" s="27"/>
      <c r="IJ32" s="27"/>
      <c r="IK32" s="27"/>
      <c r="IL32" s="27"/>
      <c r="IM32" s="27"/>
      <c r="IN32" s="27"/>
      <c r="IO32" s="27"/>
      <c r="IP32" s="27"/>
      <c r="IQ32" s="27"/>
      <c r="IR32" s="27"/>
      <c r="IS32" s="27"/>
      <c r="IT32" s="27"/>
      <c r="IU32" s="27"/>
      <c r="IV32" s="27"/>
      <c r="IW32" s="27"/>
    </row>
    <row r="33" customFormat="false" ht="12.75" hidden="false" customHeight="false" outlineLevel="0" collapsed="false">
      <c r="A33" s="12"/>
      <c r="B33" s="13"/>
      <c r="C33" s="14"/>
      <c r="D33" s="15"/>
      <c r="E33" s="16"/>
    </row>
    <row r="34" customFormat="false" ht="12.75" hidden="false" customHeight="false" outlineLevel="0" collapsed="false">
      <c r="A34" s="21" t="n">
        <v>36373</v>
      </c>
      <c r="B34" s="22" t="n">
        <f aca="false">+[2]IMBAL!Q$56</f>
        <v>-86823.4959999993</v>
      </c>
      <c r="C34" s="23" t="n">
        <v>2.6214</v>
      </c>
      <c r="D34" s="24" t="n">
        <f aca="false">ROUND(B34*C34,2)-85310.84</f>
        <v>-312909.95</v>
      </c>
      <c r="E34" s="25"/>
      <c r="F34" s="26" t="n">
        <v>36458</v>
      </c>
      <c r="G34" s="26" t="n">
        <v>37060</v>
      </c>
      <c r="H34" s="27" t="n">
        <f aca="false">6%/365</f>
        <v>0.000164383561643836</v>
      </c>
      <c r="I34" s="28" t="n">
        <f aca="false">G34-F34</f>
        <v>602</v>
      </c>
      <c r="J34" s="29" t="n">
        <f aca="false">(+H34*I34)*D34</f>
        <v>-30965.2257369863</v>
      </c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27"/>
      <c r="IF34" s="27"/>
      <c r="IG34" s="27"/>
      <c r="IH34" s="27"/>
      <c r="II34" s="27"/>
      <c r="IJ34" s="27"/>
      <c r="IK34" s="27"/>
      <c r="IL34" s="27"/>
      <c r="IM34" s="27"/>
      <c r="IN34" s="27"/>
      <c r="IO34" s="27"/>
      <c r="IP34" s="27"/>
      <c r="IQ34" s="27"/>
      <c r="IR34" s="27"/>
      <c r="IS34" s="27"/>
      <c r="IT34" s="27"/>
      <c r="IU34" s="27"/>
      <c r="IV34" s="27"/>
      <c r="IW34" s="27"/>
    </row>
    <row r="35" customFormat="false" ht="12.75" hidden="false" customHeight="false" outlineLevel="0" collapsed="false">
      <c r="A35" s="12"/>
      <c r="B35" s="13"/>
      <c r="C35" s="14"/>
      <c r="D35" s="15"/>
      <c r="E35" s="16"/>
    </row>
    <row r="36" customFormat="false" ht="12.75" hidden="false" customHeight="false" outlineLevel="0" collapsed="false">
      <c r="A36" s="12" t="n">
        <v>36404</v>
      </c>
      <c r="B36" s="13" t="n">
        <f aca="false">+[2]IMBAL!R$56</f>
        <v>-291452.284800001</v>
      </c>
      <c r="C36" s="14" t="n">
        <v>2.4229</v>
      </c>
      <c r="D36" s="15" t="n">
        <f aca="false">ROUND(B36*C36,2)</f>
        <v>-706159.74</v>
      </c>
      <c r="E36" s="16"/>
      <c r="F36" s="2" t="n">
        <v>36489</v>
      </c>
      <c r="G36" s="2" t="n">
        <v>37060</v>
      </c>
      <c r="H36" s="1" t="n">
        <f aca="false">6%/365</f>
        <v>0.000164383561643836</v>
      </c>
      <c r="I36" s="17" t="n">
        <f aca="false">G36-F36</f>
        <v>571</v>
      </c>
      <c r="J36" s="3" t="n">
        <f aca="false">(+H36*I36)*D36</f>
        <v>-66282.2813490411</v>
      </c>
    </row>
    <row r="37" customFormat="false" ht="12.75" hidden="false" customHeight="false" outlineLevel="0" collapsed="false">
      <c r="A37" s="12"/>
      <c r="B37" s="13"/>
      <c r="C37" s="14"/>
      <c r="D37" s="15"/>
      <c r="E37" s="16"/>
    </row>
    <row r="38" customFormat="false" ht="12.75" hidden="false" customHeight="false" outlineLevel="0" collapsed="false">
      <c r="A38" s="12" t="n">
        <v>36434</v>
      </c>
      <c r="B38" s="13" t="n">
        <f aca="false">+[2]IMBAL!S$56</f>
        <v>323809.483199999</v>
      </c>
      <c r="C38" s="14" t="n">
        <v>2.6301</v>
      </c>
      <c r="D38" s="15" t="n">
        <f aca="false">ROUND(B38*C38,2)</f>
        <v>851651.32</v>
      </c>
      <c r="E38" s="16"/>
      <c r="F38" s="2" t="n">
        <v>36519</v>
      </c>
      <c r="G38" s="2" t="n">
        <v>37060</v>
      </c>
      <c r="H38" s="1" t="n">
        <f aca="false">6%/365</f>
        <v>0.000164383561643836</v>
      </c>
      <c r="I38" s="17" t="n">
        <f aca="false">G38-F38</f>
        <v>541</v>
      </c>
      <c r="J38" s="3" t="n">
        <f aca="false">(+H38*I38)*D38</f>
        <v>75738.6351978082</v>
      </c>
    </row>
    <row r="39" customFormat="false" ht="12.75" hidden="false" customHeight="false" outlineLevel="0" collapsed="false">
      <c r="A39" s="12"/>
      <c r="B39" s="13"/>
      <c r="C39" s="14"/>
      <c r="D39" s="15"/>
      <c r="E39" s="16"/>
    </row>
    <row r="40" customFormat="false" ht="12.75" hidden="false" customHeight="false" outlineLevel="0" collapsed="false">
      <c r="A40" s="21" t="n">
        <v>36465</v>
      </c>
      <c r="B40" s="22" t="n">
        <f aca="false">+[2]IMBAL!T$56</f>
        <v>516651.702399999</v>
      </c>
      <c r="C40" s="23" t="n">
        <v>2.2333</v>
      </c>
      <c r="D40" s="24" t="n">
        <f aca="false">ROUND(B40*C40,2)+241.2</f>
        <v>1154079.45</v>
      </c>
      <c r="E40" s="25"/>
      <c r="F40" s="26" t="n">
        <v>36550</v>
      </c>
      <c r="G40" s="26" t="n">
        <v>37060</v>
      </c>
      <c r="H40" s="27" t="n">
        <f aca="false">6%/365</f>
        <v>0.000164383561643836</v>
      </c>
      <c r="I40" s="28" t="n">
        <f aca="false">G40-F40</f>
        <v>510</v>
      </c>
      <c r="J40" s="29" t="n">
        <f aca="false">(+H40*I40)*D40</f>
        <v>96752.9621095891</v>
      </c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27"/>
      <c r="IF40" s="27"/>
      <c r="IG40" s="27"/>
      <c r="IH40" s="27"/>
      <c r="II40" s="27"/>
      <c r="IJ40" s="27"/>
      <c r="IK40" s="27"/>
      <c r="IL40" s="27"/>
      <c r="IM40" s="27"/>
      <c r="IN40" s="27"/>
      <c r="IO40" s="27"/>
      <c r="IP40" s="27"/>
      <c r="IQ40" s="27"/>
      <c r="IR40" s="27"/>
      <c r="IS40" s="27"/>
      <c r="IT40" s="27"/>
      <c r="IU40" s="27"/>
      <c r="IV40" s="27"/>
      <c r="IW40" s="27"/>
    </row>
    <row r="41" customFormat="false" ht="12.75" hidden="false" customHeight="false" outlineLevel="0" collapsed="false">
      <c r="A41" s="12"/>
      <c r="B41" s="13"/>
      <c r="C41" s="14"/>
      <c r="D41" s="15"/>
      <c r="E41" s="16"/>
    </row>
    <row r="42" customFormat="false" ht="12.75" hidden="false" customHeight="false" outlineLevel="0" collapsed="false">
      <c r="A42" s="12" t="n">
        <v>36495</v>
      </c>
      <c r="B42" s="13" t="n">
        <f aca="false">+[2]IMBAL!U$56</f>
        <v>184216.635200001</v>
      </c>
      <c r="C42" s="14" t="n">
        <v>2.2169</v>
      </c>
      <c r="D42" s="15" t="n">
        <f aca="false">ROUND(B42*C42,2)</f>
        <v>408389.86</v>
      </c>
      <c r="E42" s="16"/>
      <c r="F42" s="2" t="n">
        <v>36581</v>
      </c>
      <c r="G42" s="2" t="n">
        <v>37060</v>
      </c>
      <c r="H42" s="1" t="n">
        <f aca="false">6%/365</f>
        <v>0.000164383561643836</v>
      </c>
      <c r="I42" s="17" t="n">
        <f aca="false">G42-F42</f>
        <v>479</v>
      </c>
      <c r="J42" s="3" t="n">
        <f aca="false">(+H42*I42)*D42</f>
        <v>32156.5056887671</v>
      </c>
    </row>
    <row r="43" customFormat="false" ht="12.75" hidden="false" customHeight="false" outlineLevel="0" collapsed="false">
      <c r="A43" s="12"/>
      <c r="B43" s="13"/>
      <c r="C43" s="14"/>
      <c r="D43" s="15"/>
      <c r="E43" s="16"/>
    </row>
    <row r="44" customFormat="false" ht="12.75" hidden="false" customHeight="false" outlineLevel="0" collapsed="false">
      <c r="A44" s="21" t="n">
        <v>36526</v>
      </c>
      <c r="B44" s="22" t="n">
        <f aca="false">+[2]IMBAL!V$56</f>
        <v>-14774.9056000002</v>
      </c>
      <c r="C44" s="23" t="n">
        <v>2.2509</v>
      </c>
      <c r="D44" s="24" t="n">
        <f aca="false">ROUND(B44*C44,2)-45247.59</f>
        <v>-78504.43</v>
      </c>
      <c r="E44" s="25"/>
      <c r="F44" s="26" t="n">
        <v>36610</v>
      </c>
      <c r="G44" s="26" t="n">
        <v>37060</v>
      </c>
      <c r="H44" s="27" t="n">
        <f aca="false">6%/365</f>
        <v>0.000164383561643836</v>
      </c>
      <c r="I44" s="28" t="n">
        <f aca="false">G44-F44</f>
        <v>450</v>
      </c>
      <c r="J44" s="29" t="n">
        <f aca="false">(+H44*I44)*D44</f>
        <v>-5807.17701369863</v>
      </c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7"/>
      <c r="HB44" s="27"/>
      <c r="HC44" s="27"/>
      <c r="HD44" s="27"/>
      <c r="HE44" s="27"/>
      <c r="HF44" s="27"/>
      <c r="HG44" s="27"/>
      <c r="HH44" s="27"/>
      <c r="HI44" s="27"/>
      <c r="HJ44" s="27"/>
      <c r="HK44" s="27"/>
      <c r="HL44" s="27"/>
      <c r="HM44" s="27"/>
      <c r="HN44" s="27"/>
      <c r="HO44" s="27"/>
      <c r="HP44" s="27"/>
      <c r="HQ44" s="27"/>
      <c r="HR44" s="27"/>
      <c r="HS44" s="27"/>
      <c r="HT44" s="27"/>
      <c r="HU44" s="27"/>
      <c r="HV44" s="27"/>
      <c r="HW44" s="27"/>
      <c r="HX44" s="27"/>
      <c r="HY44" s="27"/>
      <c r="HZ44" s="27"/>
      <c r="IA44" s="27"/>
      <c r="IB44" s="27"/>
      <c r="IC44" s="27"/>
      <c r="ID44" s="27"/>
      <c r="IE44" s="27"/>
      <c r="IF44" s="27"/>
      <c r="IG44" s="27"/>
      <c r="IH44" s="27"/>
      <c r="II44" s="27"/>
      <c r="IJ44" s="27"/>
      <c r="IK44" s="27"/>
      <c r="IL44" s="27"/>
      <c r="IM44" s="27"/>
      <c r="IN44" s="27"/>
      <c r="IO44" s="27"/>
      <c r="IP44" s="27"/>
      <c r="IQ44" s="27"/>
      <c r="IR44" s="27"/>
      <c r="IS44" s="27"/>
      <c r="IT44" s="27"/>
      <c r="IU44" s="27"/>
      <c r="IV44" s="27"/>
      <c r="IW44" s="27"/>
    </row>
    <row r="45" customFormat="false" ht="12.75" hidden="false" customHeight="false" outlineLevel="0" collapsed="false">
      <c r="A45" s="12"/>
      <c r="B45" s="13"/>
      <c r="C45" s="14"/>
      <c r="D45" s="15"/>
      <c r="E45" s="16"/>
    </row>
    <row r="46" customFormat="false" ht="12.75" hidden="false" customHeight="false" outlineLevel="0" collapsed="false">
      <c r="A46" s="21" t="n">
        <v>36557</v>
      </c>
      <c r="B46" s="22" t="n">
        <f aca="false">+[2]IMBAL!W$56</f>
        <v>186956.583999999</v>
      </c>
      <c r="C46" s="23" t="n">
        <v>2.4475</v>
      </c>
      <c r="D46" s="24" t="n">
        <f aca="false">ROUND(B46*C46,2)+1328.99</f>
        <v>458905.23</v>
      </c>
      <c r="E46" s="25"/>
      <c r="F46" s="26" t="n">
        <v>36641</v>
      </c>
      <c r="G46" s="26" t="n">
        <v>37060</v>
      </c>
      <c r="H46" s="27" t="n">
        <f aca="false">6%/365</f>
        <v>0.000164383561643836</v>
      </c>
      <c r="I46" s="28" t="n">
        <f aca="false">G46-F46</f>
        <v>419</v>
      </c>
      <c r="J46" s="29" t="n">
        <f aca="false">(+H46*I46)*D46</f>
        <v>31607.8835128767</v>
      </c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7"/>
      <c r="HB46" s="27"/>
      <c r="HC46" s="27"/>
      <c r="HD46" s="27"/>
      <c r="HE46" s="27"/>
      <c r="HF46" s="27"/>
      <c r="HG46" s="27"/>
      <c r="HH46" s="27"/>
      <c r="HI46" s="27"/>
      <c r="HJ46" s="27"/>
      <c r="HK46" s="27"/>
      <c r="HL46" s="27"/>
      <c r="HM46" s="27"/>
      <c r="HN46" s="27"/>
      <c r="HO46" s="27"/>
      <c r="HP46" s="27"/>
      <c r="HQ46" s="27"/>
      <c r="HR46" s="27"/>
      <c r="HS46" s="27"/>
      <c r="HT46" s="27"/>
      <c r="HU46" s="27"/>
      <c r="HV46" s="27"/>
      <c r="HW46" s="27"/>
      <c r="HX46" s="27"/>
      <c r="HY46" s="27"/>
      <c r="HZ46" s="27"/>
      <c r="IA46" s="27"/>
      <c r="IB46" s="27"/>
      <c r="IC46" s="27"/>
      <c r="ID46" s="27"/>
      <c r="IE46" s="27"/>
      <c r="IF46" s="27"/>
      <c r="IG46" s="27"/>
      <c r="IH46" s="27"/>
      <c r="II46" s="27"/>
      <c r="IJ46" s="27"/>
      <c r="IK46" s="27"/>
      <c r="IL46" s="27"/>
      <c r="IM46" s="27"/>
      <c r="IN46" s="27"/>
      <c r="IO46" s="27"/>
      <c r="IP46" s="27"/>
      <c r="IQ46" s="27"/>
      <c r="IR46" s="27"/>
      <c r="IS46" s="27"/>
      <c r="IT46" s="27"/>
      <c r="IU46" s="27"/>
      <c r="IV46" s="27"/>
      <c r="IW46" s="27"/>
    </row>
    <row r="47" customFormat="false" ht="12.75" hidden="false" customHeight="false" outlineLevel="0" collapsed="false">
      <c r="A47" s="12"/>
      <c r="B47" s="13"/>
      <c r="C47" s="14"/>
      <c r="D47" s="15"/>
      <c r="E47" s="16"/>
    </row>
    <row r="48" customFormat="false" ht="12.75" hidden="false" customHeight="false" outlineLevel="0" collapsed="false">
      <c r="A48" s="12" t="n">
        <v>36586</v>
      </c>
      <c r="B48" s="13" t="n">
        <f aca="false">+[2]IMBAL!X$56</f>
        <v>-81567.8480000012</v>
      </c>
      <c r="C48" s="14" t="n">
        <v>2.6365</v>
      </c>
      <c r="D48" s="15" t="n">
        <f aca="false">ROUND(B48*C48,2)</f>
        <v>-215053.63</v>
      </c>
      <c r="E48" s="16"/>
      <c r="F48" s="2" t="n">
        <v>36671</v>
      </c>
      <c r="G48" s="2" t="n">
        <v>37060</v>
      </c>
      <c r="H48" s="1" t="n">
        <f aca="false">6%/365</f>
        <v>0.000164383561643836</v>
      </c>
      <c r="I48" s="17" t="n">
        <f aca="false">G48-F48</f>
        <v>389</v>
      </c>
      <c r="J48" s="3" t="n">
        <f aca="false">(+H48*I48)*D48</f>
        <v>-13751.6485594521</v>
      </c>
    </row>
    <row r="49" customFormat="false" ht="12.75" hidden="false" customHeight="false" outlineLevel="0" collapsed="false">
      <c r="A49" s="12"/>
      <c r="B49" s="13"/>
      <c r="C49" s="14"/>
      <c r="D49" s="15"/>
      <c r="E49" s="16"/>
    </row>
    <row r="50" customFormat="false" ht="12.75" hidden="false" customHeight="false" outlineLevel="0" collapsed="false">
      <c r="A50" s="12" t="n">
        <v>36617</v>
      </c>
      <c r="B50" s="13" t="n">
        <f aca="false">+[2]IMBAL!Y$56</f>
        <v>-102750.523199998</v>
      </c>
      <c r="C50" s="14" t="n">
        <v>2.8424</v>
      </c>
      <c r="D50" s="15" t="n">
        <f aca="false">ROUND(B50*C50,2)</f>
        <v>-292058.09</v>
      </c>
      <c r="E50" s="16"/>
      <c r="F50" s="2" t="n">
        <v>36702</v>
      </c>
      <c r="G50" s="2" t="n">
        <v>37060</v>
      </c>
      <c r="H50" s="1" t="n">
        <f aca="false">6%/365</f>
        <v>0.000164383561643836</v>
      </c>
      <c r="I50" s="17" t="n">
        <f aca="false">G50-F50</f>
        <v>358</v>
      </c>
      <c r="J50" s="3" t="n">
        <f aca="false">(+H50*I50)*D50</f>
        <v>-17187.4185567123</v>
      </c>
    </row>
    <row r="51" customFormat="false" ht="12.75" hidden="false" customHeight="false" outlineLevel="0" collapsed="false">
      <c r="A51" s="12"/>
      <c r="B51" s="13"/>
      <c r="C51" s="14"/>
      <c r="D51" s="15"/>
      <c r="E51" s="16"/>
    </row>
    <row r="52" customFormat="false" ht="12.75" hidden="false" customHeight="false" outlineLevel="0" collapsed="false">
      <c r="A52" s="12" t="n">
        <v>36647</v>
      </c>
      <c r="B52" s="13" t="n">
        <f aca="false">+[2]IMBAL!Z$56</f>
        <v>-174201.079999998</v>
      </c>
      <c r="C52" s="14" t="n">
        <v>3.2884</v>
      </c>
      <c r="D52" s="15" t="n">
        <f aca="false">ROUND(B52*C52,2)</f>
        <v>-572842.83</v>
      </c>
      <c r="E52" s="16"/>
      <c r="F52" s="2" t="n">
        <v>36732</v>
      </c>
      <c r="G52" s="2" t="n">
        <v>37060</v>
      </c>
      <c r="H52" s="1" t="n">
        <f aca="false">6%/365</f>
        <v>0.000164383561643836</v>
      </c>
      <c r="I52" s="17" t="n">
        <f aca="false">G52-F52</f>
        <v>328</v>
      </c>
      <c r="J52" s="3" t="n">
        <f aca="false">(+H52*I52)*D52</f>
        <v>-30886.4298476712</v>
      </c>
    </row>
    <row r="53" customFormat="false" ht="12.75" hidden="false" customHeight="false" outlineLevel="0" collapsed="false">
      <c r="A53" s="12"/>
      <c r="B53" s="13"/>
      <c r="C53" s="14"/>
      <c r="D53" s="15"/>
      <c r="E53" s="16"/>
    </row>
    <row r="54" customFormat="false" ht="12.75" hidden="false" customHeight="false" outlineLevel="0" collapsed="false">
      <c r="A54" s="12" t="n">
        <v>36678</v>
      </c>
      <c r="B54" s="13" t="n">
        <f aca="false">+[2]IMBAL!AA$56</f>
        <v>-16036.2432000004</v>
      </c>
      <c r="C54" s="14" t="n">
        <v>4.0792</v>
      </c>
      <c r="D54" s="15" t="n">
        <f aca="false">ROUND(B54*C54,2)</f>
        <v>-65415.04</v>
      </c>
      <c r="E54" s="16"/>
      <c r="F54" s="2" t="n">
        <v>36763</v>
      </c>
      <c r="G54" s="2" t="n">
        <v>37060</v>
      </c>
      <c r="H54" s="1" t="n">
        <f aca="false">6%/365</f>
        <v>0.000164383561643836</v>
      </c>
      <c r="I54" s="17" t="n">
        <f aca="false">G54-F54</f>
        <v>297</v>
      </c>
      <c r="J54" s="3" t="n">
        <f aca="false">(+H54*I54)*D54</f>
        <v>-3193.68770630137</v>
      </c>
    </row>
    <row r="55" customFormat="false" ht="12.75" hidden="false" customHeight="false" outlineLevel="0" collapsed="false">
      <c r="A55" s="12"/>
      <c r="B55" s="13"/>
      <c r="C55" s="14"/>
      <c r="D55" s="15"/>
      <c r="E55" s="16"/>
    </row>
    <row r="56" customFormat="false" ht="12.75" hidden="false" customHeight="false" outlineLevel="0" collapsed="false">
      <c r="A56" s="12" t="n">
        <v>36708</v>
      </c>
      <c r="B56" s="13" t="n">
        <f aca="false">+[2]IMBAL!AB$56</f>
        <v>83178.5344000012</v>
      </c>
      <c r="C56" s="14" t="n">
        <v>3.8249</v>
      </c>
      <c r="D56" s="15" t="n">
        <f aca="false">ROUND(B56*C56,2)</f>
        <v>318149.58</v>
      </c>
      <c r="E56" s="16"/>
      <c r="F56" s="2" t="n">
        <v>36794</v>
      </c>
      <c r="G56" s="2" t="n">
        <v>37060</v>
      </c>
      <c r="H56" s="1" t="n">
        <f aca="false">6%/365</f>
        <v>0.000164383561643836</v>
      </c>
      <c r="I56" s="17" t="n">
        <f aca="false">G56-F56</f>
        <v>266</v>
      </c>
      <c r="J56" s="3" t="n">
        <f aca="false">(+H56*I56)*D56</f>
        <v>13911.4172515069</v>
      </c>
    </row>
    <row r="57" customFormat="false" ht="12.75" hidden="false" customHeight="false" outlineLevel="0" collapsed="false">
      <c r="A57" s="12"/>
      <c r="B57" s="13"/>
      <c r="C57" s="14"/>
      <c r="D57" s="15"/>
      <c r="E57" s="16"/>
    </row>
    <row r="58" customFormat="false" ht="12.75" hidden="false" customHeight="false" outlineLevel="0" collapsed="false">
      <c r="A58" s="12" t="n">
        <v>36739</v>
      </c>
      <c r="B58" s="13" t="n">
        <f aca="false">+[2]IMBAL!AC$56</f>
        <v>-48913.860799998</v>
      </c>
      <c r="C58" s="14" t="n">
        <v>4.2166</v>
      </c>
      <c r="D58" s="15" t="n">
        <f aca="false">ROUND(B58*C58,2)</f>
        <v>-206250.19</v>
      </c>
      <c r="E58" s="16"/>
      <c r="F58" s="2" t="n">
        <v>36824</v>
      </c>
      <c r="G58" s="2" t="n">
        <v>37060</v>
      </c>
      <c r="H58" s="1" t="n">
        <f aca="false">6%/365</f>
        <v>0.000164383561643836</v>
      </c>
      <c r="I58" s="17" t="n">
        <f aca="false">G58-F58</f>
        <v>236</v>
      </c>
      <c r="J58" s="3" t="n">
        <f aca="false">(+H58*I58)*D58</f>
        <v>-8001.3772339726</v>
      </c>
    </row>
    <row r="59" customFormat="false" ht="12.75" hidden="false" customHeight="false" outlineLevel="0" collapsed="false">
      <c r="A59" s="12"/>
      <c r="B59" s="13"/>
      <c r="C59" s="14"/>
      <c r="D59" s="15"/>
      <c r="E59" s="16"/>
    </row>
    <row r="60" customFormat="false" ht="12.75" hidden="false" customHeight="false" outlineLevel="0" collapsed="false">
      <c r="A60" s="21" t="n">
        <v>36770</v>
      </c>
      <c r="B60" s="22" t="n">
        <f aca="false">+[2]IMBAL!AD$56</f>
        <v>58520.9039999992</v>
      </c>
      <c r="C60" s="23" t="n">
        <v>4.8503</v>
      </c>
      <c r="D60" s="24" t="n">
        <f aca="false">ROUND(B60*C60,2)+10302.04</f>
        <v>294145.98</v>
      </c>
      <c r="E60" s="25"/>
      <c r="F60" s="26" t="n">
        <v>36855</v>
      </c>
      <c r="G60" s="26" t="n">
        <v>37060</v>
      </c>
      <c r="H60" s="27" t="n">
        <f aca="false">6%/365</f>
        <v>0.000164383561643836</v>
      </c>
      <c r="I60" s="28" t="n">
        <f aca="false">G60-F60</f>
        <v>205</v>
      </c>
      <c r="J60" s="29" t="n">
        <f aca="false">(+H60*I60)*D60</f>
        <v>9912.31658630137</v>
      </c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/>
      <c r="DJ60" s="27"/>
      <c r="DK60" s="27"/>
      <c r="DL60" s="27"/>
      <c r="DM60" s="27"/>
      <c r="DN60" s="27"/>
      <c r="DO60" s="27"/>
      <c r="DP60" s="27"/>
      <c r="DQ60" s="27"/>
      <c r="DR60" s="27"/>
      <c r="DS60" s="27"/>
      <c r="DT60" s="27"/>
      <c r="DU60" s="27"/>
      <c r="DV60" s="27"/>
      <c r="DW60" s="27"/>
      <c r="DX60" s="27"/>
      <c r="DY60" s="27"/>
      <c r="DZ60" s="27"/>
      <c r="EA60" s="27"/>
      <c r="EB60" s="27"/>
      <c r="EC60" s="27"/>
      <c r="ED60" s="27"/>
      <c r="EE60" s="27"/>
      <c r="EF60" s="27"/>
      <c r="EG60" s="27"/>
      <c r="EH60" s="27"/>
      <c r="EI60" s="27"/>
      <c r="EJ60" s="27"/>
      <c r="EK60" s="27"/>
      <c r="EL60" s="27"/>
      <c r="EM60" s="27"/>
      <c r="EN60" s="27"/>
      <c r="EO60" s="27"/>
      <c r="EP60" s="27"/>
      <c r="EQ60" s="27"/>
      <c r="ER60" s="27"/>
      <c r="ES60" s="27"/>
      <c r="ET60" s="27"/>
      <c r="EU60" s="27"/>
      <c r="EV60" s="27"/>
      <c r="EW60" s="27"/>
      <c r="EX60" s="27"/>
      <c r="EY60" s="27"/>
      <c r="EZ60" s="27"/>
      <c r="FA60" s="27"/>
      <c r="FB60" s="27"/>
      <c r="FC60" s="27"/>
      <c r="FD60" s="27"/>
      <c r="FE60" s="27"/>
      <c r="FF60" s="27"/>
      <c r="FG60" s="27"/>
      <c r="FH60" s="27"/>
      <c r="FI60" s="27"/>
      <c r="FJ60" s="27"/>
      <c r="FK60" s="27"/>
      <c r="FL60" s="27"/>
      <c r="FM60" s="27"/>
      <c r="FN60" s="27"/>
      <c r="FO60" s="27"/>
      <c r="FP60" s="27"/>
      <c r="FQ60" s="27"/>
      <c r="FR60" s="27"/>
      <c r="FS60" s="27"/>
      <c r="FT60" s="27"/>
      <c r="FU60" s="27"/>
      <c r="FV60" s="27"/>
      <c r="FW60" s="27"/>
      <c r="FX60" s="27"/>
      <c r="FY60" s="27"/>
      <c r="FZ60" s="27"/>
      <c r="GA60" s="27"/>
      <c r="GB60" s="27"/>
      <c r="GC60" s="27"/>
      <c r="GD60" s="27"/>
      <c r="GE60" s="27"/>
      <c r="GF60" s="27"/>
      <c r="GG60" s="27"/>
      <c r="GH60" s="27"/>
      <c r="GI60" s="27"/>
      <c r="GJ60" s="27"/>
      <c r="GK60" s="27"/>
      <c r="GL60" s="27"/>
      <c r="GM60" s="27"/>
      <c r="GN60" s="27"/>
      <c r="GO60" s="27"/>
      <c r="GP60" s="27"/>
      <c r="GQ60" s="27"/>
      <c r="GR60" s="27"/>
      <c r="GS60" s="27"/>
      <c r="GT60" s="27"/>
      <c r="GU60" s="27"/>
      <c r="GV60" s="27"/>
      <c r="GW60" s="27"/>
      <c r="GX60" s="27"/>
      <c r="GY60" s="27"/>
      <c r="GZ60" s="27"/>
      <c r="HA60" s="27"/>
      <c r="HB60" s="27"/>
      <c r="HC60" s="27"/>
      <c r="HD60" s="27"/>
      <c r="HE60" s="27"/>
      <c r="HF60" s="27"/>
      <c r="HG60" s="27"/>
      <c r="HH60" s="27"/>
      <c r="HI60" s="27"/>
      <c r="HJ60" s="27"/>
      <c r="HK60" s="27"/>
      <c r="HL60" s="27"/>
      <c r="HM60" s="27"/>
      <c r="HN60" s="27"/>
      <c r="HO60" s="27"/>
      <c r="HP60" s="27"/>
      <c r="HQ60" s="27"/>
      <c r="HR60" s="27"/>
      <c r="HS60" s="27"/>
      <c r="HT60" s="27"/>
      <c r="HU60" s="27"/>
      <c r="HV60" s="27"/>
      <c r="HW60" s="27"/>
      <c r="HX60" s="27"/>
      <c r="HY60" s="27"/>
      <c r="HZ60" s="27"/>
      <c r="IA60" s="27"/>
      <c r="IB60" s="27"/>
      <c r="IC60" s="27"/>
      <c r="ID60" s="27"/>
      <c r="IE60" s="27"/>
      <c r="IF60" s="27"/>
      <c r="IG60" s="27"/>
      <c r="IH60" s="27"/>
      <c r="II60" s="27"/>
      <c r="IJ60" s="27"/>
      <c r="IK60" s="27"/>
      <c r="IL60" s="27"/>
      <c r="IM60" s="27"/>
      <c r="IN60" s="27"/>
      <c r="IO60" s="27"/>
      <c r="IP60" s="27"/>
      <c r="IQ60" s="27"/>
      <c r="IR60" s="27"/>
      <c r="IS60" s="27"/>
      <c r="IT60" s="27"/>
      <c r="IU60" s="27"/>
      <c r="IV60" s="27"/>
      <c r="IW60" s="27"/>
    </row>
    <row r="61" customFormat="false" ht="12.75" hidden="false" customHeight="false" outlineLevel="0" collapsed="false">
      <c r="A61" s="12"/>
      <c r="B61" s="13"/>
      <c r="C61" s="14"/>
      <c r="D61" s="15"/>
      <c r="E61" s="16"/>
    </row>
    <row r="62" customFormat="false" ht="12.75" hidden="false" customHeight="false" outlineLevel="0" collapsed="false">
      <c r="A62" s="21" t="n">
        <v>36800</v>
      </c>
      <c r="B62" s="22" t="n">
        <f aca="false">+[2]IMBAL!AE$56</f>
        <v>-137092.014399998</v>
      </c>
      <c r="C62" s="23" t="n">
        <v>4.8727</v>
      </c>
      <c r="D62" s="24" t="n">
        <f aca="false">ROUND(B62*C62,2)+6213.76</f>
        <v>-661794.5</v>
      </c>
      <c r="E62" s="25"/>
      <c r="F62" s="26" t="n">
        <v>36885</v>
      </c>
      <c r="G62" s="26" t="n">
        <v>37060</v>
      </c>
      <c r="H62" s="27" t="n">
        <f aca="false">6%/365</f>
        <v>0.000164383561643836</v>
      </c>
      <c r="I62" s="28" t="n">
        <f aca="false">G62-F62</f>
        <v>175</v>
      </c>
      <c r="J62" s="29" t="n">
        <f aca="false">(+H62*I62)*D62</f>
        <v>-19037.9239726027</v>
      </c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  <c r="EE62" s="27"/>
      <c r="EF62" s="27"/>
      <c r="EG62" s="27"/>
      <c r="EH62" s="27"/>
      <c r="EI62" s="27"/>
      <c r="EJ62" s="27"/>
      <c r="EK62" s="27"/>
      <c r="EL62" s="27"/>
      <c r="EM62" s="27"/>
      <c r="EN62" s="27"/>
      <c r="EO62" s="27"/>
      <c r="EP62" s="27"/>
      <c r="EQ62" s="27"/>
      <c r="ER62" s="27"/>
      <c r="ES62" s="27"/>
      <c r="ET62" s="27"/>
      <c r="EU62" s="27"/>
      <c r="EV62" s="27"/>
      <c r="EW62" s="27"/>
      <c r="EX62" s="27"/>
      <c r="EY62" s="27"/>
      <c r="EZ62" s="27"/>
      <c r="FA62" s="27"/>
      <c r="FB62" s="27"/>
      <c r="FC62" s="27"/>
      <c r="FD62" s="27"/>
      <c r="FE62" s="27"/>
      <c r="FF62" s="27"/>
      <c r="FG62" s="27"/>
      <c r="FH62" s="27"/>
      <c r="FI62" s="27"/>
      <c r="FJ62" s="27"/>
      <c r="FK62" s="27"/>
      <c r="FL62" s="27"/>
      <c r="FM62" s="27"/>
      <c r="FN62" s="27"/>
      <c r="FO62" s="27"/>
      <c r="FP62" s="27"/>
      <c r="FQ62" s="27"/>
      <c r="FR62" s="27"/>
      <c r="FS62" s="27"/>
      <c r="FT62" s="27"/>
      <c r="FU62" s="27"/>
      <c r="FV62" s="27"/>
      <c r="FW62" s="27"/>
      <c r="FX62" s="27"/>
      <c r="FY62" s="27"/>
      <c r="FZ62" s="27"/>
      <c r="GA62" s="27"/>
      <c r="GB62" s="27"/>
      <c r="GC62" s="27"/>
      <c r="GD62" s="27"/>
      <c r="GE62" s="27"/>
      <c r="GF62" s="27"/>
      <c r="GG62" s="27"/>
      <c r="GH62" s="27"/>
      <c r="GI62" s="27"/>
      <c r="GJ62" s="27"/>
      <c r="GK62" s="27"/>
      <c r="GL62" s="27"/>
      <c r="GM62" s="27"/>
      <c r="GN62" s="27"/>
      <c r="GO62" s="27"/>
      <c r="GP62" s="27"/>
      <c r="GQ62" s="27"/>
      <c r="GR62" s="27"/>
      <c r="GS62" s="27"/>
      <c r="GT62" s="27"/>
      <c r="GU62" s="27"/>
      <c r="GV62" s="27"/>
      <c r="GW62" s="27"/>
      <c r="GX62" s="27"/>
      <c r="GY62" s="27"/>
      <c r="GZ62" s="27"/>
      <c r="HA62" s="27"/>
      <c r="HB62" s="27"/>
      <c r="HC62" s="27"/>
      <c r="HD62" s="27"/>
      <c r="HE62" s="27"/>
      <c r="HF62" s="27"/>
      <c r="HG62" s="27"/>
      <c r="HH62" s="27"/>
      <c r="HI62" s="27"/>
      <c r="HJ62" s="27"/>
      <c r="HK62" s="27"/>
      <c r="HL62" s="27"/>
      <c r="HM62" s="27"/>
      <c r="HN62" s="27"/>
      <c r="HO62" s="27"/>
      <c r="HP62" s="27"/>
      <c r="HQ62" s="27"/>
      <c r="HR62" s="27"/>
      <c r="HS62" s="27"/>
      <c r="HT62" s="27"/>
      <c r="HU62" s="27"/>
      <c r="HV62" s="27"/>
      <c r="HW62" s="27"/>
      <c r="HX62" s="27"/>
      <c r="HY62" s="27"/>
      <c r="HZ62" s="27"/>
      <c r="IA62" s="27"/>
      <c r="IB62" s="27"/>
      <c r="IC62" s="27"/>
      <c r="ID62" s="27"/>
      <c r="IE62" s="27"/>
      <c r="IF62" s="27"/>
      <c r="IG62" s="27"/>
      <c r="IH62" s="27"/>
      <c r="II62" s="27"/>
      <c r="IJ62" s="27"/>
      <c r="IK62" s="27"/>
      <c r="IL62" s="27"/>
      <c r="IM62" s="27"/>
      <c r="IN62" s="27"/>
      <c r="IO62" s="27"/>
      <c r="IP62" s="27"/>
      <c r="IQ62" s="27"/>
      <c r="IR62" s="27"/>
      <c r="IS62" s="27"/>
      <c r="IT62" s="27"/>
      <c r="IU62" s="27"/>
      <c r="IV62" s="27"/>
      <c r="IW62" s="27"/>
    </row>
    <row r="63" customFormat="false" ht="12.75" hidden="false" customHeight="false" outlineLevel="0" collapsed="false">
      <c r="A63" s="12"/>
      <c r="B63" s="13"/>
      <c r="C63" s="14"/>
      <c r="D63" s="15"/>
      <c r="E63" s="16"/>
    </row>
    <row r="64" customFormat="false" ht="12.75" hidden="false" customHeight="false" outlineLevel="0" collapsed="false">
      <c r="A64" s="12" t="n">
        <v>36831</v>
      </c>
      <c r="B64" s="13" t="n">
        <f aca="false">+[2]IMBAL!AF$56</f>
        <v>60134.1088000014</v>
      </c>
      <c r="C64" s="14" t="n">
        <v>5.209</v>
      </c>
      <c r="D64" s="15" t="n">
        <f aca="false">ROUND(B64*C64,2)</f>
        <v>313238.57</v>
      </c>
      <c r="E64" s="16"/>
      <c r="F64" s="2" t="n">
        <v>36916</v>
      </c>
      <c r="G64" s="2" t="n">
        <v>37060</v>
      </c>
      <c r="H64" s="1" t="n">
        <f aca="false">6%/365</f>
        <v>0.000164383561643836</v>
      </c>
      <c r="I64" s="17" t="n">
        <f aca="false">G64-F64</f>
        <v>144</v>
      </c>
      <c r="J64" s="3" t="n">
        <f aca="false">(+H64*I64)*D64</f>
        <v>7414.74313643836</v>
      </c>
    </row>
    <row r="65" customFormat="false" ht="12.75" hidden="false" customHeight="false" outlineLevel="0" collapsed="false">
      <c r="A65" s="12"/>
      <c r="B65" s="13"/>
      <c r="C65" s="14"/>
      <c r="D65" s="15"/>
      <c r="E65" s="16"/>
    </row>
    <row r="66" customFormat="false" ht="12.75" hidden="false" customHeight="false" outlineLevel="0" collapsed="false">
      <c r="A66" s="12" t="n">
        <v>36861</v>
      </c>
      <c r="B66" s="13" t="n">
        <f aca="false">+[2]IMBAL!AG$56</f>
        <v>88253.0160000026</v>
      </c>
      <c r="C66" s="14" t="n">
        <v>8.7182</v>
      </c>
      <c r="D66" s="15" t="n">
        <f aca="false">ROUND(B66*C66,2)</f>
        <v>769407.44</v>
      </c>
      <c r="E66" s="16"/>
      <c r="F66" s="2" t="n">
        <v>36947</v>
      </c>
      <c r="G66" s="2" t="n">
        <v>37060</v>
      </c>
      <c r="H66" s="1" t="n">
        <f aca="false">6%/365</f>
        <v>0.000164383561643836</v>
      </c>
      <c r="I66" s="17" t="n">
        <f aca="false">G66-F66</f>
        <v>113</v>
      </c>
      <c r="J66" s="3" t="n">
        <f aca="false">(+H66*I66)*D66</f>
        <v>14292.0066936986</v>
      </c>
    </row>
    <row r="67" customFormat="false" ht="12.75" hidden="false" customHeight="false" outlineLevel="0" collapsed="false">
      <c r="A67" s="12"/>
      <c r="B67" s="13"/>
      <c r="C67" s="14"/>
      <c r="D67" s="15"/>
      <c r="E67" s="16"/>
    </row>
    <row r="68" customFormat="false" ht="12.75" hidden="false" customHeight="false" outlineLevel="0" collapsed="false">
      <c r="A68" s="12" t="n">
        <v>36892</v>
      </c>
      <c r="B68" s="13" t="n">
        <f aca="false">+[2]IMBAL!AH$56</f>
        <v>93121.5935999993</v>
      </c>
      <c r="C68" s="14" t="n">
        <v>8</v>
      </c>
      <c r="D68" s="15" t="n">
        <f aca="false">ROUND(B68*C68,2)</f>
        <v>744972.75</v>
      </c>
      <c r="E68" s="16"/>
      <c r="F68" s="2" t="n">
        <v>36975</v>
      </c>
      <c r="G68" s="2" t="n">
        <v>37060</v>
      </c>
      <c r="H68" s="1" t="n">
        <f aca="false">6%/365</f>
        <v>0.000164383561643836</v>
      </c>
      <c r="I68" s="17" t="n">
        <f aca="false">G68-F68</f>
        <v>85</v>
      </c>
      <c r="J68" s="3" t="n">
        <f aca="false">(+H68*I68)*D68</f>
        <v>10409.2082876712</v>
      </c>
    </row>
    <row r="69" customFormat="false" ht="12.75" hidden="false" customHeight="false" outlineLevel="0" collapsed="false">
      <c r="A69" s="12"/>
      <c r="B69" s="13"/>
      <c r="C69" s="14"/>
      <c r="D69" s="15"/>
      <c r="E69" s="16"/>
    </row>
    <row r="70" customFormat="false" ht="12.75" hidden="false" customHeight="false" outlineLevel="0" collapsed="false">
      <c r="A70" s="12" t="n">
        <v>36923</v>
      </c>
      <c r="B70" s="13" t="n">
        <f aca="false">+[2]IMBAL!AI$56</f>
        <v>43915</v>
      </c>
      <c r="C70" s="14" t="n">
        <v>5.5555</v>
      </c>
      <c r="D70" s="15" t="n">
        <f aca="false">ROUND(B70*C70,2)</f>
        <v>243969.78</v>
      </c>
      <c r="E70" s="16"/>
      <c r="F70" s="2" t="n">
        <v>37006</v>
      </c>
      <c r="G70" s="2" t="n">
        <v>37060</v>
      </c>
      <c r="H70" s="1" t="n">
        <f aca="false">6%/365</f>
        <v>0.000164383561643836</v>
      </c>
      <c r="I70" s="17" t="n">
        <f aca="false">G70-F70</f>
        <v>54</v>
      </c>
      <c r="J70" s="3" t="n">
        <f aca="false">(+H70*I70)*D70</f>
        <v>2165.6495539726</v>
      </c>
    </row>
    <row r="71" customFormat="false" ht="12.75" hidden="false" customHeight="false" outlineLevel="0" collapsed="false">
      <c r="A71" s="12"/>
      <c r="B71" s="13"/>
      <c r="C71" s="14"/>
      <c r="D71" s="15"/>
      <c r="E71" s="16"/>
    </row>
    <row r="72" customFormat="false" ht="12.75" hidden="false" customHeight="false" outlineLevel="0" collapsed="false">
      <c r="A72" s="12" t="n">
        <v>36951</v>
      </c>
      <c r="B72" s="13" t="n">
        <f aca="false">+[2]IMBAL!AJ$56</f>
        <v>8621</v>
      </c>
      <c r="C72" s="14" t="n">
        <v>4.9851</v>
      </c>
      <c r="D72" s="15" t="n">
        <f aca="false">ROUND(B72*C72,2)</f>
        <v>42976.55</v>
      </c>
      <c r="E72" s="16"/>
      <c r="F72" s="9" t="n">
        <v>37036</v>
      </c>
      <c r="G72" s="2" t="n">
        <v>37060</v>
      </c>
      <c r="H72" s="1" t="n">
        <f aca="false">6%/365</f>
        <v>0.000164383561643836</v>
      </c>
      <c r="I72" s="17" t="n">
        <f aca="false">G72-F72</f>
        <v>24</v>
      </c>
      <c r="J72" s="3" t="n">
        <f aca="false">(+H72*I72)*D72</f>
        <v>169.551320547945</v>
      </c>
    </row>
    <row r="73" customFormat="false" ht="12.75" hidden="false" customHeight="false" outlineLevel="0" collapsed="false">
      <c r="A73" s="12"/>
      <c r="B73" s="13"/>
      <c r="C73" s="14"/>
      <c r="D73" s="15"/>
      <c r="E73" s="16"/>
    </row>
    <row r="74" customFormat="false" ht="12.75" hidden="false" customHeight="false" outlineLevel="0" collapsed="false">
      <c r="A74" s="34" t="s">
        <v>14</v>
      </c>
      <c r="B74" s="35"/>
      <c r="C74" s="35"/>
      <c r="D74" s="35"/>
      <c r="E74" s="36"/>
    </row>
    <row r="75" customFormat="false" ht="12.75" hidden="false" customHeight="false" outlineLevel="0" collapsed="false">
      <c r="A75" s="37" t="s">
        <v>15</v>
      </c>
      <c r="B75" s="38" t="n">
        <f aca="false">SUM(B6:B73)</f>
        <v>193212.642976029</v>
      </c>
      <c r="C75" s="39" t="n">
        <f aca="false">D75/B75</f>
        <v>6.17380784003866</v>
      </c>
      <c r="D75" s="40" t="n">
        <f aca="false">SUM(D6:D73)</f>
        <v>1192857.73</v>
      </c>
      <c r="E75" s="36"/>
      <c r="H75" s="10"/>
      <c r="I75" s="41" t="s">
        <v>16</v>
      </c>
      <c r="J75" s="42" t="n">
        <f aca="false">SUM(J6:J72)</f>
        <v>-56097.6929441096</v>
      </c>
      <c r="K75" s="1" t="str">
        <f aca="false">IF(J75&gt;0,"DUE ONEOK","DUE NNG")</f>
        <v>DUE NNG</v>
      </c>
    </row>
    <row r="76" customFormat="false" ht="12.75" hidden="false" customHeight="false" outlineLevel="0" collapsed="false">
      <c r="B76" s="43"/>
      <c r="C76" s="44"/>
      <c r="D76" s="43"/>
    </row>
    <row r="79" customFormat="false" ht="12.75" hidden="false" customHeight="false" outlineLevel="0" collapsed="false">
      <c r="B79" s="45"/>
      <c r="C79" s="45"/>
      <c r="D79" s="45"/>
    </row>
    <row r="80" customFormat="false" ht="12.75" hidden="false" customHeight="false" outlineLevel="0" collapsed="false">
      <c r="B80" s="45"/>
      <c r="C80" s="45"/>
      <c r="D80" s="45"/>
    </row>
    <row r="81" customFormat="false" ht="12.75" hidden="false" customHeight="false" outlineLevel="0" collapsed="false">
      <c r="B81" s="45"/>
      <c r="C81" s="45"/>
      <c r="D81" s="45"/>
    </row>
    <row r="82" customFormat="false" ht="12.75" hidden="false" customHeight="false" outlineLevel="0" collapsed="false">
      <c r="B82" s="45"/>
      <c r="C82" s="45"/>
      <c r="D82" s="45"/>
    </row>
    <row r="83" customFormat="false" ht="12.75" hidden="false" customHeight="false" outlineLevel="0" collapsed="false">
      <c r="B83" s="46"/>
      <c r="C83" s="45"/>
      <c r="D83" s="46"/>
    </row>
  </sheetData>
  <printOptions headings="false" gridLines="false" gridLinesSet="true" horizontalCentered="true" verticalCentered="false"/>
  <pageMargins left="0.5" right="0.5" top="0.5" bottom="0.2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&amp;R&amp;D</oddHeader>
    <oddFooter>&amp;LG:\C\B\&amp;F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2001-07-10T20:23:26Z</dcterms:created>
  <dc:creator>KIM HARDMAN</dc:creator>
  <dc:description/>
  <dc:language>en-US</dc:language>
  <cp:lastModifiedBy>rdietz</cp:lastModifiedBy>
  <dcterms:modified xsi:type="dcterms:W3CDTF">2001-07-20T17:58:29Z</dcterms:modified>
  <cp:revision>0</cp:revision>
  <dc:subject/>
  <dc:title/>
</cp:coreProperties>
</file>