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<sst xmlns="http://schemas.openxmlformats.org/spreadsheetml/2006/main" count="561" uniqueCount="53">
  <si>
    <t xml:space="preserve">Per Paul Lucci:</t>
  </si>
  <si>
    <t xml:space="preserve">Original Deal is first 3,500 MMBtu at fixed $2.055</t>
  </si>
  <si>
    <t xml:space="preserve">volume above 3,500 at applicable index</t>
  </si>
  <si>
    <t xml:space="preserve">If not enough Questar volume @ 2.055 - use CIG volume</t>
  </si>
  <si>
    <t xml:space="preserve">Original Verification #????? </t>
  </si>
  <si>
    <t xml:space="preserve">As Corrected</t>
  </si>
  <si>
    <t xml:space="preserve">Delivery</t>
  </si>
  <si>
    <t xml:space="preserve">Questar</t>
  </si>
  <si>
    <t xml:space="preserve">CIG</t>
  </si>
  <si>
    <t xml:space="preserve">($ Due Entity)</t>
  </si>
  <si>
    <t xml:space="preserve">Entity</t>
  </si>
  <si>
    <t xml:space="preserve">Period</t>
  </si>
  <si>
    <t xml:space="preserve">Sitara #</t>
  </si>
  <si>
    <t xml:space="preserve">Pipeline</t>
  </si>
  <si>
    <t xml:space="preserve">Point</t>
  </si>
  <si>
    <t xml:space="preserve">MMBtu</t>
  </si>
  <si>
    <t xml:space="preserve">Price</t>
  </si>
  <si>
    <t xml:space="preserve">$ Paid</t>
  </si>
  <si>
    <t xml:space="preserve">$ Suspense</t>
  </si>
  <si>
    <t xml:space="preserve">Index</t>
  </si>
  <si>
    <t xml:space="preserve">Total Amount</t>
  </si>
  <si>
    <t xml:space="preserve">$ Due ENA</t>
  </si>
  <si>
    <t xml:space="preserve">Enervest San Juan</t>
  </si>
  <si>
    <t xml:space="preserve">QUE</t>
  </si>
  <si>
    <t xml:space="preserve">Trail Unit MM</t>
  </si>
  <si>
    <t xml:space="preserve">Lower Nitchie</t>
  </si>
  <si>
    <t xml:space="preserve">South Baxter</t>
  </si>
  <si>
    <t xml:space="preserve">Days in Month:</t>
  </si>
  <si>
    <t xml:space="preserve">Fixed Volume:</t>
  </si>
  <si>
    <t xml:space="preserve">Total Monthly Volume:</t>
  </si>
  <si>
    <t xml:space="preserve">CIG Short</t>
  </si>
  <si>
    <t xml:space="preserve">Original Verification #2779SU </t>
  </si>
  <si>
    <t xml:space="preserve">Patrick Draw</t>
  </si>
  <si>
    <t xml:space="preserve">Original Verification #3484SU</t>
  </si>
  <si>
    <t xml:space="preserve">Original Verification #4511SU &amp; 4507SU </t>
  </si>
  <si>
    <t xml:space="preserve">Vermillion Plt</t>
  </si>
  <si>
    <t xml:space="preserve">Enervest Energy L.P.</t>
  </si>
  <si>
    <t xml:space="preserve">Original Verification -</t>
  </si>
  <si>
    <t xml:space="preserve">Original Verification #6463SU</t>
  </si>
  <si>
    <t xml:space="preserve">Producer Invoice</t>
  </si>
  <si>
    <t xml:space="preserve">Original Verification #8053SU</t>
  </si>
  <si>
    <t xml:space="preserve">Ques/WIC Kanda</t>
  </si>
  <si>
    <t xml:space="preserve">Original Verification #9891SU &amp; 9892SU</t>
  </si>
  <si>
    <t xml:space="preserve">Enervest Energy</t>
  </si>
  <si>
    <t xml:space="preserve">Original Verification #9891SU &amp; 9892SU (#13366SU Revised)</t>
  </si>
  <si>
    <t xml:space="preserve">Revised</t>
  </si>
  <si>
    <t xml:space="preserve">Reverse 133509</t>
  </si>
  <si>
    <t xml:space="preserve">Original Verification #12907SU &amp; 12881SU</t>
  </si>
  <si>
    <t xml:space="preserve">Original Verification #14867SU</t>
  </si>
  <si>
    <t xml:space="preserve">Original Verification #16184SU &amp; 16575SU</t>
  </si>
  <si>
    <t xml:space="preserve">na</t>
  </si>
  <si>
    <t xml:space="preserve">Net Due Enron</t>
  </si>
  <si>
    <t xml:space="preserve">June 1999 Shortage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</si>
</sst>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mmm\-yy"/>
    <numFmt numFmtId="170" formatCode="_(\$* #,##0.000_);_(\$* \(#,##0.000\);_(\$* \-???_);_(@_)"/>
    <numFmt numFmtId="171" formatCode="\$#,##0.000_);&quot;($&quot;#,##0.000\)"/>
    <numFmt numFmtId="172" formatCode="_(\$* #,##0.000_);_(\$* \(#,##0.000\);_(\$* \-??_);_(@_)"/>
    <numFmt numFmtId="173" formatCode="_(\$* #,##0.0000_);_(\$* \(#,##0.0000\);_(\$* \-??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8.14"/>
    <col collapsed="false" customWidth="true" hidden="false" outlineLevel="0" max="3" min="3" style="0" width="12.85"/>
    <col collapsed="false" customWidth="true" hidden="false" outlineLevel="0" max="4" min="4" style="0" width="7.14"/>
    <col collapsed="false" customWidth="true" hidden="false" outlineLevel="0" max="5" min="5" style="0" width="12.7"/>
    <col collapsed="false" customWidth="true" hidden="false" outlineLevel="0" max="6" min="6" style="1" width="11.28"/>
    <col collapsed="false" customWidth="true" hidden="false" outlineLevel="0" max="7" min="7" style="2" width="9.85"/>
    <col collapsed="false" customWidth="true" hidden="false" outlineLevel="0" max="8" min="8" style="3" width="14.14"/>
    <col collapsed="false" customWidth="true" hidden="false" outlineLevel="0" max="9" min="9" style="3" width="13.14"/>
    <col collapsed="false" customWidth="true" hidden="false" outlineLevel="0" max="11" min="10" style="3" width="8.56"/>
    <col collapsed="false" customWidth="true" hidden="false" outlineLevel="0" max="12" min="12" style="3" width="11.56"/>
    <col collapsed="false" customWidth="true" hidden="false" outlineLevel="0" max="13" min="13" style="1" width="11.56"/>
    <col collapsed="false" customWidth="true" hidden="false" outlineLevel="0" max="14" min="14" style="4" width="10.56"/>
    <col collapsed="false" customWidth="true" hidden="false" outlineLevel="0" max="15" min="15" style="3" width="14.14"/>
    <col collapsed="false" customWidth="true" hidden="false" outlineLevel="0" max="16" min="16" style="3" width="13.85"/>
    <col collapsed="false" customWidth="true" hidden="false" outlineLevel="0" max="17" min="17" style="0" width="12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7" customFormat="false" ht="13.5" hidden="false" customHeight="false" outlineLevel="0" collapsed="false"/>
    <row r="8" customFormat="false" ht="12.75" hidden="false" customHeight="false" outlineLevel="0" collapsed="false">
      <c r="A8" s="5" t="s">
        <v>4</v>
      </c>
      <c r="L8" s="6" t="s">
        <v>5</v>
      </c>
      <c r="M8" s="7"/>
      <c r="N8" s="8"/>
      <c r="O8" s="9"/>
      <c r="P8" s="10"/>
    </row>
    <row r="9" customFormat="false" ht="12.75" hidden="false" customHeight="false" outlineLevel="0" collapsed="false">
      <c r="B9" s="0" t="s">
        <v>6</v>
      </c>
      <c r="J9" s="3" t="s">
        <v>7</v>
      </c>
      <c r="K9" s="3" t="s">
        <v>8</v>
      </c>
      <c r="L9" s="11"/>
      <c r="M9" s="12"/>
      <c r="N9" s="13"/>
      <c r="O9" s="14"/>
      <c r="P9" s="15" t="s">
        <v>9</v>
      </c>
    </row>
    <row r="10" customFormat="false" ht="12.75" hidden="false" customHeight="false" outlineLevel="0" collapsed="false">
      <c r="A10" s="0" t="s">
        <v>10</v>
      </c>
      <c r="B10" s="0" t="s">
        <v>11</v>
      </c>
      <c r="C10" s="0" t="s">
        <v>12</v>
      </c>
      <c r="D10" s="0" t="s">
        <v>13</v>
      </c>
      <c r="E10" s="0" t="s">
        <v>14</v>
      </c>
      <c r="F10" s="1" t="s">
        <v>15</v>
      </c>
      <c r="G10" s="2" t="s">
        <v>16</v>
      </c>
      <c r="H10" s="3" t="s">
        <v>17</v>
      </c>
      <c r="I10" s="3" t="s">
        <v>18</v>
      </c>
      <c r="J10" s="3" t="s">
        <v>19</v>
      </c>
      <c r="K10" s="3" t="s">
        <v>19</v>
      </c>
      <c r="L10" s="11" t="s">
        <v>14</v>
      </c>
      <c r="M10" s="12" t="s">
        <v>15</v>
      </c>
      <c r="N10" s="13" t="s">
        <v>16</v>
      </c>
      <c r="O10" s="14" t="s">
        <v>20</v>
      </c>
      <c r="P10" s="15" t="s">
        <v>21</v>
      </c>
    </row>
    <row r="11" customFormat="false" ht="12.75" hidden="false" customHeight="false" outlineLevel="0" collapsed="false">
      <c r="E11" s="16"/>
      <c r="J11" s="3" t="n">
        <v>0.05</v>
      </c>
      <c r="K11" s="3" t="n">
        <v>0.05</v>
      </c>
      <c r="L11" s="11"/>
      <c r="M11" s="12"/>
      <c r="N11" s="17"/>
      <c r="O11" s="18"/>
      <c r="P11" s="19"/>
    </row>
    <row r="12" customFormat="false" ht="12.75" hidden="false" customHeight="false" outlineLevel="0" collapsed="false">
      <c r="A12" s="20" t="s">
        <v>22</v>
      </c>
      <c r="B12" s="21" t="n">
        <v>36373</v>
      </c>
      <c r="C12" s="22"/>
      <c r="D12" s="22" t="s">
        <v>23</v>
      </c>
      <c r="E12" s="23" t="s">
        <v>24</v>
      </c>
      <c r="F12" s="24" t="n">
        <v>722</v>
      </c>
      <c r="G12" s="25" t="n">
        <v>2.12</v>
      </c>
      <c r="H12" s="26" t="n">
        <v>1530.64</v>
      </c>
      <c r="I12" s="26" t="n">
        <v>0</v>
      </c>
      <c r="J12" s="27" t="n">
        <v>2.125</v>
      </c>
      <c r="K12" s="28" t="n">
        <v>2.165</v>
      </c>
      <c r="L12" s="29" t="s">
        <v>24</v>
      </c>
      <c r="M12" s="30" t="n">
        <v>722</v>
      </c>
      <c r="N12" s="13" t="n">
        <v>2.055</v>
      </c>
      <c r="O12" s="14" t="n">
        <f aca="false">+M12*N12</f>
        <v>1483.71</v>
      </c>
      <c r="P12" s="31"/>
    </row>
    <row r="13" customFormat="false" ht="12.75" hidden="false" customHeight="false" outlineLevel="0" collapsed="false">
      <c r="A13" s="32"/>
      <c r="B13" s="23"/>
      <c r="C13" s="23"/>
      <c r="D13" s="23" t="s">
        <v>23</v>
      </c>
      <c r="E13" s="23" t="s">
        <v>24</v>
      </c>
      <c r="F13" s="1" t="n">
        <v>1749</v>
      </c>
      <c r="G13" s="2" t="n">
        <v>2.12</v>
      </c>
      <c r="H13" s="3" t="n">
        <v>3707.88</v>
      </c>
      <c r="I13" s="3" t="n">
        <v>0</v>
      </c>
      <c r="L13" s="29" t="s">
        <v>24</v>
      </c>
      <c r="M13" s="12" t="n">
        <v>1749</v>
      </c>
      <c r="N13" s="13" t="n">
        <v>2.055</v>
      </c>
      <c r="O13" s="14" t="n">
        <f aca="false">+M13*N13</f>
        <v>3594.195</v>
      </c>
      <c r="P13" s="19"/>
    </row>
    <row r="14" customFormat="false" ht="12.75" hidden="false" customHeight="false" outlineLevel="0" collapsed="false">
      <c r="A14" s="32"/>
      <c r="B14" s="23"/>
      <c r="C14" s="23"/>
      <c r="D14" s="23" t="s">
        <v>23</v>
      </c>
      <c r="E14" s="33" t="s">
        <v>25</v>
      </c>
      <c r="F14" s="1" t="n">
        <v>56482</v>
      </c>
      <c r="G14" s="2" t="n">
        <v>2.12</v>
      </c>
      <c r="H14" s="3" t="n">
        <v>119741.84</v>
      </c>
      <c r="L14" s="29" t="s">
        <v>25</v>
      </c>
      <c r="M14" s="12" t="n">
        <v>56482</v>
      </c>
      <c r="N14" s="13" t="n">
        <v>2.055</v>
      </c>
      <c r="O14" s="14" t="n">
        <f aca="false">+M14*N14</f>
        <v>116070.51</v>
      </c>
      <c r="P14" s="19"/>
    </row>
    <row r="15" customFormat="false" ht="12.75" hidden="false" customHeight="false" outlineLevel="0" collapsed="false">
      <c r="A15" s="32"/>
      <c r="B15" s="23"/>
      <c r="C15" s="23"/>
      <c r="D15" s="23" t="s">
        <v>23</v>
      </c>
      <c r="E15" s="33" t="s">
        <v>26</v>
      </c>
      <c r="F15" s="1" t="n">
        <v>18058</v>
      </c>
      <c r="G15" s="34" t="n">
        <v>2.125</v>
      </c>
      <c r="H15" s="3" t="n">
        <v>38373.25</v>
      </c>
      <c r="L15" s="29" t="s">
        <v>26</v>
      </c>
      <c r="M15" s="12" t="n">
        <v>18058</v>
      </c>
      <c r="N15" s="13" t="n">
        <v>2.055</v>
      </c>
      <c r="O15" s="14" t="n">
        <f aca="false">+M15*N15</f>
        <v>37109.19</v>
      </c>
      <c r="P15" s="19"/>
    </row>
    <row r="16" customFormat="false" ht="12.75" hidden="false" customHeight="false" outlineLevel="0" collapsed="false">
      <c r="A16" s="32"/>
      <c r="B16" s="23"/>
      <c r="C16" s="23"/>
      <c r="D16" s="23" t="s">
        <v>23</v>
      </c>
      <c r="E16" s="33" t="s">
        <v>26</v>
      </c>
      <c r="F16" s="1" t="n">
        <v>27527</v>
      </c>
      <c r="G16" s="34" t="n">
        <v>2.12</v>
      </c>
      <c r="H16" s="3" t="n">
        <v>58357.24</v>
      </c>
      <c r="L16" s="29" t="s">
        <v>26</v>
      </c>
      <c r="M16" s="12" t="n">
        <v>27527</v>
      </c>
      <c r="N16" s="13" t="n">
        <v>2.055</v>
      </c>
      <c r="O16" s="14" t="n">
        <f aca="false">+M16*N16</f>
        <v>56567.985</v>
      </c>
      <c r="P16" s="19"/>
    </row>
    <row r="17" customFormat="false" ht="12.75" hidden="false" customHeight="false" outlineLevel="0" collapsed="false">
      <c r="A17" s="32"/>
      <c r="B17" s="23"/>
      <c r="C17" s="23"/>
      <c r="D17" s="23" t="s">
        <v>23</v>
      </c>
      <c r="E17" s="23" t="s">
        <v>24</v>
      </c>
      <c r="F17" s="1" t="n">
        <v>14575</v>
      </c>
      <c r="G17" s="4" t="n">
        <v>2.12</v>
      </c>
      <c r="H17" s="3" t="n">
        <v>30899</v>
      </c>
      <c r="L17" s="29" t="s">
        <v>24</v>
      </c>
      <c r="M17" s="12" t="n">
        <f aca="false">14575-10999</f>
        <v>3576</v>
      </c>
      <c r="N17" s="13" t="n">
        <v>2.055</v>
      </c>
      <c r="O17" s="14" t="n">
        <f aca="false">+M17*N17</f>
        <v>7348.68</v>
      </c>
      <c r="P17" s="19"/>
    </row>
    <row r="18" customFormat="false" ht="12.75" hidden="false" customHeight="false" outlineLevel="0" collapsed="false">
      <c r="A18" s="32"/>
      <c r="B18" s="23"/>
      <c r="C18" s="23"/>
      <c r="D18" s="23" t="s">
        <v>23</v>
      </c>
      <c r="E18" s="23" t="s">
        <v>24</v>
      </c>
      <c r="F18" s="1" t="n">
        <v>386</v>
      </c>
      <c r="G18" s="4" t="n">
        <v>2.12</v>
      </c>
      <c r="H18" s="3" t="n">
        <v>818.32</v>
      </c>
      <c r="L18" s="29" t="s">
        <v>24</v>
      </c>
      <c r="M18" s="12" t="n">
        <v>386</v>
      </c>
      <c r="N18" s="13" t="n">
        <v>2.055</v>
      </c>
      <c r="O18" s="14" t="n">
        <f aca="false">+M18*N18</f>
        <v>793.23</v>
      </c>
      <c r="P18" s="19"/>
    </row>
    <row r="19" customFormat="false" ht="12.75" hidden="false" customHeight="false" outlineLevel="0" collapsed="false">
      <c r="A19" s="32"/>
      <c r="B19" s="23"/>
      <c r="C19" s="23"/>
      <c r="D19" s="23"/>
      <c r="E19" s="33"/>
      <c r="L19" s="29" t="s">
        <v>24</v>
      </c>
      <c r="M19" s="12" t="n">
        <v>10999</v>
      </c>
      <c r="N19" s="13" t="n">
        <f aca="false">+J12</f>
        <v>2.125</v>
      </c>
      <c r="O19" s="14" t="n">
        <f aca="false">+M19*N19</f>
        <v>23372.875</v>
      </c>
      <c r="P19" s="19"/>
    </row>
    <row r="20" customFormat="false" ht="13.5" hidden="false" customHeight="true" outlineLevel="0" collapsed="false">
      <c r="A20" s="35" t="s">
        <v>27</v>
      </c>
      <c r="B20" s="23" t="n">
        <v>31</v>
      </c>
      <c r="C20" s="33"/>
      <c r="D20" s="23"/>
      <c r="E20" s="23"/>
      <c r="L20" s="11"/>
      <c r="M20" s="12" t="n">
        <f aca="false">SUM(M12:M19)-M19</f>
        <v>108500</v>
      </c>
      <c r="N20" s="13" t="n">
        <v>2.055</v>
      </c>
      <c r="O20" s="14"/>
      <c r="P20" s="19"/>
    </row>
    <row r="21" customFormat="false" ht="13.5" hidden="false" customHeight="true" outlineLevel="0" collapsed="false">
      <c r="A21" s="35" t="s">
        <v>28</v>
      </c>
      <c r="B21" s="23" t="n">
        <v>3500</v>
      </c>
      <c r="C21" s="23"/>
      <c r="D21" s="23"/>
      <c r="E21" s="23"/>
      <c r="L21" s="11"/>
      <c r="M21" s="36" t="n">
        <f aca="false">+M19</f>
        <v>10999</v>
      </c>
      <c r="N21" s="13" t="n">
        <f aca="false">+J12</f>
        <v>2.125</v>
      </c>
      <c r="O21" s="14"/>
      <c r="P21" s="19"/>
    </row>
    <row r="22" customFormat="false" ht="13.5" hidden="false" customHeight="true" outlineLevel="0" collapsed="false">
      <c r="A22" s="35" t="s">
        <v>29</v>
      </c>
      <c r="B22" s="37" t="n">
        <f aca="false">+B21*B20</f>
        <v>108500</v>
      </c>
      <c r="C22" s="23"/>
      <c r="D22" s="23"/>
      <c r="E22" s="23"/>
      <c r="F22" s="1" t="n">
        <f aca="false">SUM(F12:F19)</f>
        <v>119499</v>
      </c>
      <c r="H22" s="3" t="n">
        <f aca="false">SUM(H12:H19)</f>
        <v>253428.17</v>
      </c>
      <c r="L22" s="11"/>
      <c r="M22" s="12" t="n">
        <f aca="false">SUM(M20:M21)</f>
        <v>119499</v>
      </c>
      <c r="N22" s="13"/>
      <c r="O22" s="14" t="n">
        <f aca="false">SUM(O12:O20)</f>
        <v>246340.375</v>
      </c>
      <c r="P22" s="38" t="n">
        <f aca="false">+H23-O22</f>
        <v>7080.11499999996</v>
      </c>
    </row>
    <row r="23" customFormat="false" ht="13.5" hidden="false" customHeight="true" outlineLevel="0" collapsed="false">
      <c r="A23" s="32"/>
      <c r="B23" s="23"/>
      <c r="C23" s="23"/>
      <c r="D23" s="23"/>
      <c r="E23" s="23"/>
      <c r="H23" s="39" t="n">
        <v>253420.49</v>
      </c>
      <c r="L23" s="11" t="s">
        <v>30</v>
      </c>
      <c r="M23" s="12"/>
      <c r="N23" s="13"/>
      <c r="O23" s="14"/>
      <c r="P23" s="40" t="n">
        <v>-385</v>
      </c>
    </row>
    <row r="24" customFormat="false" ht="13.5" hidden="false" customHeight="false" outlineLevel="0" collapsed="false">
      <c r="A24" s="41"/>
      <c r="B24" s="16"/>
      <c r="C24" s="16"/>
      <c r="D24" s="16"/>
      <c r="E24" s="16"/>
      <c r="F24" s="42"/>
      <c r="G24" s="43"/>
      <c r="H24" s="44"/>
      <c r="I24" s="44"/>
      <c r="J24" s="44"/>
      <c r="K24" s="44"/>
      <c r="L24" s="45"/>
      <c r="M24" s="46"/>
      <c r="N24" s="47"/>
      <c r="O24" s="48"/>
      <c r="P24" s="49" t="n">
        <f aca="false">SUM(P22:P23)</f>
        <v>6695.11499999996</v>
      </c>
    </row>
    <row r="25" customFormat="false" ht="12.75" hidden="false" customHeight="false" outlineLevel="0" collapsed="false">
      <c r="A25" s="23"/>
      <c r="B25" s="23"/>
      <c r="C25" s="23"/>
      <c r="D25" s="23"/>
      <c r="E25" s="23"/>
    </row>
    <row r="26" customFormat="false" ht="13.5" hidden="false" customHeight="false" outlineLevel="0" collapsed="false">
      <c r="A26" s="23"/>
      <c r="B26" s="23"/>
      <c r="C26" s="23"/>
      <c r="D26" s="23"/>
      <c r="E26" s="23"/>
    </row>
    <row r="27" customFormat="false" ht="12.75" hidden="false" customHeight="false" outlineLevel="0" collapsed="false">
      <c r="A27" s="5" t="s">
        <v>31</v>
      </c>
      <c r="L27" s="6" t="s">
        <v>5</v>
      </c>
      <c r="M27" s="7"/>
      <c r="N27" s="8"/>
      <c r="O27" s="9"/>
      <c r="P27" s="10"/>
    </row>
    <row r="28" customFormat="false" ht="12.75" hidden="false" customHeight="false" outlineLevel="0" collapsed="false">
      <c r="B28" s="0" t="s">
        <v>6</v>
      </c>
      <c r="J28" s="3" t="s">
        <v>7</v>
      </c>
      <c r="K28" s="3" t="s">
        <v>8</v>
      </c>
      <c r="L28" s="11"/>
      <c r="M28" s="12"/>
      <c r="N28" s="13"/>
      <c r="O28" s="14"/>
      <c r="P28" s="15" t="s">
        <v>9</v>
      </c>
    </row>
    <row r="29" customFormat="false" ht="12.75" hidden="false" customHeight="false" outlineLevel="0" collapsed="false">
      <c r="A29" s="0" t="s">
        <v>10</v>
      </c>
      <c r="B29" s="0" t="s">
        <v>11</v>
      </c>
      <c r="C29" s="0" t="s">
        <v>12</v>
      </c>
      <c r="D29" s="0" t="s">
        <v>13</v>
      </c>
      <c r="E29" s="0" t="s">
        <v>14</v>
      </c>
      <c r="F29" s="1" t="s">
        <v>15</v>
      </c>
      <c r="G29" s="2" t="s">
        <v>16</v>
      </c>
      <c r="H29" s="3" t="s">
        <v>17</v>
      </c>
      <c r="I29" s="3" t="s">
        <v>18</v>
      </c>
      <c r="J29" s="3" t="s">
        <v>19</v>
      </c>
      <c r="K29" s="3" t="s">
        <v>19</v>
      </c>
      <c r="L29" s="11" t="s">
        <v>14</v>
      </c>
      <c r="M29" s="12" t="s">
        <v>15</v>
      </c>
      <c r="N29" s="13" t="s">
        <v>16</v>
      </c>
      <c r="O29" s="14" t="s">
        <v>20</v>
      </c>
      <c r="P29" s="15" t="s">
        <v>21</v>
      </c>
    </row>
    <row r="30" customFormat="false" ht="12.75" hidden="false" customHeight="false" outlineLevel="0" collapsed="false">
      <c r="J30" s="3" t="n">
        <v>0.05</v>
      </c>
      <c r="K30" s="3" t="n">
        <v>0.01</v>
      </c>
      <c r="L30" s="11"/>
      <c r="M30" s="12"/>
      <c r="N30" s="17"/>
      <c r="O30" s="18"/>
      <c r="P30" s="19"/>
    </row>
    <row r="31" customFormat="false" ht="12.75" hidden="false" customHeight="false" outlineLevel="0" collapsed="false">
      <c r="A31" s="20" t="s">
        <v>22</v>
      </c>
      <c r="B31" s="21" t="n">
        <v>36404</v>
      </c>
      <c r="C31" s="22" t="n">
        <v>104326</v>
      </c>
      <c r="D31" s="22" t="s">
        <v>23</v>
      </c>
      <c r="E31" s="22" t="s">
        <v>25</v>
      </c>
      <c r="F31" s="24" t="n">
        <v>56100</v>
      </c>
      <c r="G31" s="25" t="n">
        <v>2.48</v>
      </c>
      <c r="H31" s="26" t="n">
        <v>139128</v>
      </c>
      <c r="I31" s="26" t="n">
        <v>0</v>
      </c>
      <c r="J31" s="27" t="n">
        <v>2.485</v>
      </c>
      <c r="K31" s="26" t="n">
        <v>2.53</v>
      </c>
      <c r="L31" s="50" t="s">
        <v>25</v>
      </c>
      <c r="M31" s="30" t="n">
        <v>56100</v>
      </c>
      <c r="N31" s="13" t="n">
        <v>2.055</v>
      </c>
      <c r="O31" s="14" t="n">
        <f aca="false">+M31*N31</f>
        <v>115285.5</v>
      </c>
      <c r="P31" s="31"/>
    </row>
    <row r="32" customFormat="false" ht="12.75" hidden="false" customHeight="false" outlineLevel="0" collapsed="false">
      <c r="A32" s="32"/>
      <c r="B32" s="23"/>
      <c r="C32" s="23" t="n">
        <v>109654</v>
      </c>
      <c r="D32" s="23" t="s">
        <v>8</v>
      </c>
      <c r="E32" s="23" t="s">
        <v>32</v>
      </c>
      <c r="F32" s="1" t="n">
        <v>12390</v>
      </c>
      <c r="G32" s="2" t="n">
        <v>2.055</v>
      </c>
      <c r="H32" s="3" t="n">
        <v>25461.45</v>
      </c>
      <c r="I32" s="3" t="n">
        <v>0</v>
      </c>
      <c r="L32" s="29" t="s">
        <v>32</v>
      </c>
      <c r="M32" s="12" t="n">
        <f aca="false">12390</f>
        <v>12390</v>
      </c>
      <c r="N32" s="13" t="n">
        <v>2.055</v>
      </c>
      <c r="O32" s="14" t="n">
        <f aca="false">+M32*N32</f>
        <v>25461.45</v>
      </c>
      <c r="P32" s="19"/>
    </row>
    <row r="33" customFormat="false" ht="12.75" hidden="false" customHeight="false" outlineLevel="0" collapsed="false">
      <c r="A33" s="32"/>
      <c r="B33" s="23"/>
      <c r="C33" s="23" t="n">
        <v>104326</v>
      </c>
      <c r="D33" s="23" t="s">
        <v>23</v>
      </c>
      <c r="E33" s="23" t="s">
        <v>26</v>
      </c>
      <c r="F33" s="1" t="n">
        <v>20298</v>
      </c>
      <c r="G33" s="2" t="n">
        <v>2.48</v>
      </c>
      <c r="H33" s="3" t="n">
        <v>50339.04</v>
      </c>
      <c r="I33" s="3" t="n">
        <v>0</v>
      </c>
      <c r="L33" s="29" t="s">
        <v>26</v>
      </c>
      <c r="M33" s="12" t="n">
        <v>20298</v>
      </c>
      <c r="N33" s="13" t="n">
        <v>2.055</v>
      </c>
      <c r="O33" s="14" t="n">
        <f aca="false">+M33*N33</f>
        <v>41712.39</v>
      </c>
      <c r="P33" s="19"/>
    </row>
    <row r="34" customFormat="false" ht="12.75" hidden="false" customHeight="false" outlineLevel="0" collapsed="false">
      <c r="A34" s="32"/>
      <c r="B34" s="23"/>
      <c r="C34" s="33" t="n">
        <v>104326</v>
      </c>
      <c r="D34" s="23" t="s">
        <v>23</v>
      </c>
      <c r="E34" s="23" t="s">
        <v>24</v>
      </c>
      <c r="F34" s="1" t="n">
        <v>18570</v>
      </c>
      <c r="G34" s="2" t="n">
        <v>2.48</v>
      </c>
      <c r="H34" s="3" t="n">
        <v>46053.6</v>
      </c>
      <c r="I34" s="3" t="n">
        <v>0</v>
      </c>
      <c r="L34" s="29" t="s">
        <v>24</v>
      </c>
      <c r="M34" s="12" t="n">
        <f aca="false">18570-7422-8790</f>
        <v>2358</v>
      </c>
      <c r="N34" s="51" t="n">
        <v>2.53</v>
      </c>
      <c r="O34" s="14" t="n">
        <f aca="false">+M34*N34</f>
        <v>5965.74</v>
      </c>
      <c r="P34" s="19"/>
    </row>
    <row r="35" customFormat="false" ht="12.75" hidden="false" customHeight="false" outlineLevel="0" collapsed="false">
      <c r="A35" s="32"/>
      <c r="B35" s="23"/>
      <c r="C35" s="33"/>
      <c r="D35" s="23"/>
      <c r="E35" s="23"/>
      <c r="L35" s="29" t="s">
        <v>24</v>
      </c>
      <c r="M35" s="12" t="n">
        <v>8790</v>
      </c>
      <c r="N35" s="13" t="n">
        <v>2.055</v>
      </c>
      <c r="O35" s="14" t="n">
        <f aca="false">+M35*N35</f>
        <v>18063.45</v>
      </c>
      <c r="P35" s="19"/>
    </row>
    <row r="36" customFormat="false" ht="12.75" hidden="false" customHeight="false" outlineLevel="0" collapsed="false">
      <c r="A36" s="32"/>
      <c r="B36" s="23"/>
      <c r="C36" s="33"/>
      <c r="D36" s="23"/>
      <c r="E36" s="23"/>
      <c r="L36" s="29" t="s">
        <v>24</v>
      </c>
      <c r="M36" s="12" t="n">
        <v>7422</v>
      </c>
      <c r="N36" s="13" t="n">
        <v>2.055</v>
      </c>
      <c r="O36" s="14" t="n">
        <f aca="false">+M36*N36</f>
        <v>15252.21</v>
      </c>
      <c r="P36" s="19"/>
    </row>
    <row r="37" customFormat="false" ht="12.75" hidden="false" customHeight="false" outlineLevel="0" collapsed="false">
      <c r="A37" s="32"/>
      <c r="B37" s="23"/>
      <c r="C37" s="33" t="n">
        <v>109654</v>
      </c>
      <c r="D37" s="23" t="s">
        <v>8</v>
      </c>
      <c r="E37" s="23" t="s">
        <v>32</v>
      </c>
      <c r="F37" s="1" t="n">
        <v>8790</v>
      </c>
      <c r="G37" s="2" t="n">
        <v>2.53</v>
      </c>
      <c r="H37" s="3" t="n">
        <v>22238.7</v>
      </c>
      <c r="I37" s="3" t="n">
        <v>0</v>
      </c>
      <c r="L37" s="29" t="s">
        <v>32</v>
      </c>
      <c r="M37" s="36" t="n">
        <v>8790</v>
      </c>
      <c r="N37" s="13" t="n">
        <v>2.53</v>
      </c>
      <c r="O37" s="18" t="n">
        <f aca="false">+M37*N37</f>
        <v>22238.7</v>
      </c>
      <c r="P37" s="19"/>
    </row>
    <row r="38" customFormat="false" ht="12.75" hidden="false" customHeight="false" outlineLevel="0" collapsed="false">
      <c r="A38" s="32"/>
      <c r="B38" s="23"/>
      <c r="C38" s="33"/>
      <c r="D38" s="33"/>
      <c r="E38" s="33"/>
      <c r="G38" s="4"/>
      <c r="L38" s="29"/>
      <c r="M38" s="12"/>
      <c r="N38" s="13"/>
      <c r="O38" s="14"/>
      <c r="P38" s="19"/>
    </row>
    <row r="39" customFormat="false" ht="12.75" hidden="false" customHeight="false" outlineLevel="0" collapsed="false">
      <c r="A39" s="32"/>
      <c r="B39" s="23"/>
      <c r="C39" s="33"/>
      <c r="D39" s="33"/>
      <c r="E39" s="33"/>
      <c r="L39" s="29"/>
      <c r="M39" s="12"/>
      <c r="N39" s="13"/>
      <c r="O39" s="14"/>
      <c r="P39" s="19"/>
    </row>
    <row r="40" customFormat="false" ht="12.75" hidden="false" customHeight="false" outlineLevel="0" collapsed="false">
      <c r="A40" s="32"/>
      <c r="B40" s="23"/>
      <c r="C40" s="33"/>
      <c r="D40" s="33"/>
      <c r="E40" s="33"/>
      <c r="G40" s="4"/>
      <c r="L40" s="29"/>
      <c r="M40" s="12"/>
      <c r="N40" s="13"/>
      <c r="O40" s="14"/>
      <c r="P40" s="19"/>
    </row>
    <row r="41" customFormat="false" ht="12.75" hidden="false" customHeight="false" outlineLevel="0" collapsed="false">
      <c r="A41" s="32"/>
      <c r="B41" s="33"/>
      <c r="C41" s="33"/>
      <c r="D41" s="33"/>
      <c r="E41" s="33"/>
      <c r="L41" s="29"/>
      <c r="M41" s="12"/>
      <c r="N41" s="13"/>
      <c r="O41" s="14"/>
      <c r="P41" s="19"/>
    </row>
    <row r="42" customFormat="false" ht="12.75" hidden="false" customHeight="false" outlineLevel="0" collapsed="false">
      <c r="A42" s="32"/>
      <c r="B42" s="33"/>
      <c r="C42" s="33"/>
      <c r="D42" s="33"/>
      <c r="E42" s="33"/>
      <c r="G42" s="4"/>
      <c r="L42" s="29"/>
      <c r="M42" s="12"/>
      <c r="N42" s="13"/>
      <c r="O42" s="14"/>
      <c r="P42" s="19"/>
    </row>
    <row r="43" customFormat="false" ht="12.75" hidden="false" customHeight="false" outlineLevel="0" collapsed="false">
      <c r="A43" s="32"/>
      <c r="B43" s="33"/>
      <c r="C43" s="33"/>
      <c r="D43" s="33"/>
      <c r="E43" s="33"/>
      <c r="L43" s="29"/>
      <c r="M43" s="12"/>
      <c r="N43" s="13"/>
      <c r="O43" s="14"/>
      <c r="P43" s="19"/>
    </row>
    <row r="44" customFormat="false" ht="13.5" hidden="false" customHeight="true" outlineLevel="0" collapsed="false">
      <c r="A44" s="32"/>
      <c r="B44" s="23"/>
      <c r="C44" s="23"/>
      <c r="D44" s="23"/>
      <c r="E44" s="23"/>
      <c r="L44" s="11"/>
      <c r="M44" s="12"/>
      <c r="N44" s="13"/>
      <c r="O44" s="14"/>
      <c r="P44" s="19"/>
    </row>
    <row r="45" customFormat="false" ht="13.5" hidden="false" customHeight="true" outlineLevel="0" collapsed="false">
      <c r="A45" s="35" t="s">
        <v>27</v>
      </c>
      <c r="B45" s="23" t="n">
        <v>30</v>
      </c>
      <c r="C45" s="33"/>
      <c r="D45" s="23"/>
      <c r="E45" s="23"/>
      <c r="L45" s="11"/>
      <c r="M45" s="12" t="n">
        <f aca="false">SUM(M31:M44)-M37-M34</f>
        <v>105000</v>
      </c>
      <c r="N45" s="13" t="n">
        <v>2.055</v>
      </c>
      <c r="O45" s="14"/>
      <c r="P45" s="19"/>
    </row>
    <row r="46" customFormat="false" ht="13.5" hidden="false" customHeight="true" outlineLevel="0" collapsed="false">
      <c r="A46" s="35"/>
      <c r="B46" s="23"/>
      <c r="C46" s="33"/>
      <c r="D46" s="23"/>
      <c r="E46" s="23"/>
      <c r="L46" s="11"/>
      <c r="M46" s="12" t="n">
        <f aca="false">+M34</f>
        <v>2358</v>
      </c>
      <c r="N46" s="13" t="n">
        <f aca="false">+N34</f>
        <v>2.53</v>
      </c>
      <c r="O46" s="14"/>
      <c r="P46" s="19"/>
    </row>
    <row r="47" customFormat="false" ht="13.5" hidden="false" customHeight="true" outlineLevel="0" collapsed="false">
      <c r="A47" s="35" t="s">
        <v>28</v>
      </c>
      <c r="B47" s="23" t="n">
        <v>3500</v>
      </c>
      <c r="C47" s="23"/>
      <c r="D47" s="23"/>
      <c r="E47" s="23"/>
      <c r="L47" s="11"/>
      <c r="M47" s="36" t="n">
        <f aca="false">+M37</f>
        <v>8790</v>
      </c>
      <c r="N47" s="13" t="n">
        <f aca="false">+N37</f>
        <v>2.53</v>
      </c>
      <c r="O47" s="14"/>
      <c r="P47" s="19"/>
    </row>
    <row r="48" customFormat="false" ht="13.5" hidden="false" customHeight="true" outlineLevel="0" collapsed="false">
      <c r="A48" s="35" t="s">
        <v>29</v>
      </c>
      <c r="B48" s="37" t="n">
        <f aca="false">+B47*B45</f>
        <v>105000</v>
      </c>
      <c r="C48" s="23"/>
      <c r="D48" s="23"/>
      <c r="E48" s="23"/>
      <c r="F48" s="1" t="n">
        <f aca="false">SUM(F31:F43)</f>
        <v>116148</v>
      </c>
      <c r="H48" s="3" t="n">
        <f aca="false">SUM(H31:H43)</f>
        <v>283220.79</v>
      </c>
      <c r="L48" s="11"/>
      <c r="M48" s="12" t="n">
        <f aca="false">SUM(M45:M47)</f>
        <v>116148</v>
      </c>
      <c r="N48" s="13"/>
      <c r="O48" s="14" t="n">
        <f aca="false">SUM(O31:O37)</f>
        <v>243979.44</v>
      </c>
      <c r="P48" s="38" t="n">
        <f aca="false">+H49-O48</f>
        <v>44413.78</v>
      </c>
    </row>
    <row r="49" customFormat="false" ht="13.5" hidden="false" customHeight="true" outlineLevel="0" collapsed="false">
      <c r="A49" s="32"/>
      <c r="B49" s="23"/>
      <c r="C49" s="23"/>
      <c r="D49" s="23"/>
      <c r="E49" s="23"/>
      <c r="H49" s="39" t="n">
        <v>288393.22</v>
      </c>
      <c r="L49" s="11"/>
      <c r="M49" s="12"/>
      <c r="N49" s="13"/>
      <c r="O49" s="14"/>
      <c r="P49" s="19"/>
    </row>
    <row r="50" customFormat="false" ht="13.5" hidden="false" customHeight="false" outlineLevel="0" collapsed="false">
      <c r="A50" s="41"/>
      <c r="B50" s="16"/>
      <c r="C50" s="16"/>
      <c r="D50" s="16"/>
      <c r="E50" s="16"/>
      <c r="F50" s="42"/>
      <c r="G50" s="43"/>
      <c r="H50" s="44"/>
      <c r="I50" s="44"/>
      <c r="J50" s="44"/>
      <c r="K50" s="44"/>
      <c r="L50" s="45"/>
      <c r="M50" s="46"/>
      <c r="N50" s="47"/>
      <c r="O50" s="48"/>
      <c r="P50" s="52"/>
    </row>
    <row r="51" customFormat="false" ht="12.75" hidden="false" customHeight="false" outlineLevel="0" collapsed="false">
      <c r="A51" s="23"/>
      <c r="B51" s="23"/>
      <c r="C51" s="23"/>
      <c r="D51" s="23"/>
      <c r="E51" s="23"/>
    </row>
    <row r="52" customFormat="false" ht="12.75" hidden="false" customHeight="false" outlineLevel="0" collapsed="false">
      <c r="A52" s="23"/>
      <c r="B52" s="23"/>
      <c r="C52" s="23"/>
      <c r="D52" s="23"/>
      <c r="E52" s="23"/>
    </row>
    <row r="53" customFormat="false" ht="12.75" hidden="false" customHeight="false" outlineLevel="0" collapsed="false">
      <c r="A53" s="23"/>
      <c r="B53" s="23"/>
      <c r="C53" s="23"/>
      <c r="D53" s="23"/>
      <c r="E53" s="23"/>
    </row>
    <row r="54" customFormat="false" ht="13.5" hidden="false" customHeight="false" outlineLevel="0" collapsed="false"/>
    <row r="55" customFormat="false" ht="12.75" hidden="false" customHeight="false" outlineLevel="0" collapsed="false">
      <c r="A55" s="5" t="s">
        <v>33</v>
      </c>
      <c r="L55" s="6" t="s">
        <v>5</v>
      </c>
      <c r="M55" s="7"/>
      <c r="N55" s="8"/>
      <c r="O55" s="9"/>
      <c r="P55" s="10"/>
    </row>
    <row r="56" customFormat="false" ht="12.75" hidden="false" customHeight="false" outlineLevel="0" collapsed="false">
      <c r="B56" s="0" t="s">
        <v>6</v>
      </c>
      <c r="J56" s="3" t="s">
        <v>7</v>
      </c>
      <c r="K56" s="3" t="s">
        <v>8</v>
      </c>
      <c r="L56" s="11"/>
      <c r="M56" s="12"/>
      <c r="N56" s="13"/>
      <c r="O56" s="14"/>
      <c r="P56" s="15" t="s">
        <v>9</v>
      </c>
    </row>
    <row r="57" customFormat="false" ht="12.75" hidden="false" customHeight="false" outlineLevel="0" collapsed="false">
      <c r="A57" s="0" t="s">
        <v>10</v>
      </c>
      <c r="B57" s="0" t="s">
        <v>11</v>
      </c>
      <c r="C57" s="0" t="s">
        <v>12</v>
      </c>
      <c r="D57" s="0" t="s">
        <v>13</v>
      </c>
      <c r="E57" s="0" t="s">
        <v>14</v>
      </c>
      <c r="F57" s="1" t="s">
        <v>15</v>
      </c>
      <c r="G57" s="2" t="s">
        <v>16</v>
      </c>
      <c r="H57" s="3" t="s">
        <v>17</v>
      </c>
      <c r="I57" s="3" t="s">
        <v>18</v>
      </c>
      <c r="J57" s="3" t="s">
        <v>19</v>
      </c>
      <c r="K57" s="3" t="s">
        <v>19</v>
      </c>
      <c r="L57" s="11" t="s">
        <v>14</v>
      </c>
      <c r="M57" s="12" t="s">
        <v>15</v>
      </c>
      <c r="N57" s="13" t="s">
        <v>16</v>
      </c>
      <c r="O57" s="14" t="s">
        <v>20</v>
      </c>
      <c r="P57" s="15" t="s">
        <v>21</v>
      </c>
    </row>
    <row r="58" customFormat="false" ht="12.75" hidden="false" customHeight="false" outlineLevel="0" collapsed="false">
      <c r="D58" s="16"/>
      <c r="J58" s="3" t="n">
        <v>0.01</v>
      </c>
      <c r="K58" s="3" t="n">
        <v>0.01</v>
      </c>
      <c r="L58" s="11"/>
      <c r="M58" s="12"/>
      <c r="N58" s="13"/>
      <c r="O58" s="18"/>
      <c r="P58" s="19"/>
    </row>
    <row r="59" customFormat="false" ht="12.75" hidden="false" customHeight="false" outlineLevel="0" collapsed="false">
      <c r="A59" s="20" t="s">
        <v>22</v>
      </c>
      <c r="B59" s="21" t="n">
        <v>36434</v>
      </c>
      <c r="C59" s="22" t="n">
        <v>104326</v>
      </c>
      <c r="D59" s="23" t="s">
        <v>23</v>
      </c>
      <c r="E59" s="22" t="s">
        <v>25</v>
      </c>
      <c r="F59" s="24" t="n">
        <v>27962</v>
      </c>
      <c r="G59" s="25" t="n">
        <v>2.34</v>
      </c>
      <c r="H59" s="26" t="n">
        <v>65431.08</v>
      </c>
      <c r="I59" s="26" t="n">
        <v>0</v>
      </c>
      <c r="J59" s="26" t="n">
        <v>2.35</v>
      </c>
      <c r="K59" s="26" t="n">
        <v>2.36</v>
      </c>
      <c r="L59" s="50" t="s">
        <v>25</v>
      </c>
      <c r="M59" s="30" t="n">
        <v>27962</v>
      </c>
      <c r="N59" s="53" t="n">
        <v>2.055</v>
      </c>
      <c r="O59" s="14" t="n">
        <f aca="false">+M59*N59</f>
        <v>57461.91</v>
      </c>
      <c r="P59" s="31"/>
    </row>
    <row r="60" customFormat="false" ht="12.75" hidden="false" customHeight="false" outlineLevel="0" collapsed="false">
      <c r="A60" s="32"/>
      <c r="B60" s="23"/>
      <c r="C60" s="23" t="n">
        <v>104326</v>
      </c>
      <c r="D60" s="23" t="s">
        <v>23</v>
      </c>
      <c r="E60" s="23" t="s">
        <v>26</v>
      </c>
      <c r="F60" s="1" t="n">
        <v>62411</v>
      </c>
      <c r="G60" s="2" t="n">
        <v>2.34</v>
      </c>
      <c r="H60" s="3" t="n">
        <v>146041.73</v>
      </c>
      <c r="I60" s="3" t="n">
        <v>0</v>
      </c>
      <c r="L60" s="29" t="s">
        <v>26</v>
      </c>
      <c r="M60" s="12" t="n">
        <v>62411</v>
      </c>
      <c r="N60" s="13" t="n">
        <v>2.055</v>
      </c>
      <c r="O60" s="14" t="n">
        <f aca="false">+M60*N60</f>
        <v>128254.605</v>
      </c>
      <c r="P60" s="19"/>
    </row>
    <row r="61" customFormat="false" ht="12.75" hidden="false" customHeight="false" outlineLevel="0" collapsed="false">
      <c r="A61" s="32"/>
      <c r="B61" s="23"/>
      <c r="C61" s="23" t="n">
        <v>104326</v>
      </c>
      <c r="D61" s="23" t="s">
        <v>23</v>
      </c>
      <c r="E61" s="23" t="s">
        <v>24</v>
      </c>
      <c r="F61" s="1" t="n">
        <v>18352</v>
      </c>
      <c r="G61" s="2" t="n">
        <v>2.34</v>
      </c>
      <c r="H61" s="3" t="n">
        <v>42943.68</v>
      </c>
      <c r="I61" s="3" t="n">
        <v>0</v>
      </c>
      <c r="L61" s="29" t="s">
        <v>24</v>
      </c>
      <c r="M61" s="12" t="n">
        <f aca="false">18352-876</f>
        <v>17476</v>
      </c>
      <c r="N61" s="13" t="n">
        <v>2.055</v>
      </c>
      <c r="O61" s="14" t="n">
        <f aca="false">+M61*N61</f>
        <v>35913.18</v>
      </c>
      <c r="P61" s="19"/>
    </row>
    <row r="62" customFormat="false" ht="12.75" hidden="false" customHeight="false" outlineLevel="0" collapsed="false">
      <c r="A62" s="32"/>
      <c r="B62" s="23"/>
      <c r="C62" s="33" t="n">
        <v>118311</v>
      </c>
      <c r="D62" s="23" t="s">
        <v>8</v>
      </c>
      <c r="E62" s="23" t="s">
        <v>32</v>
      </c>
      <c r="F62" s="1" t="n">
        <v>31966</v>
      </c>
      <c r="G62" s="2" t="n">
        <v>2.36</v>
      </c>
      <c r="H62" s="3" t="n">
        <v>75439.76</v>
      </c>
      <c r="I62" s="3" t="n">
        <v>0</v>
      </c>
      <c r="L62" s="29" t="s">
        <v>24</v>
      </c>
      <c r="M62" s="12" t="n">
        <v>876</v>
      </c>
      <c r="N62" s="13" t="n">
        <f aca="false">+J59</f>
        <v>2.35</v>
      </c>
      <c r="O62" s="14" t="n">
        <f aca="false">+M62*N62</f>
        <v>2058.6</v>
      </c>
      <c r="P62" s="19"/>
    </row>
    <row r="63" customFormat="false" ht="12.75" hidden="false" customHeight="false" outlineLevel="0" collapsed="false">
      <c r="A63" s="32"/>
      <c r="B63" s="23"/>
      <c r="C63" s="33"/>
      <c r="D63" s="23"/>
      <c r="E63" s="23"/>
      <c r="L63" s="29" t="s">
        <v>32</v>
      </c>
      <c r="M63" s="12" t="n">
        <v>31966</v>
      </c>
      <c r="N63" s="13" t="n">
        <f aca="false">+K59</f>
        <v>2.36</v>
      </c>
      <c r="O63" s="14" t="n">
        <f aca="false">+M63*N63</f>
        <v>75439.76</v>
      </c>
      <c r="P63" s="19"/>
    </row>
    <row r="64" customFormat="false" ht="12.75" hidden="false" customHeight="false" outlineLevel="0" collapsed="false">
      <c r="A64" s="32"/>
      <c r="B64" s="23"/>
      <c r="C64" s="33" t="n">
        <v>117739</v>
      </c>
      <c r="D64" s="23" t="s">
        <v>23</v>
      </c>
      <c r="E64" s="33" t="s">
        <v>25</v>
      </c>
      <c r="F64" s="1" t="n">
        <v>651</v>
      </c>
      <c r="G64" s="2" t="n">
        <v>2.35</v>
      </c>
      <c r="H64" s="3" t="n">
        <v>1529.85</v>
      </c>
      <c r="I64" s="3" t="n">
        <v>0</v>
      </c>
      <c r="L64" s="29" t="s">
        <v>25</v>
      </c>
      <c r="M64" s="36" t="n">
        <v>651</v>
      </c>
      <c r="N64" s="13" t="n">
        <v>2.055</v>
      </c>
      <c r="O64" s="18" t="n">
        <f aca="false">+M64*N64</f>
        <v>1337.805</v>
      </c>
      <c r="P64" s="19"/>
    </row>
    <row r="65" customFormat="false" ht="12.75" hidden="false" customHeight="false" outlineLevel="0" collapsed="false">
      <c r="A65" s="32"/>
      <c r="B65" s="23"/>
      <c r="C65" s="33"/>
      <c r="D65" s="33"/>
      <c r="E65" s="33"/>
      <c r="G65" s="4"/>
      <c r="L65" s="29"/>
      <c r="M65" s="12"/>
      <c r="N65" s="13"/>
      <c r="O65" s="14"/>
      <c r="P65" s="19"/>
    </row>
    <row r="66" customFormat="false" ht="12.75" hidden="false" customHeight="false" outlineLevel="0" collapsed="false">
      <c r="A66" s="32"/>
      <c r="B66" s="23"/>
      <c r="C66" s="33"/>
      <c r="D66" s="33"/>
      <c r="E66" s="33"/>
      <c r="L66" s="29"/>
      <c r="M66" s="12"/>
      <c r="N66" s="13"/>
      <c r="O66" s="14"/>
      <c r="P66" s="19"/>
    </row>
    <row r="67" customFormat="false" ht="12.75" hidden="false" customHeight="false" outlineLevel="0" collapsed="false">
      <c r="A67" s="32"/>
      <c r="B67" s="23"/>
      <c r="C67" s="33"/>
      <c r="D67" s="33"/>
      <c r="E67" s="33"/>
      <c r="G67" s="4"/>
      <c r="L67" s="29"/>
      <c r="M67" s="12"/>
      <c r="N67" s="13"/>
      <c r="O67" s="14"/>
      <c r="P67" s="19"/>
    </row>
    <row r="68" customFormat="false" ht="12.75" hidden="false" customHeight="false" outlineLevel="0" collapsed="false">
      <c r="A68" s="32"/>
      <c r="B68" s="33"/>
      <c r="C68" s="33"/>
      <c r="D68" s="33"/>
      <c r="E68" s="33"/>
      <c r="L68" s="29"/>
      <c r="M68" s="12"/>
      <c r="N68" s="13"/>
      <c r="O68" s="14"/>
      <c r="P68" s="19"/>
    </row>
    <row r="69" customFormat="false" ht="12.75" hidden="false" customHeight="false" outlineLevel="0" collapsed="false">
      <c r="A69" s="32"/>
      <c r="B69" s="33"/>
      <c r="C69" s="33"/>
      <c r="D69" s="33"/>
      <c r="E69" s="33"/>
      <c r="G69" s="4"/>
      <c r="L69" s="29"/>
      <c r="M69" s="12"/>
      <c r="N69" s="13"/>
      <c r="O69" s="14"/>
      <c r="P69" s="19"/>
    </row>
    <row r="70" customFormat="false" ht="12.75" hidden="false" customHeight="false" outlineLevel="0" collapsed="false">
      <c r="A70" s="32"/>
      <c r="B70" s="33"/>
      <c r="C70" s="33"/>
      <c r="D70" s="33"/>
      <c r="E70" s="33"/>
      <c r="L70" s="29"/>
      <c r="M70" s="12"/>
      <c r="N70" s="13"/>
      <c r="O70" s="14"/>
      <c r="P70" s="19"/>
    </row>
    <row r="71" customFormat="false" ht="12.75" hidden="false" customHeight="false" outlineLevel="0" collapsed="false">
      <c r="A71" s="32"/>
      <c r="B71" s="23"/>
      <c r="C71" s="33"/>
      <c r="D71" s="23"/>
      <c r="E71" s="33"/>
      <c r="L71" s="29"/>
      <c r="M71" s="12"/>
      <c r="N71" s="13"/>
      <c r="O71" s="14"/>
      <c r="P71" s="19"/>
    </row>
    <row r="72" customFormat="false" ht="13.5" hidden="false" customHeight="true" outlineLevel="0" collapsed="false">
      <c r="A72" s="32"/>
      <c r="B72" s="23"/>
      <c r="C72" s="23"/>
      <c r="D72" s="23"/>
      <c r="E72" s="23"/>
      <c r="L72" s="11"/>
      <c r="M72" s="12"/>
      <c r="N72" s="13"/>
      <c r="O72" s="14"/>
      <c r="P72" s="19"/>
    </row>
    <row r="73" customFormat="false" ht="13.5" hidden="false" customHeight="true" outlineLevel="0" collapsed="false">
      <c r="A73" s="35" t="s">
        <v>27</v>
      </c>
      <c r="B73" s="23" t="n">
        <v>31</v>
      </c>
      <c r="C73" s="33"/>
      <c r="D73" s="23"/>
      <c r="E73" s="23"/>
      <c r="L73" s="11"/>
      <c r="M73" s="12" t="n">
        <f aca="false">SUM(M59:M72)-M62-M63</f>
        <v>108500</v>
      </c>
      <c r="N73" s="13" t="n">
        <f aca="false">+N64</f>
        <v>2.055</v>
      </c>
      <c r="O73" s="14"/>
      <c r="P73" s="19"/>
    </row>
    <row r="74" customFormat="false" ht="13.5" hidden="false" customHeight="true" outlineLevel="0" collapsed="false">
      <c r="A74" s="35"/>
      <c r="B74" s="23"/>
      <c r="C74" s="33"/>
      <c r="D74" s="23"/>
      <c r="E74" s="23"/>
      <c r="L74" s="11"/>
      <c r="M74" s="12" t="n">
        <f aca="false">+M62</f>
        <v>876</v>
      </c>
      <c r="N74" s="13" t="n">
        <f aca="false">+N62</f>
        <v>2.35</v>
      </c>
      <c r="O74" s="14"/>
      <c r="P74" s="19"/>
    </row>
    <row r="75" customFormat="false" ht="13.5" hidden="false" customHeight="true" outlineLevel="0" collapsed="false">
      <c r="A75" s="35" t="s">
        <v>28</v>
      </c>
      <c r="B75" s="23" t="n">
        <v>3500</v>
      </c>
      <c r="C75" s="23"/>
      <c r="D75" s="23"/>
      <c r="E75" s="23"/>
      <c r="L75" s="11"/>
      <c r="M75" s="36" t="n">
        <f aca="false">+M63</f>
        <v>31966</v>
      </c>
      <c r="N75" s="13" t="n">
        <f aca="false">+N63</f>
        <v>2.36</v>
      </c>
      <c r="O75" s="14"/>
      <c r="P75" s="19"/>
    </row>
    <row r="76" customFormat="false" ht="13.5" hidden="false" customHeight="true" outlineLevel="0" collapsed="false">
      <c r="A76" s="35" t="s">
        <v>29</v>
      </c>
      <c r="B76" s="37" t="n">
        <f aca="false">+B75*B73</f>
        <v>108500</v>
      </c>
      <c r="C76" s="23"/>
      <c r="D76" s="23"/>
      <c r="E76" s="23"/>
      <c r="F76" s="1" t="n">
        <f aca="false">SUM(F59:F70)</f>
        <v>141342</v>
      </c>
      <c r="H76" s="3" t="n">
        <f aca="false">SUM(H59:H70)</f>
        <v>331386.1</v>
      </c>
      <c r="L76" s="11"/>
      <c r="M76" s="12" t="n">
        <f aca="false">SUM(M73:M75)</f>
        <v>141342</v>
      </c>
      <c r="N76" s="13"/>
      <c r="O76" s="14" t="n">
        <f aca="false">SUM(O59:O64)</f>
        <v>300465.86</v>
      </c>
      <c r="P76" s="19" t="n">
        <f aca="false">+H76-O76</f>
        <v>30920.24</v>
      </c>
    </row>
    <row r="77" customFormat="false" ht="13.5" hidden="false" customHeight="true" outlineLevel="0" collapsed="false">
      <c r="A77" s="32"/>
      <c r="B77" s="23"/>
      <c r="C77" s="23"/>
      <c r="D77" s="23"/>
      <c r="E77" s="23"/>
      <c r="L77" s="11"/>
      <c r="M77" s="12"/>
      <c r="N77" s="13"/>
      <c r="O77" s="14"/>
      <c r="P77" s="19"/>
    </row>
    <row r="78" customFormat="false" ht="13.5" hidden="false" customHeight="false" outlineLevel="0" collapsed="false">
      <c r="A78" s="41"/>
      <c r="B78" s="16"/>
      <c r="C78" s="16"/>
      <c r="D78" s="16"/>
      <c r="E78" s="16"/>
      <c r="F78" s="42"/>
      <c r="G78" s="43"/>
      <c r="H78" s="44"/>
      <c r="I78" s="44"/>
      <c r="J78" s="44"/>
      <c r="K78" s="44"/>
      <c r="L78" s="45"/>
      <c r="M78" s="46"/>
      <c r="N78" s="47"/>
      <c r="O78" s="48"/>
      <c r="P78" s="52"/>
    </row>
    <row r="83" customFormat="false" ht="13.5" hidden="false" customHeight="false" outlineLevel="0" collapsed="false"/>
    <row r="84" customFormat="false" ht="12.75" hidden="false" customHeight="false" outlineLevel="0" collapsed="false">
      <c r="A84" s="5" t="s">
        <v>34</v>
      </c>
      <c r="L84" s="6" t="s">
        <v>5</v>
      </c>
      <c r="M84" s="7"/>
      <c r="N84" s="8"/>
      <c r="O84" s="9"/>
      <c r="P84" s="10"/>
    </row>
    <row r="85" customFormat="false" ht="12.75" hidden="false" customHeight="false" outlineLevel="0" collapsed="false">
      <c r="B85" s="0" t="s">
        <v>6</v>
      </c>
      <c r="J85" s="3" t="s">
        <v>7</v>
      </c>
      <c r="K85" s="3" t="s">
        <v>8</v>
      </c>
      <c r="L85" s="11"/>
      <c r="M85" s="12"/>
      <c r="N85" s="13"/>
      <c r="O85" s="14"/>
      <c r="P85" s="15" t="s">
        <v>9</v>
      </c>
    </row>
    <row r="86" customFormat="false" ht="12.75" hidden="false" customHeight="false" outlineLevel="0" collapsed="false">
      <c r="A86" s="0" t="s">
        <v>10</v>
      </c>
      <c r="B86" s="0" t="s">
        <v>11</v>
      </c>
      <c r="C86" s="0" t="s">
        <v>12</v>
      </c>
      <c r="D86" s="0" t="s">
        <v>13</v>
      </c>
      <c r="E86" s="0" t="s">
        <v>14</v>
      </c>
      <c r="F86" s="1" t="s">
        <v>15</v>
      </c>
      <c r="G86" s="2" t="s">
        <v>16</v>
      </c>
      <c r="H86" s="3" t="s">
        <v>17</v>
      </c>
      <c r="I86" s="3" t="s">
        <v>18</v>
      </c>
      <c r="J86" s="3" t="s">
        <v>19</v>
      </c>
      <c r="K86" s="3" t="s">
        <v>19</v>
      </c>
      <c r="L86" s="11" t="s">
        <v>14</v>
      </c>
      <c r="M86" s="12" t="s">
        <v>15</v>
      </c>
      <c r="N86" s="13" t="s">
        <v>16</v>
      </c>
      <c r="O86" s="14" t="s">
        <v>20</v>
      </c>
      <c r="P86" s="15" t="s">
        <v>21</v>
      </c>
    </row>
    <row r="87" customFormat="false" ht="12.75" hidden="false" customHeight="false" outlineLevel="0" collapsed="false">
      <c r="D87" s="16"/>
      <c r="K87" s="54" t="n">
        <v>0.015</v>
      </c>
      <c r="L87" s="11"/>
      <c r="M87" s="12"/>
      <c r="N87" s="13"/>
      <c r="O87" s="18"/>
      <c r="P87" s="19"/>
    </row>
    <row r="88" customFormat="false" ht="12.75" hidden="false" customHeight="false" outlineLevel="0" collapsed="false">
      <c r="A88" s="55" t="s">
        <v>22</v>
      </c>
      <c r="B88" s="21" t="n">
        <v>36465</v>
      </c>
      <c r="C88" s="22" t="n">
        <v>104326</v>
      </c>
      <c r="D88" s="23" t="s">
        <v>23</v>
      </c>
      <c r="E88" s="22" t="s">
        <v>25</v>
      </c>
      <c r="F88" s="24" t="n">
        <v>43200</v>
      </c>
      <c r="G88" s="25" t="n">
        <v>2.82</v>
      </c>
      <c r="H88" s="26" t="n">
        <v>121824</v>
      </c>
      <c r="I88" s="26" t="n">
        <v>0</v>
      </c>
      <c r="J88" s="26" t="n">
        <v>2.82</v>
      </c>
      <c r="K88" s="27" t="n">
        <v>2.845</v>
      </c>
      <c r="L88" s="50" t="s">
        <v>25</v>
      </c>
      <c r="M88" s="30" t="n">
        <v>43200</v>
      </c>
      <c r="N88" s="53" t="n">
        <v>2.055</v>
      </c>
      <c r="O88" s="14" t="n">
        <f aca="false">+M88*N88</f>
        <v>88776</v>
      </c>
      <c r="P88" s="31"/>
    </row>
    <row r="89" customFormat="false" ht="12.75" hidden="false" customHeight="false" outlineLevel="0" collapsed="false">
      <c r="A89" s="32"/>
      <c r="B89" s="23"/>
      <c r="C89" s="23" t="n">
        <v>104326</v>
      </c>
      <c r="D89" s="23" t="s">
        <v>23</v>
      </c>
      <c r="E89" s="23" t="s">
        <v>26</v>
      </c>
      <c r="F89" s="1" t="n">
        <v>61926</v>
      </c>
      <c r="G89" s="2" t="n">
        <v>2.82</v>
      </c>
      <c r="H89" s="3" t="n">
        <v>174631.32</v>
      </c>
      <c r="I89" s="3" t="n">
        <v>0</v>
      </c>
      <c r="L89" s="29" t="s">
        <v>26</v>
      </c>
      <c r="M89" s="12" t="n">
        <f aca="false">61926-17730</f>
        <v>44196</v>
      </c>
      <c r="N89" s="13" t="n">
        <v>2.055</v>
      </c>
      <c r="O89" s="14" t="n">
        <f aca="false">+M89*N89</f>
        <v>90822.78</v>
      </c>
      <c r="P89" s="19"/>
    </row>
    <row r="90" customFormat="false" ht="12.75" hidden="false" customHeight="false" outlineLevel="0" collapsed="false">
      <c r="A90" s="32"/>
      <c r="B90" s="23"/>
      <c r="C90" s="23"/>
      <c r="D90" s="33"/>
      <c r="E90" s="33"/>
      <c r="G90" s="4"/>
      <c r="L90" s="29" t="s">
        <v>26</v>
      </c>
      <c r="M90" s="12" t="n">
        <v>17730</v>
      </c>
      <c r="N90" s="13" t="n">
        <v>2.82</v>
      </c>
      <c r="O90" s="14" t="n">
        <f aca="false">+M90*N90</f>
        <v>49998.6</v>
      </c>
      <c r="P90" s="19"/>
    </row>
    <row r="91" customFormat="false" ht="12.75" hidden="false" customHeight="false" outlineLevel="0" collapsed="false">
      <c r="A91" s="32"/>
      <c r="B91" s="23"/>
      <c r="C91" s="23"/>
      <c r="D91" s="33"/>
      <c r="E91" s="33"/>
      <c r="L91" s="29" t="s">
        <v>32</v>
      </c>
      <c r="M91" s="12" t="n">
        <v>24999</v>
      </c>
      <c r="N91" s="13" t="n">
        <f aca="false">+K88</f>
        <v>2.845</v>
      </c>
      <c r="O91" s="14" t="n">
        <f aca="false">+M91*N91</f>
        <v>71122.155</v>
      </c>
      <c r="P91" s="19"/>
    </row>
    <row r="92" customFormat="false" ht="12.75" hidden="false" customHeight="false" outlineLevel="0" collapsed="false">
      <c r="A92" s="32"/>
      <c r="B92" s="23"/>
      <c r="C92" s="23"/>
      <c r="D92" s="33"/>
      <c r="E92" s="33"/>
      <c r="L92" s="29" t="s">
        <v>25</v>
      </c>
      <c r="M92" s="12" t="n">
        <v>1290</v>
      </c>
      <c r="N92" s="13" t="n">
        <v>2.055</v>
      </c>
      <c r="O92" s="14" t="n">
        <f aca="false">+M92*N92</f>
        <v>2650.95</v>
      </c>
      <c r="P92" s="19"/>
    </row>
    <row r="93" customFormat="false" ht="12.75" hidden="false" customHeight="false" outlineLevel="0" collapsed="false">
      <c r="A93" s="32"/>
      <c r="B93" s="33"/>
      <c r="C93" s="33"/>
      <c r="D93" s="33"/>
      <c r="E93" s="33"/>
      <c r="G93" s="4"/>
      <c r="L93" s="29" t="s">
        <v>35</v>
      </c>
      <c r="M93" s="12" t="n">
        <v>16314</v>
      </c>
      <c r="N93" s="13" t="n">
        <v>2.055</v>
      </c>
      <c r="O93" s="18" t="n">
        <f aca="false">+M93*N93</f>
        <v>33525.27</v>
      </c>
      <c r="P93" s="19"/>
    </row>
    <row r="94" customFormat="false" ht="12.75" hidden="false" customHeight="false" outlineLevel="0" collapsed="false">
      <c r="A94" s="32"/>
      <c r="B94" s="33"/>
      <c r="C94" s="23"/>
      <c r="D94" s="33"/>
      <c r="E94" s="33"/>
      <c r="L94" s="29" t="s">
        <v>25</v>
      </c>
      <c r="M94" s="12"/>
      <c r="N94" s="13"/>
      <c r="O94" s="14"/>
      <c r="P94" s="19"/>
    </row>
    <row r="95" customFormat="false" ht="12.75" hidden="false" customHeight="false" outlineLevel="0" collapsed="false">
      <c r="A95" s="32"/>
      <c r="B95" s="33"/>
      <c r="C95" s="33"/>
      <c r="D95" s="33"/>
      <c r="E95" s="33"/>
      <c r="L95" s="29" t="s">
        <v>32</v>
      </c>
      <c r="M95" s="12"/>
      <c r="N95" s="13"/>
      <c r="O95" s="14"/>
      <c r="P95" s="19"/>
    </row>
    <row r="96" customFormat="false" ht="12.75" hidden="false" customHeight="false" outlineLevel="0" collapsed="false">
      <c r="A96" s="32"/>
      <c r="B96" s="23"/>
      <c r="C96" s="23"/>
      <c r="D96" s="23"/>
      <c r="E96" s="23"/>
      <c r="L96" s="29" t="s">
        <v>35</v>
      </c>
      <c r="M96" s="12"/>
      <c r="N96" s="13"/>
      <c r="O96" s="14"/>
      <c r="P96" s="19"/>
    </row>
    <row r="97" customFormat="false" ht="12.75" hidden="false" customHeight="false" outlineLevel="0" collapsed="false">
      <c r="A97" s="56" t="s">
        <v>36</v>
      </c>
      <c r="B97" s="23"/>
      <c r="C97" s="33" t="n">
        <v>124908</v>
      </c>
      <c r="D97" s="33" t="s">
        <v>8</v>
      </c>
      <c r="E97" s="33" t="s">
        <v>32</v>
      </c>
      <c r="F97" s="1" t="n">
        <v>24999</v>
      </c>
      <c r="G97" s="34" t="n">
        <v>2.845</v>
      </c>
      <c r="H97" s="3" t="n">
        <v>71122.15</v>
      </c>
      <c r="L97" s="11"/>
      <c r="M97" s="12"/>
      <c r="N97" s="13"/>
      <c r="O97" s="14"/>
      <c r="P97" s="19"/>
    </row>
    <row r="98" customFormat="false" ht="12.75" hidden="false" customHeight="false" outlineLevel="0" collapsed="false">
      <c r="A98" s="32"/>
      <c r="B98" s="23"/>
      <c r="C98" s="33" t="n">
        <v>124911</v>
      </c>
      <c r="D98" s="33" t="s">
        <v>23</v>
      </c>
      <c r="E98" s="33" t="s">
        <v>25</v>
      </c>
      <c r="F98" s="1" t="n">
        <v>1290</v>
      </c>
      <c r="G98" s="34" t="n">
        <v>2.845</v>
      </c>
      <c r="H98" s="3" t="n">
        <v>3670.05</v>
      </c>
      <c r="L98" s="11"/>
      <c r="M98" s="12"/>
      <c r="N98" s="13"/>
      <c r="O98" s="14"/>
      <c r="P98" s="19"/>
    </row>
    <row r="99" customFormat="false" ht="12.75" hidden="false" customHeight="false" outlineLevel="0" collapsed="false">
      <c r="A99" s="32"/>
      <c r="B99" s="23"/>
      <c r="C99" s="33" t="n">
        <v>124911</v>
      </c>
      <c r="D99" s="33" t="s">
        <v>23</v>
      </c>
      <c r="E99" s="33" t="s">
        <v>35</v>
      </c>
      <c r="F99" s="1" t="n">
        <v>16314</v>
      </c>
      <c r="G99" s="34" t="n">
        <v>2.845</v>
      </c>
      <c r="H99" s="3" t="n">
        <v>46413.33</v>
      </c>
      <c r="L99" s="11"/>
      <c r="M99" s="12"/>
      <c r="N99" s="13"/>
      <c r="O99" s="14"/>
      <c r="P99" s="19"/>
    </row>
    <row r="100" customFormat="false" ht="12.75" hidden="false" customHeight="false" outlineLevel="0" collapsed="false">
      <c r="A100" s="32"/>
      <c r="B100" s="23"/>
      <c r="C100" s="33"/>
      <c r="D100" s="33"/>
      <c r="E100" s="33"/>
      <c r="G100" s="34"/>
      <c r="L100" s="11"/>
      <c r="M100" s="12"/>
      <c r="N100" s="13"/>
      <c r="O100" s="14"/>
      <c r="P100" s="19"/>
    </row>
    <row r="101" customFormat="false" ht="12.75" hidden="false" customHeight="false" outlineLevel="0" collapsed="false">
      <c r="A101" s="32"/>
      <c r="B101" s="23"/>
      <c r="C101" s="33"/>
      <c r="D101" s="33"/>
      <c r="E101" s="33"/>
      <c r="G101" s="34"/>
      <c r="L101" s="11"/>
      <c r="M101" s="12"/>
      <c r="N101" s="13"/>
      <c r="O101" s="14"/>
      <c r="P101" s="19"/>
    </row>
    <row r="102" customFormat="false" ht="12.75" hidden="false" customHeight="false" outlineLevel="0" collapsed="false">
      <c r="A102" s="32"/>
      <c r="B102" s="23"/>
      <c r="C102" s="33"/>
      <c r="D102" s="33"/>
      <c r="E102" s="33"/>
      <c r="G102" s="34"/>
      <c r="L102" s="11"/>
      <c r="M102" s="12"/>
      <c r="N102" s="13"/>
      <c r="O102" s="14"/>
      <c r="P102" s="19"/>
    </row>
    <row r="103" customFormat="false" ht="13.5" hidden="false" customHeight="true" outlineLevel="0" collapsed="false">
      <c r="A103" s="32"/>
      <c r="B103" s="23"/>
      <c r="C103" s="23"/>
      <c r="D103" s="23"/>
      <c r="E103" s="23"/>
      <c r="L103" s="11"/>
      <c r="M103" s="12"/>
      <c r="N103" s="13"/>
      <c r="O103" s="14"/>
      <c r="P103" s="19"/>
    </row>
    <row r="104" customFormat="false" ht="13.5" hidden="false" customHeight="true" outlineLevel="0" collapsed="false">
      <c r="A104" s="35" t="s">
        <v>27</v>
      </c>
      <c r="B104" s="23" t="n">
        <v>30</v>
      </c>
      <c r="C104" s="33"/>
      <c r="D104" s="23"/>
      <c r="E104" s="23"/>
      <c r="L104" s="11"/>
      <c r="M104" s="12" t="n">
        <f aca="false">SUM(M88:M103)-M91-M90</f>
        <v>105000</v>
      </c>
      <c r="N104" s="13" t="n">
        <f aca="false">+N93</f>
        <v>2.055</v>
      </c>
      <c r="O104" s="14"/>
      <c r="P104" s="19"/>
    </row>
    <row r="105" customFormat="false" ht="13.5" hidden="false" customHeight="true" outlineLevel="0" collapsed="false">
      <c r="A105" s="35"/>
      <c r="B105" s="23"/>
      <c r="C105" s="33"/>
      <c r="D105" s="23"/>
      <c r="E105" s="23"/>
      <c r="L105" s="11"/>
      <c r="M105" s="12" t="n">
        <f aca="false">+M91</f>
        <v>24999</v>
      </c>
      <c r="N105" s="13" t="n">
        <f aca="false">+K88</f>
        <v>2.845</v>
      </c>
      <c r="O105" s="14"/>
      <c r="P105" s="19"/>
    </row>
    <row r="106" customFormat="false" ht="13.5" hidden="false" customHeight="true" outlineLevel="0" collapsed="false">
      <c r="A106" s="35" t="s">
        <v>28</v>
      </c>
      <c r="B106" s="23" t="n">
        <v>3500</v>
      </c>
      <c r="C106" s="23"/>
      <c r="D106" s="23"/>
      <c r="E106" s="23"/>
      <c r="L106" s="11"/>
      <c r="M106" s="36" t="n">
        <f aca="false">+M90</f>
        <v>17730</v>
      </c>
      <c r="N106" s="13" t="n">
        <f aca="false">+N90</f>
        <v>2.82</v>
      </c>
      <c r="O106" s="14"/>
      <c r="P106" s="19"/>
    </row>
    <row r="107" customFormat="false" ht="13.5" hidden="false" customHeight="true" outlineLevel="0" collapsed="false">
      <c r="A107" s="35" t="s">
        <v>29</v>
      </c>
      <c r="B107" s="37" t="n">
        <f aca="false">+B106*B104</f>
        <v>105000</v>
      </c>
      <c r="C107" s="23"/>
      <c r="D107" s="23"/>
      <c r="E107" s="23"/>
      <c r="F107" s="1" t="n">
        <f aca="false">SUM(F88:F99)</f>
        <v>147729</v>
      </c>
      <c r="H107" s="3" t="n">
        <f aca="false">SUM(H88:H102)</f>
        <v>417660.85</v>
      </c>
      <c r="L107" s="11"/>
      <c r="M107" s="12" t="n">
        <f aca="false">SUM(M104:M106)</f>
        <v>147729</v>
      </c>
      <c r="N107" s="13"/>
      <c r="O107" s="14" t="n">
        <f aca="false">SUM(O88:O93)</f>
        <v>336895.755</v>
      </c>
      <c r="P107" s="38" t="n">
        <f aca="false">+H108-O107</f>
        <v>77237.515</v>
      </c>
      <c r="Q107" s="57"/>
    </row>
    <row r="108" customFormat="false" ht="13.5" hidden="false" customHeight="true" outlineLevel="0" collapsed="false">
      <c r="A108" s="32"/>
      <c r="B108" s="23"/>
      <c r="C108" s="23"/>
      <c r="D108" s="23"/>
      <c r="E108" s="23"/>
      <c r="H108" s="39" t="n">
        <v>414133.27</v>
      </c>
      <c r="L108" s="11"/>
      <c r="M108" s="12"/>
      <c r="N108" s="13"/>
      <c r="O108" s="14"/>
      <c r="P108" s="19"/>
    </row>
    <row r="109" customFormat="false" ht="13.5" hidden="false" customHeight="false" outlineLevel="0" collapsed="false">
      <c r="A109" s="41"/>
      <c r="B109" s="16"/>
      <c r="C109" s="16"/>
      <c r="D109" s="16"/>
      <c r="E109" s="16"/>
      <c r="F109" s="42"/>
      <c r="G109" s="43"/>
      <c r="H109" s="44"/>
      <c r="I109" s="44"/>
      <c r="J109" s="44"/>
      <c r="K109" s="44"/>
      <c r="L109" s="45"/>
      <c r="M109" s="46"/>
      <c r="N109" s="47"/>
      <c r="O109" s="48"/>
      <c r="P109" s="52"/>
    </row>
    <row r="110" customFormat="false" ht="13.5" hidden="false" customHeight="false" outlineLevel="0" collapsed="false"/>
    <row r="111" customFormat="false" ht="12.75" hidden="false" customHeight="false" outlineLevel="0" collapsed="false">
      <c r="A111" s="58" t="s">
        <v>37</v>
      </c>
      <c r="B111" s="59"/>
      <c r="L111" s="6" t="s">
        <v>5</v>
      </c>
      <c r="M111" s="7"/>
      <c r="N111" s="8"/>
      <c r="O111" s="9"/>
      <c r="P111" s="10"/>
    </row>
    <row r="112" customFormat="false" ht="12.75" hidden="false" customHeight="false" outlineLevel="0" collapsed="false">
      <c r="B112" s="0" t="s">
        <v>6</v>
      </c>
      <c r="J112" s="3" t="s">
        <v>7</v>
      </c>
      <c r="K112" s="3" t="s">
        <v>8</v>
      </c>
      <c r="L112" s="11"/>
      <c r="M112" s="12"/>
      <c r="N112" s="13"/>
      <c r="O112" s="14"/>
      <c r="P112" s="15" t="s">
        <v>9</v>
      </c>
    </row>
    <row r="113" customFormat="false" ht="12.75" hidden="false" customHeight="false" outlineLevel="0" collapsed="false">
      <c r="A113" s="0" t="s">
        <v>10</v>
      </c>
      <c r="B113" s="0" t="s">
        <v>11</v>
      </c>
      <c r="C113" s="0" t="s">
        <v>12</v>
      </c>
      <c r="D113" s="0" t="s">
        <v>13</v>
      </c>
      <c r="E113" s="0" t="s">
        <v>14</v>
      </c>
      <c r="F113" s="1" t="s">
        <v>15</v>
      </c>
      <c r="G113" s="2" t="s">
        <v>16</v>
      </c>
      <c r="H113" s="3" t="s">
        <v>17</v>
      </c>
      <c r="I113" s="3" t="s">
        <v>18</v>
      </c>
      <c r="J113" s="3" t="s">
        <v>19</v>
      </c>
      <c r="K113" s="3" t="s">
        <v>19</v>
      </c>
      <c r="L113" s="11" t="s">
        <v>14</v>
      </c>
      <c r="M113" s="12" t="s">
        <v>15</v>
      </c>
      <c r="N113" s="13" t="s">
        <v>16</v>
      </c>
      <c r="O113" s="14" t="s">
        <v>20</v>
      </c>
      <c r="P113" s="15" t="s">
        <v>21</v>
      </c>
    </row>
    <row r="114" customFormat="false" ht="12.75" hidden="false" customHeight="false" outlineLevel="0" collapsed="false">
      <c r="D114" s="16"/>
      <c r="L114" s="11"/>
      <c r="M114" s="12"/>
      <c r="N114" s="13"/>
      <c r="O114" s="18"/>
      <c r="P114" s="19"/>
    </row>
    <row r="115" customFormat="false" ht="12.75" hidden="false" customHeight="false" outlineLevel="0" collapsed="false">
      <c r="A115" s="60" t="s">
        <v>22</v>
      </c>
      <c r="B115" s="21" t="n">
        <v>36495</v>
      </c>
      <c r="C115" s="22" t="n">
        <v>132169</v>
      </c>
      <c r="D115" s="23" t="s">
        <v>23</v>
      </c>
      <c r="E115" s="22" t="s">
        <v>35</v>
      </c>
      <c r="F115" s="24" t="n">
        <v>14356</v>
      </c>
      <c r="G115" s="25" t="n">
        <v>1.99</v>
      </c>
      <c r="H115" s="26" t="n">
        <v>28568.44</v>
      </c>
      <c r="I115" s="26" t="n">
        <v>0</v>
      </c>
      <c r="J115" s="26" t="n">
        <v>1.99</v>
      </c>
      <c r="K115" s="26" t="n">
        <v>2.04</v>
      </c>
      <c r="L115" s="50" t="s">
        <v>35</v>
      </c>
      <c r="M115" s="30" t="n">
        <v>14356</v>
      </c>
      <c r="N115" s="53" t="n">
        <v>1.99</v>
      </c>
      <c r="O115" s="14" t="n">
        <f aca="false">+M115*N115</f>
        <v>28568.44</v>
      </c>
      <c r="P115" s="31"/>
    </row>
    <row r="116" customFormat="false" ht="12.75" hidden="false" customHeight="false" outlineLevel="0" collapsed="false">
      <c r="A116" s="32"/>
      <c r="B116" s="23"/>
      <c r="C116" s="23" t="n">
        <v>133509</v>
      </c>
      <c r="D116" s="23" t="s">
        <v>23</v>
      </c>
      <c r="E116" s="23" t="s">
        <v>25</v>
      </c>
      <c r="F116" s="1" t="n">
        <v>45725</v>
      </c>
      <c r="G116" s="4" t="n">
        <v>2.0525</v>
      </c>
      <c r="H116" s="3" t="n">
        <v>93850.56</v>
      </c>
      <c r="I116" s="3" t="n">
        <v>0</v>
      </c>
      <c r="L116" s="29" t="s">
        <v>25</v>
      </c>
      <c r="M116" s="12" t="n">
        <v>45725</v>
      </c>
      <c r="N116" s="13" t="n">
        <v>2.055</v>
      </c>
      <c r="O116" s="14" t="n">
        <f aca="false">+M116*N116</f>
        <v>93964.875</v>
      </c>
      <c r="P116" s="19"/>
    </row>
    <row r="117" customFormat="false" ht="12.75" hidden="false" customHeight="false" outlineLevel="0" collapsed="false">
      <c r="A117" s="32"/>
      <c r="B117" s="23"/>
      <c r="C117" s="23" t="n">
        <v>133509</v>
      </c>
      <c r="D117" s="33" t="s">
        <v>23</v>
      </c>
      <c r="E117" s="33" t="s">
        <v>26</v>
      </c>
      <c r="F117" s="1" t="n">
        <v>60791</v>
      </c>
      <c r="G117" s="4" t="n">
        <v>2.0525</v>
      </c>
      <c r="H117" s="3" t="n">
        <v>124773.53</v>
      </c>
      <c r="I117" s="3" t="n">
        <v>0</v>
      </c>
      <c r="L117" s="29" t="s">
        <v>26</v>
      </c>
      <c r="M117" s="12" t="n">
        <v>60791</v>
      </c>
      <c r="N117" s="13" t="n">
        <v>2.055</v>
      </c>
      <c r="O117" s="14" t="n">
        <f aca="false">+M117*N117</f>
        <v>124925.505</v>
      </c>
      <c r="P117" s="19"/>
    </row>
    <row r="118" customFormat="false" ht="12.75" hidden="false" customHeight="false" outlineLevel="0" collapsed="false">
      <c r="A118" s="56"/>
      <c r="B118" s="23"/>
      <c r="C118" s="33" t="n">
        <v>133509</v>
      </c>
      <c r="D118" s="33" t="s">
        <v>23</v>
      </c>
      <c r="E118" s="33" t="s">
        <v>35</v>
      </c>
      <c r="F118" s="1" t="n">
        <v>1984</v>
      </c>
      <c r="G118" s="4" t="n">
        <v>2.0525</v>
      </c>
      <c r="H118" s="3" t="n">
        <v>4070.16</v>
      </c>
      <c r="I118" s="3" t="n">
        <v>0</v>
      </c>
      <c r="L118" s="29" t="s">
        <v>35</v>
      </c>
      <c r="M118" s="12" t="n">
        <v>1984</v>
      </c>
      <c r="N118" s="13" t="n">
        <v>2.055</v>
      </c>
      <c r="O118" s="14" t="n">
        <f aca="false">+M118*N118</f>
        <v>4077.12</v>
      </c>
      <c r="P118" s="19"/>
    </row>
    <row r="119" customFormat="false" ht="12.75" hidden="false" customHeight="false" outlineLevel="0" collapsed="false">
      <c r="A119" s="32"/>
      <c r="B119" s="23"/>
      <c r="C119" s="33"/>
      <c r="D119" s="33"/>
      <c r="E119" s="33"/>
      <c r="G119" s="34"/>
      <c r="I119" s="3" t="n">
        <v>0</v>
      </c>
      <c r="L119" s="29"/>
      <c r="M119" s="12"/>
      <c r="N119" s="13"/>
      <c r="O119" s="14"/>
      <c r="P119" s="19"/>
    </row>
    <row r="120" customFormat="false" ht="13.5" hidden="false" customHeight="true" outlineLevel="0" collapsed="false">
      <c r="A120" s="32"/>
      <c r="B120" s="23"/>
      <c r="C120" s="23"/>
      <c r="D120" s="23"/>
      <c r="E120" s="23"/>
      <c r="L120" s="11"/>
      <c r="M120" s="12"/>
      <c r="N120" s="13"/>
      <c r="O120" s="14"/>
      <c r="P120" s="19"/>
    </row>
    <row r="121" customFormat="false" ht="13.5" hidden="false" customHeight="true" outlineLevel="0" collapsed="false">
      <c r="A121" s="35" t="s">
        <v>27</v>
      </c>
      <c r="B121" s="23" t="n">
        <v>31</v>
      </c>
      <c r="C121" s="33"/>
      <c r="D121" s="23"/>
      <c r="E121" s="23"/>
      <c r="L121" s="11"/>
      <c r="M121" s="12" t="n">
        <f aca="false">+M115</f>
        <v>14356</v>
      </c>
      <c r="N121" s="13" t="n">
        <f aca="false">+N115</f>
        <v>1.99</v>
      </c>
      <c r="O121" s="14"/>
      <c r="P121" s="19"/>
    </row>
    <row r="122" customFormat="false" ht="13.5" hidden="false" customHeight="true" outlineLevel="0" collapsed="false">
      <c r="A122" s="35" t="s">
        <v>28</v>
      </c>
      <c r="B122" s="23" t="n">
        <v>3500</v>
      </c>
      <c r="C122" s="23"/>
      <c r="D122" s="23"/>
      <c r="E122" s="23"/>
      <c r="L122" s="11"/>
      <c r="M122" s="36" t="n">
        <f aca="false">SUM(M115:M118)-M115</f>
        <v>108500</v>
      </c>
      <c r="N122" s="13" t="n">
        <f aca="false">+N117</f>
        <v>2.055</v>
      </c>
      <c r="O122" s="14"/>
      <c r="P122" s="19"/>
    </row>
    <row r="123" customFormat="false" ht="13.5" hidden="false" customHeight="true" outlineLevel="0" collapsed="false">
      <c r="A123" s="35" t="s">
        <v>29</v>
      </c>
      <c r="B123" s="37" t="n">
        <f aca="false">+B122*B121</f>
        <v>108500</v>
      </c>
      <c r="C123" s="23"/>
      <c r="D123" s="23"/>
      <c r="E123" s="23"/>
      <c r="F123" s="1" t="n">
        <f aca="false">SUM(F115:F118)</f>
        <v>122856</v>
      </c>
      <c r="H123" s="3" t="n">
        <f aca="false">SUM(H115:H119)</f>
        <v>251262.69</v>
      </c>
      <c r="I123" s="3" t="n">
        <f aca="false">SUM(I115:I119)</f>
        <v>0</v>
      </c>
      <c r="L123" s="11"/>
      <c r="M123" s="12" t="n">
        <f aca="false">SUM(M121:M122)</f>
        <v>122856</v>
      </c>
      <c r="N123" s="13"/>
      <c r="O123" s="14" t="n">
        <f aca="false">SUM(O115:O118)</f>
        <v>251535.94</v>
      </c>
      <c r="P123" s="38" t="n">
        <f aca="false">+H124-O123</f>
        <v>-251535.94</v>
      </c>
    </row>
    <row r="124" customFormat="false" ht="13.5" hidden="false" customHeight="true" outlineLevel="0" collapsed="false">
      <c r="A124" s="32"/>
      <c r="B124" s="23"/>
      <c r="C124" s="23"/>
      <c r="D124" s="23"/>
      <c r="E124" s="23"/>
      <c r="H124" s="39" t="n">
        <v>0</v>
      </c>
      <c r="L124" s="11"/>
      <c r="M124" s="12"/>
      <c r="N124" s="13"/>
      <c r="O124" s="14"/>
      <c r="P124" s="19"/>
    </row>
    <row r="125" customFormat="false" ht="13.5" hidden="false" customHeight="false" outlineLevel="0" collapsed="false">
      <c r="A125" s="41"/>
      <c r="B125" s="16"/>
      <c r="C125" s="16"/>
      <c r="D125" s="16"/>
      <c r="E125" s="16"/>
      <c r="F125" s="42"/>
      <c r="G125" s="43"/>
      <c r="H125" s="44"/>
      <c r="I125" s="44"/>
      <c r="J125" s="44"/>
      <c r="K125" s="44"/>
      <c r="L125" s="45"/>
      <c r="M125" s="46"/>
      <c r="N125" s="47"/>
      <c r="O125" s="48"/>
      <c r="P125" s="52"/>
    </row>
    <row r="127" customFormat="false" ht="13.5" hidden="false" customHeight="false" outlineLevel="0" collapsed="false"/>
    <row r="128" customFormat="false" ht="12.75" hidden="false" customHeight="false" outlineLevel="0" collapsed="false">
      <c r="A128" s="5" t="s">
        <v>38</v>
      </c>
      <c r="L128" s="6" t="s">
        <v>5</v>
      </c>
      <c r="M128" s="7"/>
      <c r="N128" s="8"/>
      <c r="O128" s="9"/>
      <c r="P128" s="10"/>
    </row>
    <row r="129" customFormat="false" ht="12.75" hidden="false" customHeight="false" outlineLevel="0" collapsed="false">
      <c r="B129" s="0" t="s">
        <v>6</v>
      </c>
      <c r="J129" s="3" t="s">
        <v>7</v>
      </c>
      <c r="K129" s="3" t="s">
        <v>8</v>
      </c>
      <c r="L129" s="11"/>
      <c r="M129" s="12"/>
      <c r="N129" s="13"/>
      <c r="O129" s="14"/>
      <c r="P129" s="15" t="s">
        <v>9</v>
      </c>
    </row>
    <row r="130" customFormat="false" ht="12.75" hidden="false" customHeight="false" outlineLevel="0" collapsed="false">
      <c r="A130" s="0" t="s">
        <v>10</v>
      </c>
      <c r="B130" s="0" t="s">
        <v>11</v>
      </c>
      <c r="C130" s="0" t="s">
        <v>12</v>
      </c>
      <c r="D130" s="0" t="s">
        <v>13</v>
      </c>
      <c r="E130" s="0" t="s">
        <v>14</v>
      </c>
      <c r="F130" s="1" t="s">
        <v>15</v>
      </c>
      <c r="G130" s="2" t="s">
        <v>16</v>
      </c>
      <c r="H130" s="3" t="s">
        <v>17</v>
      </c>
      <c r="I130" s="3" t="s">
        <v>18</v>
      </c>
      <c r="J130" s="3" t="s">
        <v>19</v>
      </c>
      <c r="K130" s="3" t="s">
        <v>19</v>
      </c>
      <c r="L130" s="11" t="s">
        <v>14</v>
      </c>
      <c r="M130" s="12" t="s">
        <v>15</v>
      </c>
      <c r="N130" s="13" t="s">
        <v>16</v>
      </c>
      <c r="O130" s="14" t="s">
        <v>20</v>
      </c>
      <c r="P130" s="15" t="s">
        <v>21</v>
      </c>
    </row>
    <row r="131" customFormat="false" ht="12.75" hidden="false" customHeight="false" outlineLevel="0" collapsed="false">
      <c r="D131" s="16"/>
      <c r="L131" s="11"/>
      <c r="M131" s="12"/>
      <c r="N131" s="13"/>
      <c r="O131" s="18"/>
      <c r="P131" s="19"/>
    </row>
    <row r="132" customFormat="false" ht="12.75" hidden="false" customHeight="false" outlineLevel="0" collapsed="false">
      <c r="A132" s="60" t="s">
        <v>22</v>
      </c>
      <c r="B132" s="21" t="n">
        <v>36526</v>
      </c>
      <c r="C132" s="22" t="n">
        <v>145139</v>
      </c>
      <c r="D132" s="23" t="s">
        <v>8</v>
      </c>
      <c r="E132" s="22" t="s">
        <v>32</v>
      </c>
      <c r="F132" s="24" t="n">
        <v>31785</v>
      </c>
      <c r="G132" s="25" t="n">
        <v>2.17</v>
      </c>
      <c r="H132" s="26" t="n">
        <v>68973.45</v>
      </c>
      <c r="I132" s="26" t="n">
        <v>0</v>
      </c>
      <c r="J132" s="61" t="n">
        <v>2.175</v>
      </c>
      <c r="K132" s="62" t="n">
        <v>2.17</v>
      </c>
      <c r="L132" s="50" t="s">
        <v>32</v>
      </c>
      <c r="M132" s="30" t="n">
        <v>31785</v>
      </c>
      <c r="N132" s="63" t="n">
        <v>2.17</v>
      </c>
      <c r="O132" s="14" t="n">
        <f aca="false">+M132*N132</f>
        <v>68973.45</v>
      </c>
      <c r="P132" s="31"/>
    </row>
    <row r="133" customFormat="false" ht="12.75" hidden="false" customHeight="false" outlineLevel="0" collapsed="false">
      <c r="A133" s="32"/>
      <c r="B133" s="23"/>
      <c r="C133" s="33" t="s">
        <v>39</v>
      </c>
      <c r="D133" s="23"/>
      <c r="E133" s="23" t="s">
        <v>32</v>
      </c>
      <c r="H133" s="3" t="n">
        <v>-402.5</v>
      </c>
      <c r="I133" s="3" t="n">
        <v>0</v>
      </c>
      <c r="L133" s="64" t="s">
        <v>7</v>
      </c>
      <c r="M133" s="65" t="n">
        <v>108500</v>
      </c>
      <c r="N133" s="13" t="n">
        <v>2.055</v>
      </c>
      <c r="O133" s="39" t="n">
        <f aca="false">+M133*N133</f>
        <v>222967.5</v>
      </c>
      <c r="P133" s="19"/>
    </row>
    <row r="134" customFormat="false" ht="12.75" hidden="false" customHeight="false" outlineLevel="0" collapsed="false">
      <c r="A134" s="32"/>
      <c r="B134" s="23"/>
      <c r="C134" s="23"/>
      <c r="D134" s="23"/>
      <c r="E134" s="23"/>
      <c r="L134" s="64" t="s">
        <v>7</v>
      </c>
      <c r="M134" s="65" t="n">
        <v>36032</v>
      </c>
      <c r="N134" s="51" t="n">
        <v>2.175</v>
      </c>
      <c r="O134" s="39" t="n">
        <f aca="false">+M134*N134</f>
        <v>78369.6</v>
      </c>
      <c r="P134" s="19"/>
    </row>
    <row r="135" customFormat="false" ht="12.75" hidden="false" customHeight="false" outlineLevel="0" collapsed="false">
      <c r="A135" s="56"/>
      <c r="B135" s="23"/>
      <c r="C135" s="33"/>
      <c r="D135" s="33"/>
      <c r="E135" s="33"/>
      <c r="G135" s="34"/>
      <c r="L135" s="29"/>
      <c r="M135" s="12"/>
      <c r="N135" s="13" t="n">
        <v>2.83</v>
      </c>
      <c r="O135" s="14" t="n">
        <f aca="false">+M135*N135</f>
        <v>0</v>
      </c>
      <c r="P135" s="19"/>
    </row>
    <row r="136" customFormat="false" ht="12.75" hidden="false" customHeight="false" outlineLevel="0" collapsed="false">
      <c r="A136" s="32"/>
      <c r="B136" s="23"/>
      <c r="C136" s="33"/>
      <c r="D136" s="33"/>
      <c r="E136" s="33"/>
      <c r="G136" s="34"/>
      <c r="L136" s="29"/>
      <c r="M136" s="12"/>
      <c r="N136" s="13" t="n">
        <v>2.055</v>
      </c>
      <c r="O136" s="14" t="n">
        <f aca="false">+M136*N136</f>
        <v>0</v>
      </c>
      <c r="P136" s="19"/>
    </row>
    <row r="137" customFormat="false" ht="12.75" hidden="false" customHeight="false" outlineLevel="0" collapsed="false">
      <c r="A137" s="32"/>
      <c r="B137" s="23"/>
      <c r="C137" s="33"/>
      <c r="D137" s="33"/>
      <c r="E137" s="33"/>
      <c r="G137" s="34"/>
      <c r="L137" s="29"/>
      <c r="M137" s="12"/>
      <c r="N137" s="13" t="n">
        <v>2.055</v>
      </c>
      <c r="O137" s="18" t="n">
        <f aca="false">+M137*N137</f>
        <v>0</v>
      </c>
      <c r="P137" s="19"/>
    </row>
    <row r="138" customFormat="false" ht="12.75" hidden="false" customHeight="false" outlineLevel="0" collapsed="false">
      <c r="A138" s="32"/>
      <c r="B138" s="23"/>
      <c r="C138" s="33"/>
      <c r="D138" s="33"/>
      <c r="E138" s="33"/>
      <c r="G138" s="34"/>
      <c r="L138" s="29"/>
      <c r="M138" s="12"/>
      <c r="N138" s="13"/>
      <c r="O138" s="14"/>
      <c r="P138" s="19"/>
    </row>
    <row r="139" customFormat="false" ht="12.75" hidden="false" customHeight="false" outlineLevel="0" collapsed="false">
      <c r="A139" s="32"/>
      <c r="B139" s="23"/>
      <c r="C139" s="33"/>
      <c r="D139" s="33"/>
      <c r="E139" s="33"/>
      <c r="G139" s="34"/>
      <c r="L139" s="29"/>
      <c r="M139" s="12"/>
      <c r="N139" s="13"/>
      <c r="O139" s="14"/>
      <c r="P139" s="19"/>
    </row>
    <row r="140" customFormat="false" ht="12.75" hidden="false" customHeight="false" outlineLevel="0" collapsed="false">
      <c r="A140" s="32"/>
      <c r="B140" s="23"/>
      <c r="C140" s="33"/>
      <c r="D140" s="33"/>
      <c r="E140" s="33"/>
      <c r="G140" s="34"/>
      <c r="L140" s="29"/>
      <c r="M140" s="12"/>
      <c r="N140" s="13"/>
      <c r="O140" s="14"/>
      <c r="P140" s="19"/>
    </row>
    <row r="141" customFormat="false" ht="13.5" hidden="false" customHeight="true" outlineLevel="0" collapsed="false">
      <c r="A141" s="32"/>
      <c r="B141" s="23"/>
      <c r="C141" s="23"/>
      <c r="D141" s="23"/>
      <c r="E141" s="23"/>
      <c r="L141" s="11"/>
      <c r="M141" s="12"/>
      <c r="N141" s="13"/>
      <c r="O141" s="14"/>
      <c r="P141" s="19"/>
    </row>
    <row r="142" customFormat="false" ht="13.5" hidden="false" customHeight="true" outlineLevel="0" collapsed="false">
      <c r="A142" s="35" t="s">
        <v>27</v>
      </c>
      <c r="B142" s="23" t="n">
        <v>31</v>
      </c>
      <c r="C142" s="33"/>
      <c r="D142" s="23"/>
      <c r="E142" s="23"/>
      <c r="L142" s="11"/>
      <c r="M142" s="12" t="n">
        <f aca="false">SUM(M132:M141)-M135-M134</f>
        <v>140285</v>
      </c>
      <c r="N142" s="13" t="n">
        <f aca="false">+N137</f>
        <v>2.055</v>
      </c>
      <c r="O142" s="14"/>
      <c r="P142" s="19"/>
    </row>
    <row r="143" customFormat="false" ht="13.5" hidden="false" customHeight="true" outlineLevel="0" collapsed="false">
      <c r="A143" s="35"/>
      <c r="B143" s="23"/>
      <c r="C143" s="33"/>
      <c r="D143" s="23"/>
      <c r="E143" s="23"/>
      <c r="L143" s="11"/>
      <c r="M143" s="12" t="n">
        <f aca="false">+M135</f>
        <v>0</v>
      </c>
      <c r="N143" s="13"/>
      <c r="O143" s="14"/>
      <c r="P143" s="19"/>
    </row>
    <row r="144" customFormat="false" ht="13.5" hidden="false" customHeight="true" outlineLevel="0" collapsed="false">
      <c r="A144" s="35" t="s">
        <v>28</v>
      </c>
      <c r="B144" s="23" t="n">
        <v>3500</v>
      </c>
      <c r="C144" s="23"/>
      <c r="D144" s="23"/>
      <c r="E144" s="23"/>
      <c r="L144" s="11"/>
      <c r="M144" s="36" t="n">
        <f aca="false">+M134</f>
        <v>36032</v>
      </c>
      <c r="N144" s="13"/>
      <c r="O144" s="14"/>
      <c r="P144" s="19"/>
    </row>
    <row r="145" customFormat="false" ht="13.5" hidden="false" customHeight="true" outlineLevel="0" collapsed="false">
      <c r="A145" s="35" t="s">
        <v>29</v>
      </c>
      <c r="B145" s="37" t="n">
        <f aca="false">+B144*B142</f>
        <v>108500</v>
      </c>
      <c r="C145" s="23"/>
      <c r="D145" s="23"/>
      <c r="E145" s="23"/>
      <c r="F145" s="1" t="n">
        <f aca="false">SUM(F132:F137)</f>
        <v>31785</v>
      </c>
      <c r="H145" s="3" t="n">
        <f aca="false">SUM(H132:H140)</f>
        <v>68570.95</v>
      </c>
      <c r="L145" s="11"/>
      <c r="M145" s="12" t="n">
        <f aca="false">SUM(M142:M144)</f>
        <v>176317</v>
      </c>
      <c r="N145" s="13"/>
      <c r="O145" s="14" t="n">
        <f aca="false">SUM(O132:O137)</f>
        <v>370310.55</v>
      </c>
      <c r="P145" s="38" t="n">
        <f aca="false">+H146-O145</f>
        <v>-833.229999999981</v>
      </c>
      <c r="Q145" s="57"/>
    </row>
    <row r="146" customFormat="false" ht="13.5" hidden="false" customHeight="true" outlineLevel="0" collapsed="false">
      <c r="A146" s="32"/>
      <c r="B146" s="23"/>
      <c r="C146" s="23"/>
      <c r="D146" s="23"/>
      <c r="E146" s="23"/>
      <c r="H146" s="39" t="n">
        <v>369477.32</v>
      </c>
      <c r="L146" s="11"/>
      <c r="M146" s="12"/>
      <c r="N146" s="13"/>
      <c r="O146" s="14"/>
      <c r="P146" s="19"/>
    </row>
    <row r="147" customFormat="false" ht="13.5" hidden="false" customHeight="false" outlineLevel="0" collapsed="false">
      <c r="A147" s="41"/>
      <c r="B147" s="16"/>
      <c r="C147" s="16"/>
      <c r="D147" s="16"/>
      <c r="E147" s="16"/>
      <c r="F147" s="42"/>
      <c r="G147" s="43"/>
      <c r="H147" s="44"/>
      <c r="I147" s="44"/>
      <c r="J147" s="44"/>
      <c r="L147" s="45"/>
      <c r="M147" s="46"/>
      <c r="N147" s="47"/>
      <c r="O147" s="48"/>
      <c r="P147" s="52"/>
    </row>
    <row r="148" customFormat="false" ht="13.5" hidden="false" customHeight="false" outlineLevel="0" collapsed="false">
      <c r="A148" s="23"/>
      <c r="B148" s="23"/>
      <c r="C148" s="23"/>
      <c r="D148" s="23"/>
      <c r="E148" s="23"/>
      <c r="Q148" s="33"/>
    </row>
    <row r="149" customFormat="false" ht="12.75" hidden="false" customHeight="false" outlineLevel="0" collapsed="false">
      <c r="A149" s="5" t="s">
        <v>40</v>
      </c>
      <c r="L149" s="6" t="s">
        <v>5</v>
      </c>
      <c r="M149" s="7"/>
      <c r="N149" s="8"/>
      <c r="O149" s="9"/>
      <c r="P149" s="10"/>
    </row>
    <row r="150" customFormat="false" ht="12.75" hidden="false" customHeight="false" outlineLevel="0" collapsed="false">
      <c r="B150" s="0" t="s">
        <v>6</v>
      </c>
      <c r="J150" s="3" t="s">
        <v>7</v>
      </c>
      <c r="K150" s="3" t="s">
        <v>8</v>
      </c>
      <c r="L150" s="11"/>
      <c r="M150" s="12"/>
      <c r="N150" s="13"/>
      <c r="O150" s="14"/>
      <c r="P150" s="15" t="s">
        <v>9</v>
      </c>
    </row>
    <row r="151" customFormat="false" ht="12.75" hidden="false" customHeight="false" outlineLevel="0" collapsed="false">
      <c r="A151" s="0" t="s">
        <v>10</v>
      </c>
      <c r="B151" s="0" t="s">
        <v>11</v>
      </c>
      <c r="C151" s="0" t="s">
        <v>12</v>
      </c>
      <c r="D151" s="0" t="s">
        <v>13</v>
      </c>
      <c r="E151" s="0" t="s">
        <v>14</v>
      </c>
      <c r="F151" s="1" t="s">
        <v>15</v>
      </c>
      <c r="G151" s="2" t="s">
        <v>16</v>
      </c>
      <c r="H151" s="3" t="s">
        <v>17</v>
      </c>
      <c r="I151" s="3" t="s">
        <v>18</v>
      </c>
      <c r="J151" s="3" t="s">
        <v>19</v>
      </c>
      <c r="K151" s="3" t="s">
        <v>19</v>
      </c>
      <c r="L151" s="11" t="s">
        <v>14</v>
      </c>
      <c r="M151" s="12" t="s">
        <v>15</v>
      </c>
      <c r="N151" s="13" t="s">
        <v>16</v>
      </c>
      <c r="O151" s="14" t="s">
        <v>20</v>
      </c>
      <c r="P151" s="15" t="s">
        <v>21</v>
      </c>
    </row>
    <row r="152" customFormat="false" ht="13.5" hidden="false" customHeight="false" outlineLevel="0" collapsed="false">
      <c r="D152" s="16"/>
      <c r="J152" s="3" t="n">
        <v>0.02</v>
      </c>
      <c r="L152" s="11"/>
      <c r="M152" s="12"/>
      <c r="N152" s="13"/>
      <c r="O152" s="18"/>
      <c r="P152" s="19"/>
    </row>
    <row r="153" customFormat="false" ht="12.75" hidden="false" customHeight="false" outlineLevel="0" collapsed="false">
      <c r="A153" s="60" t="s">
        <v>22</v>
      </c>
      <c r="B153" s="21" t="n">
        <v>36557</v>
      </c>
      <c r="C153" s="22" t="n">
        <v>156499</v>
      </c>
      <c r="D153" s="23" t="s">
        <v>8</v>
      </c>
      <c r="E153" s="22" t="s">
        <v>32</v>
      </c>
      <c r="F153" s="24" t="n">
        <v>15641</v>
      </c>
      <c r="G153" s="25" t="n">
        <v>2.34</v>
      </c>
      <c r="H153" s="26" t="n">
        <v>36599.94</v>
      </c>
      <c r="I153" s="26" t="n">
        <v>0</v>
      </c>
      <c r="J153" s="26" t="n">
        <v>2.35</v>
      </c>
      <c r="K153" s="26" t="n">
        <v>2.34</v>
      </c>
      <c r="L153" s="66" t="s">
        <v>32</v>
      </c>
      <c r="M153" s="67" t="n">
        <v>15641</v>
      </c>
      <c r="N153" s="68" t="n">
        <v>2.34</v>
      </c>
      <c r="O153" s="9" t="n">
        <f aca="false">+M153*N153</f>
        <v>36599.94</v>
      </c>
      <c r="P153" s="10"/>
    </row>
    <row r="154" customFormat="false" ht="12.75" hidden="false" customHeight="false" outlineLevel="0" collapsed="false">
      <c r="A154" s="32"/>
      <c r="B154" s="23"/>
      <c r="C154" s="33" t="s">
        <v>39</v>
      </c>
      <c r="D154" s="23"/>
      <c r="E154" s="23" t="s">
        <v>32</v>
      </c>
      <c r="H154" s="3" t="n">
        <v>-997.5</v>
      </c>
      <c r="I154" s="3" t="n">
        <v>0</v>
      </c>
      <c r="L154" s="29" t="s">
        <v>25</v>
      </c>
      <c r="M154" s="12" t="n">
        <f aca="false">36830-7905</f>
        <v>28925</v>
      </c>
      <c r="N154" s="13" t="n">
        <v>2.055</v>
      </c>
      <c r="O154" s="14" t="n">
        <f aca="false">+M154*N154</f>
        <v>59440.875</v>
      </c>
      <c r="P154" s="19"/>
    </row>
    <row r="155" customFormat="false" ht="12.75" hidden="false" customHeight="false" outlineLevel="0" collapsed="false">
      <c r="A155" s="32"/>
      <c r="B155" s="23"/>
      <c r="C155" s="23" t="n">
        <v>133509</v>
      </c>
      <c r="D155" s="23" t="s">
        <v>23</v>
      </c>
      <c r="E155" s="23" t="s">
        <v>25</v>
      </c>
      <c r="F155" s="1" t="n">
        <v>36830</v>
      </c>
      <c r="G155" s="4" t="n">
        <v>2.0525</v>
      </c>
      <c r="H155" s="3" t="n">
        <v>75593.58</v>
      </c>
      <c r="L155" s="29" t="s">
        <v>25</v>
      </c>
      <c r="M155" s="12" t="n">
        <v>7905</v>
      </c>
      <c r="N155" s="13" t="n">
        <f aca="false">+J153</f>
        <v>2.35</v>
      </c>
      <c r="O155" s="14" t="n">
        <f aca="false">+M155*N155</f>
        <v>18576.75</v>
      </c>
      <c r="P155" s="19"/>
    </row>
    <row r="156" customFormat="false" ht="12.75" hidden="false" customHeight="false" outlineLevel="0" collapsed="false">
      <c r="A156" s="56"/>
      <c r="B156" s="23"/>
      <c r="C156" s="33" t="n">
        <v>133509</v>
      </c>
      <c r="D156" s="33" t="s">
        <v>23</v>
      </c>
      <c r="E156" s="33" t="s">
        <v>26</v>
      </c>
      <c r="F156" s="1" t="n">
        <v>54709</v>
      </c>
      <c r="G156" s="4" t="n">
        <v>2.0525</v>
      </c>
      <c r="H156" s="3" t="n">
        <v>112290.22</v>
      </c>
      <c r="L156" s="29" t="s">
        <v>26</v>
      </c>
      <c r="M156" s="12" t="n">
        <v>54709</v>
      </c>
      <c r="N156" s="13" t="n">
        <v>2.055</v>
      </c>
      <c r="O156" s="14" t="n">
        <f aca="false">+M156*N156</f>
        <v>112426.995</v>
      </c>
      <c r="P156" s="19"/>
    </row>
    <row r="157" customFormat="false" ht="12.75" hidden="false" customHeight="false" outlineLevel="0" collapsed="false">
      <c r="A157" s="32"/>
      <c r="B157" s="23"/>
      <c r="C157" s="33" t="n">
        <v>133509</v>
      </c>
      <c r="D157" s="33" t="s">
        <v>23</v>
      </c>
      <c r="E157" s="33" t="s">
        <v>35</v>
      </c>
      <c r="F157" s="1" t="n">
        <v>9723</v>
      </c>
      <c r="G157" s="4" t="n">
        <v>2.0525</v>
      </c>
      <c r="H157" s="3" t="n">
        <v>19956.46</v>
      </c>
      <c r="L157" s="29" t="s">
        <v>35</v>
      </c>
      <c r="M157" s="12" t="n">
        <v>9723</v>
      </c>
      <c r="N157" s="13" t="n">
        <v>2.055</v>
      </c>
      <c r="O157" s="14" t="n">
        <f aca="false">+M157*N157</f>
        <v>19980.765</v>
      </c>
      <c r="P157" s="19"/>
    </row>
    <row r="158" customFormat="false" ht="12.75" hidden="false" customHeight="false" outlineLevel="0" collapsed="false">
      <c r="A158" s="32"/>
      <c r="B158" s="23"/>
      <c r="C158" s="33" t="n">
        <v>156518</v>
      </c>
      <c r="D158" s="33" t="s">
        <v>23</v>
      </c>
      <c r="E158" s="33" t="s">
        <v>25</v>
      </c>
      <c r="F158" s="1" t="n">
        <v>1529</v>
      </c>
      <c r="G158" s="34" t="n">
        <v>2.35</v>
      </c>
      <c r="H158" s="3" t="n">
        <v>3593.15</v>
      </c>
      <c r="L158" s="29" t="s">
        <v>25</v>
      </c>
      <c r="M158" s="12" t="n">
        <v>1529</v>
      </c>
      <c r="N158" s="13" t="n">
        <v>2.055</v>
      </c>
      <c r="O158" s="14" t="n">
        <f aca="false">+M158*N158</f>
        <v>3142.095</v>
      </c>
      <c r="P158" s="19"/>
    </row>
    <row r="159" customFormat="false" ht="12.75" hidden="false" customHeight="false" outlineLevel="0" collapsed="false">
      <c r="A159" s="32"/>
      <c r="B159" s="23"/>
      <c r="C159" s="33" t="n">
        <v>156518</v>
      </c>
      <c r="D159" s="33" t="s">
        <v>23</v>
      </c>
      <c r="E159" s="33" t="s">
        <v>41</v>
      </c>
      <c r="F159" s="1" t="n">
        <v>1044</v>
      </c>
      <c r="G159" s="34" t="n">
        <v>2.35</v>
      </c>
      <c r="H159" s="3" t="n">
        <v>2453.4</v>
      </c>
      <c r="L159" s="29" t="s">
        <v>41</v>
      </c>
      <c r="M159" s="12" t="n">
        <v>1044</v>
      </c>
      <c r="N159" s="13" t="n">
        <v>2.055</v>
      </c>
      <c r="O159" s="14" t="n">
        <f aca="false">+M159*N159</f>
        <v>2145.42</v>
      </c>
      <c r="P159" s="19"/>
    </row>
    <row r="160" customFormat="false" ht="12.75" hidden="false" customHeight="false" outlineLevel="0" collapsed="false">
      <c r="A160" s="32"/>
      <c r="B160" s="23"/>
      <c r="C160" s="33" t="n">
        <v>156518</v>
      </c>
      <c r="D160" s="33" t="s">
        <v>23</v>
      </c>
      <c r="E160" s="33" t="s">
        <v>41</v>
      </c>
      <c r="F160" s="1" t="n">
        <v>346</v>
      </c>
      <c r="G160" s="34" t="n">
        <v>2.35</v>
      </c>
      <c r="H160" s="3" t="n">
        <v>813.1</v>
      </c>
      <c r="L160" s="29" t="s">
        <v>41</v>
      </c>
      <c r="M160" s="12" t="n">
        <v>346</v>
      </c>
      <c r="N160" s="13" t="n">
        <v>2.055</v>
      </c>
      <c r="O160" s="14" t="n">
        <f aca="false">+M160*N160</f>
        <v>711.03</v>
      </c>
      <c r="P160" s="19"/>
    </row>
    <row r="161" customFormat="false" ht="12.75" hidden="false" customHeight="false" outlineLevel="0" collapsed="false">
      <c r="A161" s="32"/>
      <c r="B161" s="23"/>
      <c r="C161" s="33" t="n">
        <v>156518</v>
      </c>
      <c r="D161" s="33" t="s">
        <v>23</v>
      </c>
      <c r="E161" s="33" t="s">
        <v>35</v>
      </c>
      <c r="F161" s="1" t="n">
        <v>5224</v>
      </c>
      <c r="G161" s="34" t="n">
        <v>2.35</v>
      </c>
      <c r="H161" s="3" t="n">
        <v>12276.4</v>
      </c>
      <c r="L161" s="29" t="s">
        <v>35</v>
      </c>
      <c r="M161" s="12" t="n">
        <v>5224</v>
      </c>
      <c r="N161" s="13" t="n">
        <v>2.055</v>
      </c>
      <c r="O161" s="14" t="n">
        <f aca="false">+M161*N161</f>
        <v>10735.32</v>
      </c>
      <c r="P161" s="19"/>
    </row>
    <row r="162" customFormat="false" ht="13.5" hidden="false" customHeight="true" outlineLevel="0" collapsed="false">
      <c r="A162" s="32"/>
      <c r="B162" s="23"/>
      <c r="C162" s="23"/>
      <c r="D162" s="23"/>
      <c r="E162" s="23"/>
      <c r="L162" s="11"/>
      <c r="M162" s="12"/>
      <c r="N162" s="13"/>
      <c r="O162" s="14"/>
      <c r="P162" s="19"/>
    </row>
    <row r="163" customFormat="false" ht="13.5" hidden="false" customHeight="true" outlineLevel="0" collapsed="false">
      <c r="A163" s="35" t="s">
        <v>27</v>
      </c>
      <c r="B163" s="23" t="n">
        <v>29</v>
      </c>
      <c r="C163" s="33"/>
      <c r="D163" s="23"/>
      <c r="E163" s="23"/>
      <c r="L163" s="11"/>
      <c r="M163" s="12" t="n">
        <f aca="false">SUM(M153:M162)-M155-M153</f>
        <v>101500</v>
      </c>
      <c r="N163" s="13" t="n">
        <f aca="false">+N158</f>
        <v>2.055</v>
      </c>
      <c r="O163" s="14"/>
      <c r="P163" s="19"/>
    </row>
    <row r="164" customFormat="false" ht="13.5" hidden="false" customHeight="true" outlineLevel="0" collapsed="false">
      <c r="A164" s="35"/>
      <c r="B164" s="23"/>
      <c r="C164" s="33"/>
      <c r="D164" s="23"/>
      <c r="E164" s="23"/>
      <c r="L164" s="11"/>
      <c r="M164" s="12" t="n">
        <f aca="false">+M153</f>
        <v>15641</v>
      </c>
      <c r="N164" s="13" t="n">
        <f aca="false">+N153</f>
        <v>2.34</v>
      </c>
      <c r="O164" s="14"/>
      <c r="P164" s="19"/>
    </row>
    <row r="165" customFormat="false" ht="13.5" hidden="false" customHeight="true" outlineLevel="0" collapsed="false">
      <c r="A165" s="35" t="s">
        <v>28</v>
      </c>
      <c r="B165" s="23" t="n">
        <v>3500</v>
      </c>
      <c r="C165" s="23"/>
      <c r="D165" s="23"/>
      <c r="E165" s="23"/>
      <c r="L165" s="11"/>
      <c r="M165" s="36" t="n">
        <f aca="false">+M155</f>
        <v>7905</v>
      </c>
      <c r="N165" s="13" t="n">
        <f aca="false">+N155</f>
        <v>2.35</v>
      </c>
      <c r="O165" s="14"/>
      <c r="P165" s="19"/>
    </row>
    <row r="166" customFormat="false" ht="13.5" hidden="false" customHeight="true" outlineLevel="0" collapsed="false">
      <c r="A166" s="35" t="s">
        <v>29</v>
      </c>
      <c r="B166" s="37" t="n">
        <f aca="false">+B165*B163</f>
        <v>101500</v>
      </c>
      <c r="C166" s="23"/>
      <c r="D166" s="23"/>
      <c r="E166" s="23"/>
      <c r="F166" s="1" t="n">
        <f aca="false">SUM(F153:F161)</f>
        <v>125046</v>
      </c>
      <c r="H166" s="3" t="n">
        <f aca="false">SUM(H153:H161)</f>
        <v>262578.75</v>
      </c>
      <c r="L166" s="11"/>
      <c r="M166" s="12" t="n">
        <f aca="false">SUM(M163:M165)</f>
        <v>125046</v>
      </c>
      <c r="N166" s="13"/>
      <c r="O166" s="14" t="n">
        <f aca="false">SUM(O153:O161)</f>
        <v>263759.19</v>
      </c>
      <c r="P166" s="19" t="n">
        <f aca="false">+H166-O166</f>
        <v>-1180.44</v>
      </c>
      <c r="Q166" s="57"/>
    </row>
    <row r="167" customFormat="false" ht="13.5" hidden="false" customHeight="true" outlineLevel="0" collapsed="false">
      <c r="A167" s="32"/>
      <c r="B167" s="23"/>
      <c r="C167" s="23"/>
      <c r="D167" s="23"/>
      <c r="E167" s="23"/>
      <c r="L167" s="11"/>
      <c r="M167" s="12"/>
      <c r="N167" s="13"/>
      <c r="O167" s="14"/>
      <c r="P167" s="19"/>
    </row>
    <row r="168" customFormat="false" ht="13.5" hidden="false" customHeight="false" outlineLevel="0" collapsed="false">
      <c r="A168" s="41"/>
      <c r="B168" s="16"/>
      <c r="C168" s="16"/>
      <c r="D168" s="16"/>
      <c r="E168" s="16"/>
      <c r="F168" s="42"/>
      <c r="G168" s="43"/>
      <c r="H168" s="44"/>
      <c r="I168" s="44"/>
      <c r="J168" s="44"/>
      <c r="K168" s="44"/>
      <c r="L168" s="45"/>
      <c r="M168" s="46"/>
      <c r="N168" s="47"/>
      <c r="O168" s="48"/>
      <c r="P168" s="52"/>
    </row>
    <row r="170" customFormat="false" ht="13.5" hidden="false" customHeight="false" outlineLevel="0" collapsed="false"/>
    <row r="171" customFormat="false" ht="12.75" hidden="false" customHeight="false" outlineLevel="0" collapsed="false">
      <c r="A171" s="5" t="s">
        <v>42</v>
      </c>
      <c r="L171" s="6" t="s">
        <v>5</v>
      </c>
      <c r="M171" s="7"/>
      <c r="N171" s="8"/>
      <c r="O171" s="9"/>
      <c r="P171" s="10"/>
    </row>
    <row r="172" customFormat="false" ht="12.75" hidden="false" customHeight="false" outlineLevel="0" collapsed="false">
      <c r="B172" s="0" t="s">
        <v>6</v>
      </c>
      <c r="J172" s="3" t="s">
        <v>7</v>
      </c>
      <c r="K172" s="3" t="s">
        <v>8</v>
      </c>
      <c r="L172" s="11"/>
      <c r="M172" s="12"/>
      <c r="N172" s="13"/>
      <c r="O172" s="14"/>
      <c r="P172" s="15" t="s">
        <v>9</v>
      </c>
    </row>
    <row r="173" customFormat="false" ht="12.75" hidden="false" customHeight="false" outlineLevel="0" collapsed="false">
      <c r="A173" s="0" t="s">
        <v>10</v>
      </c>
      <c r="B173" s="0" t="s">
        <v>11</v>
      </c>
      <c r="C173" s="0" t="s">
        <v>12</v>
      </c>
      <c r="D173" s="0" t="s">
        <v>13</v>
      </c>
      <c r="E173" s="0" t="s">
        <v>14</v>
      </c>
      <c r="F173" s="1" t="s">
        <v>15</v>
      </c>
      <c r="G173" s="2" t="s">
        <v>16</v>
      </c>
      <c r="H173" s="3" t="s">
        <v>17</v>
      </c>
      <c r="I173" s="3" t="s">
        <v>18</v>
      </c>
      <c r="J173" s="3" t="s">
        <v>19</v>
      </c>
      <c r="K173" s="3" t="s">
        <v>19</v>
      </c>
      <c r="L173" s="11" t="s">
        <v>14</v>
      </c>
      <c r="M173" s="12" t="s">
        <v>15</v>
      </c>
      <c r="N173" s="13" t="s">
        <v>16</v>
      </c>
      <c r="O173" s="14" t="s">
        <v>20</v>
      </c>
      <c r="P173" s="15" t="s">
        <v>21</v>
      </c>
    </row>
    <row r="174" customFormat="false" ht="13.5" hidden="false" customHeight="false" outlineLevel="0" collapsed="false">
      <c r="D174" s="16"/>
      <c r="J174" s="69" t="n">
        <v>0.0175</v>
      </c>
      <c r="L174" s="11"/>
      <c r="M174" s="12"/>
      <c r="N174" s="13"/>
      <c r="O174" s="18"/>
      <c r="P174" s="19"/>
    </row>
    <row r="175" customFormat="false" ht="12.75" hidden="false" customHeight="false" outlineLevel="0" collapsed="false">
      <c r="A175" s="55" t="s">
        <v>22</v>
      </c>
      <c r="B175" s="21" t="n">
        <v>36586</v>
      </c>
      <c r="C175" s="22" t="n">
        <v>133509</v>
      </c>
      <c r="D175" s="23" t="s">
        <v>23</v>
      </c>
      <c r="E175" s="22" t="s">
        <v>25</v>
      </c>
      <c r="F175" s="24" t="n">
        <v>41819</v>
      </c>
      <c r="G175" s="70" t="n">
        <v>2.0525</v>
      </c>
      <c r="H175" s="26" t="n">
        <v>85833.5</v>
      </c>
      <c r="I175" s="26" t="n">
        <v>0</v>
      </c>
      <c r="J175" s="71" t="n">
        <v>2.3175</v>
      </c>
      <c r="K175" s="26" t="n">
        <v>2.31</v>
      </c>
      <c r="L175" s="66" t="s">
        <v>25</v>
      </c>
      <c r="M175" s="67" t="n">
        <v>41819</v>
      </c>
      <c r="N175" s="68" t="n">
        <v>2.055</v>
      </c>
      <c r="O175" s="9" t="n">
        <f aca="false">+M175*N175</f>
        <v>85938.045</v>
      </c>
      <c r="P175" s="10"/>
    </row>
    <row r="176" customFormat="false" ht="12.75" hidden="false" customHeight="false" outlineLevel="0" collapsed="false">
      <c r="A176" s="32"/>
      <c r="B176" s="23"/>
      <c r="C176" s="33" t="n">
        <v>133509</v>
      </c>
      <c r="D176" s="23" t="s">
        <v>23</v>
      </c>
      <c r="E176" s="23" t="s">
        <v>26</v>
      </c>
      <c r="F176" s="1" t="n">
        <v>53148</v>
      </c>
      <c r="G176" s="4" t="n">
        <v>2.0525</v>
      </c>
      <c r="H176" s="3" t="n">
        <v>109086.27</v>
      </c>
      <c r="I176" s="3" t="n">
        <v>0</v>
      </c>
      <c r="L176" s="29" t="s">
        <v>26</v>
      </c>
      <c r="M176" s="12" t="n">
        <f aca="false">53148-2432</f>
        <v>50716</v>
      </c>
      <c r="N176" s="13" t="n">
        <v>2.055</v>
      </c>
      <c r="O176" s="14" t="n">
        <f aca="false">+M176*N176</f>
        <v>104221.38</v>
      </c>
      <c r="P176" s="19"/>
    </row>
    <row r="177" customFormat="false" ht="12.75" hidden="false" customHeight="false" outlineLevel="0" collapsed="false">
      <c r="A177" s="32"/>
      <c r="B177" s="23"/>
      <c r="C177" s="23" t="s">
        <v>39</v>
      </c>
      <c r="D177" s="23" t="s">
        <v>23</v>
      </c>
      <c r="E177" s="23" t="s">
        <v>26</v>
      </c>
      <c r="H177" s="3" t="n">
        <v>-463.86</v>
      </c>
      <c r="L177" s="29" t="s">
        <v>26</v>
      </c>
      <c r="M177" s="12" t="n">
        <v>2432</v>
      </c>
      <c r="N177" s="13" t="n">
        <f aca="false">+J175</f>
        <v>2.3175</v>
      </c>
      <c r="O177" s="14" t="n">
        <f aca="false">+M177*N177</f>
        <v>5636.16</v>
      </c>
      <c r="P177" s="19"/>
    </row>
    <row r="178" customFormat="false" ht="12.75" hidden="false" customHeight="false" outlineLevel="0" collapsed="false">
      <c r="A178" s="56"/>
      <c r="B178" s="16"/>
      <c r="C178" s="72" t="n">
        <v>133509</v>
      </c>
      <c r="D178" s="72" t="s">
        <v>23</v>
      </c>
      <c r="E178" s="72" t="s">
        <v>35</v>
      </c>
      <c r="F178" s="42" t="n">
        <v>6866</v>
      </c>
      <c r="G178" s="73" t="n">
        <v>2.0525</v>
      </c>
      <c r="H178" s="44" t="n">
        <v>14092.47</v>
      </c>
      <c r="L178" s="29" t="s">
        <v>35</v>
      </c>
      <c r="M178" s="12" t="n">
        <v>6866</v>
      </c>
      <c r="N178" s="13" t="n">
        <v>2.055</v>
      </c>
      <c r="O178" s="14" t="n">
        <f aca="false">+M178*N178</f>
        <v>14109.63</v>
      </c>
      <c r="P178" s="19"/>
    </row>
    <row r="179" customFormat="false" ht="12.75" hidden="false" customHeight="false" outlineLevel="0" collapsed="false">
      <c r="A179" s="56" t="s">
        <v>43</v>
      </c>
      <c r="B179" s="23"/>
      <c r="C179" s="33" t="n">
        <v>205685</v>
      </c>
      <c r="D179" s="33" t="s">
        <v>8</v>
      </c>
      <c r="E179" s="33" t="s">
        <v>32</v>
      </c>
      <c r="F179" s="1" t="n">
        <v>24893</v>
      </c>
      <c r="G179" s="34" t="n">
        <v>2.31</v>
      </c>
      <c r="H179" s="3" t="n">
        <v>57502.83</v>
      </c>
      <c r="L179" s="29" t="s">
        <v>32</v>
      </c>
      <c r="M179" s="12" t="n">
        <v>24893</v>
      </c>
      <c r="N179" s="13" t="n">
        <v>2.31</v>
      </c>
      <c r="O179" s="14" t="n">
        <f aca="false">+M179*N179</f>
        <v>57502.83</v>
      </c>
      <c r="P179" s="19"/>
    </row>
    <row r="180" customFormat="false" ht="12.75" hidden="false" customHeight="false" outlineLevel="0" collapsed="false">
      <c r="A180" s="32"/>
      <c r="B180" s="23"/>
      <c r="C180" s="33" t="n">
        <v>205731</v>
      </c>
      <c r="D180" s="33" t="s">
        <v>23</v>
      </c>
      <c r="E180" s="33" t="s">
        <v>35</v>
      </c>
      <c r="F180" s="1" t="n">
        <v>9099</v>
      </c>
      <c r="G180" s="4" t="n">
        <v>2.3175</v>
      </c>
      <c r="H180" s="3" t="n">
        <v>21086.93</v>
      </c>
      <c r="L180" s="29" t="s">
        <v>35</v>
      </c>
      <c r="M180" s="12" t="n">
        <v>9099</v>
      </c>
      <c r="N180" s="13" t="n">
        <v>2.055</v>
      </c>
      <c r="O180" s="18" t="n">
        <f aca="false">+M180*N180</f>
        <v>18698.445</v>
      </c>
      <c r="P180" s="19"/>
    </row>
    <row r="181" customFormat="false" ht="12.75" hidden="false" customHeight="false" outlineLevel="0" collapsed="false">
      <c r="A181" s="32"/>
      <c r="B181" s="23"/>
      <c r="C181" s="33"/>
      <c r="D181" s="33"/>
      <c r="E181" s="33"/>
      <c r="G181" s="34"/>
      <c r="L181" s="29"/>
      <c r="M181" s="12"/>
      <c r="N181" s="13"/>
      <c r="O181" s="14"/>
      <c r="P181" s="19"/>
    </row>
    <row r="182" customFormat="false" ht="12.75" hidden="false" customHeight="false" outlineLevel="0" collapsed="false">
      <c r="A182" s="32"/>
      <c r="B182" s="23"/>
      <c r="C182" s="33"/>
      <c r="D182" s="33"/>
      <c r="E182" s="33"/>
      <c r="G182" s="34"/>
      <c r="L182" s="29"/>
      <c r="M182" s="12"/>
      <c r="N182" s="13"/>
      <c r="O182" s="14"/>
      <c r="P182" s="19"/>
    </row>
    <row r="183" customFormat="false" ht="12.75" hidden="false" customHeight="false" outlineLevel="0" collapsed="false">
      <c r="A183" s="32"/>
      <c r="B183" s="23"/>
      <c r="C183" s="33"/>
      <c r="D183" s="33"/>
      <c r="E183" s="33"/>
      <c r="G183" s="34"/>
      <c r="L183" s="29"/>
      <c r="M183" s="12"/>
      <c r="N183" s="13"/>
      <c r="O183" s="14"/>
      <c r="P183" s="19"/>
    </row>
    <row r="184" customFormat="false" ht="13.5" hidden="false" customHeight="true" outlineLevel="0" collapsed="false">
      <c r="A184" s="32"/>
      <c r="B184" s="23"/>
      <c r="C184" s="23"/>
      <c r="D184" s="23"/>
      <c r="E184" s="23"/>
      <c r="L184" s="11"/>
      <c r="M184" s="12"/>
      <c r="N184" s="13"/>
      <c r="O184" s="14"/>
      <c r="P184" s="19"/>
    </row>
    <row r="185" customFormat="false" ht="13.5" hidden="false" customHeight="true" outlineLevel="0" collapsed="false">
      <c r="A185" s="35" t="s">
        <v>27</v>
      </c>
      <c r="B185" s="23" t="n">
        <v>31</v>
      </c>
      <c r="C185" s="33"/>
      <c r="D185" s="23"/>
      <c r="E185" s="23"/>
      <c r="L185" s="11"/>
      <c r="M185" s="12" t="n">
        <f aca="false">SUM(M175:M184)-M177-M179</f>
        <v>108500</v>
      </c>
      <c r="N185" s="13" t="n">
        <f aca="false">+N180</f>
        <v>2.055</v>
      </c>
      <c r="O185" s="14"/>
      <c r="P185" s="19"/>
    </row>
    <row r="186" customFormat="false" ht="13.5" hidden="false" customHeight="true" outlineLevel="0" collapsed="false">
      <c r="A186" s="35"/>
      <c r="B186" s="23"/>
      <c r="C186" s="33"/>
      <c r="D186" s="23"/>
      <c r="E186" s="23"/>
      <c r="L186" s="11"/>
      <c r="M186" s="12" t="n">
        <f aca="false">+M179</f>
        <v>24893</v>
      </c>
      <c r="N186" s="13" t="n">
        <f aca="false">+N179</f>
        <v>2.31</v>
      </c>
      <c r="O186" s="14"/>
      <c r="P186" s="19"/>
    </row>
    <row r="187" customFormat="false" ht="13.5" hidden="false" customHeight="true" outlineLevel="0" collapsed="false">
      <c r="A187" s="35" t="s">
        <v>28</v>
      </c>
      <c r="B187" s="23" t="n">
        <v>3500</v>
      </c>
      <c r="C187" s="23"/>
      <c r="D187" s="23"/>
      <c r="E187" s="23"/>
      <c r="L187" s="11"/>
      <c r="M187" s="36" t="n">
        <f aca="false">+M177</f>
        <v>2432</v>
      </c>
      <c r="N187" s="13" t="n">
        <f aca="false">+N177</f>
        <v>2.3175</v>
      </c>
      <c r="O187" s="14"/>
      <c r="P187" s="19"/>
    </row>
    <row r="188" customFormat="false" ht="13.5" hidden="false" customHeight="true" outlineLevel="0" collapsed="false">
      <c r="A188" s="35" t="s">
        <v>29</v>
      </c>
      <c r="B188" s="37" t="n">
        <f aca="false">+B187*B185</f>
        <v>108500</v>
      </c>
      <c r="C188" s="23"/>
      <c r="D188" s="23"/>
      <c r="E188" s="23"/>
      <c r="F188" s="1" t="n">
        <f aca="false">SUM(F175:F180)</f>
        <v>135825</v>
      </c>
      <c r="H188" s="3" t="n">
        <f aca="false">SUM(H175:H183)</f>
        <v>287138.14</v>
      </c>
      <c r="L188" s="11"/>
      <c r="M188" s="12" t="n">
        <f aca="false">SUM(M185:M187)</f>
        <v>135825</v>
      </c>
      <c r="N188" s="13"/>
      <c r="O188" s="14" t="n">
        <f aca="false">SUM(O175:O180)</f>
        <v>286106.49</v>
      </c>
      <c r="P188" s="38" t="n">
        <f aca="false">+H189-O188</f>
        <v>394.999999999942</v>
      </c>
      <c r="Q188" s="57"/>
    </row>
    <row r="189" customFormat="false" ht="13.5" hidden="false" customHeight="true" outlineLevel="0" collapsed="false">
      <c r="A189" s="32"/>
      <c r="B189" s="23"/>
      <c r="C189" s="23"/>
      <c r="D189" s="23"/>
      <c r="E189" s="23"/>
      <c r="H189" s="39" t="n">
        <v>286501.49</v>
      </c>
      <c r="L189" s="11"/>
      <c r="M189" s="12"/>
      <c r="N189" s="13"/>
      <c r="O189" s="14"/>
      <c r="P189" s="19"/>
    </row>
    <row r="190" customFormat="false" ht="13.5" hidden="false" customHeight="false" outlineLevel="0" collapsed="false">
      <c r="A190" s="41"/>
      <c r="B190" s="16"/>
      <c r="C190" s="16"/>
      <c r="D190" s="23"/>
      <c r="E190" s="16"/>
      <c r="F190" s="42"/>
      <c r="G190" s="43"/>
      <c r="H190" s="44"/>
      <c r="I190" s="44"/>
      <c r="J190" s="44"/>
      <c r="K190" s="44"/>
      <c r="L190" s="45"/>
      <c r="M190" s="46"/>
      <c r="N190" s="47"/>
      <c r="O190" s="48"/>
      <c r="P190" s="52"/>
    </row>
    <row r="191" customFormat="false" ht="13.5" hidden="false" customHeight="false" outlineLevel="0" collapsed="false">
      <c r="A191" s="23"/>
      <c r="B191" s="23"/>
      <c r="C191" s="23"/>
      <c r="D191" s="23"/>
      <c r="E191" s="23"/>
    </row>
    <row r="192" customFormat="false" ht="12.75" hidden="false" customHeight="false" outlineLevel="0" collapsed="false">
      <c r="A192" s="5" t="s">
        <v>44</v>
      </c>
      <c r="L192" s="6" t="s">
        <v>5</v>
      </c>
      <c r="M192" s="7"/>
      <c r="N192" s="8"/>
      <c r="O192" s="9"/>
      <c r="P192" s="10"/>
    </row>
    <row r="193" customFormat="false" ht="12.75" hidden="false" customHeight="false" outlineLevel="0" collapsed="false">
      <c r="B193" s="0" t="s">
        <v>6</v>
      </c>
      <c r="J193" s="3" t="s">
        <v>7</v>
      </c>
      <c r="K193" s="3" t="s">
        <v>8</v>
      </c>
      <c r="L193" s="11"/>
      <c r="M193" s="12"/>
      <c r="N193" s="13"/>
      <c r="O193" s="14"/>
      <c r="P193" s="15" t="s">
        <v>9</v>
      </c>
    </row>
    <row r="194" customFormat="false" ht="12.75" hidden="false" customHeight="false" outlineLevel="0" collapsed="false">
      <c r="A194" s="0" t="s">
        <v>10</v>
      </c>
      <c r="B194" s="0" t="s">
        <v>11</v>
      </c>
      <c r="C194" s="0" t="s">
        <v>12</v>
      </c>
      <c r="D194" s="0" t="s">
        <v>13</v>
      </c>
      <c r="E194" s="0" t="s">
        <v>14</v>
      </c>
      <c r="F194" s="1" t="s">
        <v>15</v>
      </c>
      <c r="G194" s="2" t="s">
        <v>16</v>
      </c>
      <c r="H194" s="3" t="s">
        <v>17</v>
      </c>
      <c r="I194" s="3" t="s">
        <v>18</v>
      </c>
      <c r="J194" s="3" t="s">
        <v>19</v>
      </c>
      <c r="K194" s="3" t="s">
        <v>19</v>
      </c>
      <c r="L194" s="11" t="s">
        <v>14</v>
      </c>
      <c r="M194" s="12" t="s">
        <v>15</v>
      </c>
      <c r="N194" s="13" t="s">
        <v>16</v>
      </c>
      <c r="O194" s="14" t="s">
        <v>20</v>
      </c>
      <c r="P194" s="15" t="s">
        <v>21</v>
      </c>
    </row>
    <row r="195" customFormat="false" ht="13.5" hidden="false" customHeight="false" outlineLevel="0" collapsed="false">
      <c r="D195" s="16"/>
      <c r="L195" s="11"/>
      <c r="M195" s="12"/>
      <c r="N195" s="13"/>
      <c r="O195" s="18"/>
      <c r="P195" s="19"/>
    </row>
    <row r="196" customFormat="false" ht="12.75" hidden="false" customHeight="false" outlineLevel="0" collapsed="false">
      <c r="A196" s="60" t="s">
        <v>22</v>
      </c>
      <c r="B196" s="21" t="n">
        <v>36617</v>
      </c>
      <c r="C196" s="22" t="n">
        <v>133509</v>
      </c>
      <c r="D196" s="23" t="s">
        <v>23</v>
      </c>
      <c r="E196" s="22" t="s">
        <v>25</v>
      </c>
      <c r="F196" s="24" t="n">
        <v>23430</v>
      </c>
      <c r="G196" s="70" t="n">
        <v>2.0525</v>
      </c>
      <c r="H196" s="26" t="n">
        <v>48090.08</v>
      </c>
      <c r="I196" s="26" t="n">
        <v>0</v>
      </c>
      <c r="J196" s="26" t="n">
        <v>2.62</v>
      </c>
      <c r="K196" s="61" t="n">
        <v>2.675</v>
      </c>
      <c r="L196" s="66" t="s">
        <v>25</v>
      </c>
      <c r="M196" s="67" t="n">
        <v>23430</v>
      </c>
      <c r="N196" s="68" t="n">
        <v>2.055</v>
      </c>
      <c r="O196" s="9" t="n">
        <f aca="false">+M196*N196</f>
        <v>48148.65</v>
      </c>
      <c r="P196" s="10"/>
    </row>
    <row r="197" customFormat="false" ht="12.75" hidden="false" customHeight="false" outlineLevel="0" collapsed="false">
      <c r="A197" s="32"/>
      <c r="B197" s="23"/>
      <c r="C197" s="33" t="n">
        <v>133509</v>
      </c>
      <c r="D197" s="23" t="s">
        <v>8</v>
      </c>
      <c r="E197" s="23" t="s">
        <v>32</v>
      </c>
      <c r="F197" s="1" t="n">
        <v>4260</v>
      </c>
      <c r="G197" s="4" t="n">
        <v>2.0525</v>
      </c>
      <c r="H197" s="3" t="n">
        <v>8743.66</v>
      </c>
      <c r="I197" s="3" t="n">
        <v>0</v>
      </c>
      <c r="L197" s="29" t="s">
        <v>32</v>
      </c>
      <c r="M197" s="12" t="n">
        <v>4260</v>
      </c>
      <c r="N197" s="51" t="n">
        <v>2.675</v>
      </c>
      <c r="O197" s="14" t="n">
        <f aca="false">+M197*N197</f>
        <v>11395.5</v>
      </c>
      <c r="P197" s="19"/>
    </row>
    <row r="198" customFormat="false" ht="12.75" hidden="false" customHeight="false" outlineLevel="0" collapsed="false">
      <c r="A198" s="32"/>
      <c r="B198" s="23"/>
      <c r="C198" s="23" t="n">
        <v>133509</v>
      </c>
      <c r="D198" s="23" t="s">
        <v>23</v>
      </c>
      <c r="E198" s="23" t="s">
        <v>26</v>
      </c>
      <c r="F198" s="1" t="n">
        <v>60348</v>
      </c>
      <c r="G198" s="4" t="n">
        <v>2.0525</v>
      </c>
      <c r="H198" s="3" t="n">
        <v>123864.28</v>
      </c>
      <c r="L198" s="29" t="s">
        <v>26</v>
      </c>
      <c r="M198" s="12" t="n">
        <v>60348</v>
      </c>
      <c r="N198" s="13" t="n">
        <v>2.055</v>
      </c>
      <c r="O198" s="14" t="n">
        <f aca="false">+M198*N198</f>
        <v>124015.14</v>
      </c>
      <c r="P198" s="19"/>
    </row>
    <row r="199" customFormat="false" ht="12.75" hidden="false" customHeight="false" outlineLevel="0" collapsed="false">
      <c r="A199" s="56"/>
      <c r="B199" s="23"/>
      <c r="C199" s="33" t="s">
        <v>39</v>
      </c>
      <c r="D199" s="33" t="s">
        <v>23</v>
      </c>
      <c r="E199" s="33" t="s">
        <v>26</v>
      </c>
      <c r="G199" s="4"/>
      <c r="H199" s="3" t="n">
        <v>-6321.7</v>
      </c>
      <c r="L199" s="29" t="s">
        <v>26</v>
      </c>
      <c r="M199" s="12"/>
      <c r="N199" s="13"/>
      <c r="O199" s="14" t="n">
        <f aca="false">+M199*N199</f>
        <v>0</v>
      </c>
      <c r="P199" s="19"/>
    </row>
    <row r="200" customFormat="false" ht="12.75" hidden="false" customHeight="false" outlineLevel="0" collapsed="false">
      <c r="A200" s="56"/>
      <c r="B200" s="23"/>
      <c r="C200" s="33" t="n">
        <v>133509</v>
      </c>
      <c r="D200" s="33" t="s">
        <v>23</v>
      </c>
      <c r="E200" s="33" t="s">
        <v>35</v>
      </c>
      <c r="F200" s="1" t="n">
        <v>15177</v>
      </c>
      <c r="G200" s="4" t="n">
        <v>2.0525</v>
      </c>
      <c r="H200" s="3" t="n">
        <v>31150.79</v>
      </c>
      <c r="L200" s="29" t="s">
        <v>35</v>
      </c>
      <c r="M200" s="12" t="n">
        <v>15177</v>
      </c>
      <c r="N200" s="13" t="n">
        <v>2.055</v>
      </c>
      <c r="O200" s="14" t="n">
        <f aca="false">+M200*N200</f>
        <v>31188.735</v>
      </c>
      <c r="P200" s="19"/>
    </row>
    <row r="201" customFormat="false" ht="12.75" hidden="false" customHeight="false" outlineLevel="0" collapsed="false">
      <c r="A201" s="32"/>
      <c r="B201" s="23"/>
      <c r="C201" s="33" t="n">
        <v>230989</v>
      </c>
      <c r="D201" s="33" t="s">
        <v>8</v>
      </c>
      <c r="E201" s="33" t="s">
        <v>32</v>
      </c>
      <c r="F201" s="1" t="n">
        <v>25890</v>
      </c>
      <c r="G201" s="4" t="n">
        <v>2.65</v>
      </c>
      <c r="H201" s="3" t="n">
        <v>68608.5</v>
      </c>
      <c r="L201" s="29" t="s">
        <v>32</v>
      </c>
      <c r="M201" s="12" t="n">
        <f aca="false">25890-6045</f>
        <v>19845</v>
      </c>
      <c r="N201" s="51" t="n">
        <v>2.675</v>
      </c>
      <c r="O201" s="14" t="n">
        <f aca="false">+M201*N201</f>
        <v>53085.375</v>
      </c>
      <c r="P201" s="19"/>
    </row>
    <row r="202" customFormat="false" ht="12.75" hidden="false" customHeight="false" outlineLevel="0" collapsed="false">
      <c r="A202" s="32"/>
      <c r="B202" s="23"/>
      <c r="C202" s="33"/>
      <c r="D202" s="33"/>
      <c r="E202" s="33"/>
      <c r="G202" s="34"/>
      <c r="L202" s="29" t="s">
        <v>32</v>
      </c>
      <c r="M202" s="12" t="n">
        <v>6045</v>
      </c>
      <c r="N202" s="13" t="n">
        <v>2.055</v>
      </c>
      <c r="O202" s="18" t="n">
        <f aca="false">+M202*N202</f>
        <v>12422.475</v>
      </c>
      <c r="P202" s="19"/>
    </row>
    <row r="203" customFormat="false" ht="12.75" hidden="false" customHeight="false" outlineLevel="0" collapsed="false">
      <c r="A203" s="32"/>
      <c r="B203" s="23" t="s">
        <v>45</v>
      </c>
      <c r="C203" s="33" t="n">
        <v>133509</v>
      </c>
      <c r="D203" s="33" t="s">
        <v>23</v>
      </c>
      <c r="E203" s="33" t="s">
        <v>25</v>
      </c>
      <c r="F203" s="1" t="n">
        <v>22536</v>
      </c>
      <c r="G203" s="4" t="n">
        <v>2.0525</v>
      </c>
      <c r="H203" s="3" t="n">
        <v>46255.14</v>
      </c>
      <c r="L203" s="29"/>
      <c r="M203" s="12"/>
      <c r="N203" s="13"/>
      <c r="O203" s="14"/>
      <c r="P203" s="19"/>
    </row>
    <row r="204" customFormat="false" ht="12.75" hidden="false" customHeight="false" outlineLevel="0" collapsed="false">
      <c r="A204" s="32"/>
      <c r="B204" s="23" t="s">
        <v>45</v>
      </c>
      <c r="C204" s="33" t="s">
        <v>46</v>
      </c>
      <c r="D204" s="33" t="s">
        <v>23</v>
      </c>
      <c r="E204" s="33" t="s">
        <v>25</v>
      </c>
      <c r="F204" s="1" t="n">
        <v>-9372</v>
      </c>
      <c r="G204" s="4" t="n">
        <v>2.0525</v>
      </c>
      <c r="H204" s="3" t="n">
        <v>-19236.03</v>
      </c>
      <c r="L204" s="29"/>
      <c r="M204" s="12"/>
      <c r="N204" s="13"/>
      <c r="O204" s="14"/>
      <c r="P204" s="19"/>
    </row>
    <row r="205" customFormat="false" ht="12.75" hidden="false" customHeight="false" outlineLevel="0" collapsed="false">
      <c r="A205" s="32"/>
      <c r="B205" s="23" t="s">
        <v>45</v>
      </c>
      <c r="C205" s="33" t="s">
        <v>46</v>
      </c>
      <c r="D205" s="33" t="s">
        <v>23</v>
      </c>
      <c r="E205" s="33" t="s">
        <v>25</v>
      </c>
      <c r="F205" s="1" t="n">
        <v>-8591</v>
      </c>
      <c r="G205" s="4" t="n">
        <v>2.0525</v>
      </c>
      <c r="H205" s="3" t="n">
        <v>-17633.03</v>
      </c>
      <c r="L205" s="29"/>
      <c r="M205" s="12"/>
      <c r="N205" s="13"/>
      <c r="O205" s="14"/>
      <c r="P205" s="19"/>
    </row>
    <row r="206" customFormat="false" ht="12.75" hidden="false" customHeight="false" outlineLevel="0" collapsed="false">
      <c r="A206" s="32"/>
      <c r="B206" s="33" t="s">
        <v>45</v>
      </c>
      <c r="C206" s="33" t="s">
        <v>46</v>
      </c>
      <c r="D206" s="33" t="s">
        <v>23</v>
      </c>
      <c r="E206" s="33" t="s">
        <v>25</v>
      </c>
      <c r="F206" s="1" t="n">
        <v>-5467</v>
      </c>
      <c r="G206" s="4" t="n">
        <v>2.0525</v>
      </c>
      <c r="H206" s="3" t="n">
        <v>-11221.02</v>
      </c>
      <c r="L206" s="29"/>
      <c r="M206" s="12"/>
      <c r="N206" s="13"/>
      <c r="O206" s="14"/>
      <c r="P206" s="19"/>
    </row>
    <row r="207" customFormat="false" ht="12.75" hidden="false" customHeight="false" outlineLevel="0" collapsed="false">
      <c r="A207" s="32"/>
      <c r="B207" s="33" t="s">
        <v>45</v>
      </c>
      <c r="C207" s="33" t="n">
        <v>133509</v>
      </c>
      <c r="D207" s="33" t="s">
        <v>23</v>
      </c>
      <c r="E207" s="33" t="s">
        <v>26</v>
      </c>
      <c r="F207" s="1" t="n">
        <v>58158</v>
      </c>
      <c r="G207" s="4" t="n">
        <v>2.0525</v>
      </c>
      <c r="H207" s="3" t="n">
        <v>119369.31</v>
      </c>
      <c r="L207" s="29"/>
      <c r="M207" s="12"/>
      <c r="N207" s="13"/>
      <c r="O207" s="14"/>
      <c r="P207" s="19"/>
    </row>
    <row r="208" customFormat="false" ht="12.75" hidden="false" customHeight="false" outlineLevel="0" collapsed="false">
      <c r="A208" s="32"/>
      <c r="B208" s="33" t="s">
        <v>45</v>
      </c>
      <c r="C208" s="33" t="s">
        <v>46</v>
      </c>
      <c r="D208" s="33" t="s">
        <v>23</v>
      </c>
      <c r="E208" s="33" t="s">
        <v>26</v>
      </c>
      <c r="F208" s="1" t="n">
        <v>-24744</v>
      </c>
      <c r="G208" s="4" t="n">
        <v>2.0525</v>
      </c>
      <c r="H208" s="3" t="n">
        <v>-50787.06</v>
      </c>
      <c r="L208" s="29"/>
      <c r="M208" s="12"/>
      <c r="N208" s="13"/>
      <c r="O208" s="14"/>
      <c r="P208" s="19"/>
    </row>
    <row r="209" customFormat="false" ht="12.75" hidden="false" customHeight="false" outlineLevel="0" collapsed="false">
      <c r="A209" s="32"/>
      <c r="B209" s="33" t="s">
        <v>45</v>
      </c>
      <c r="C209" s="33" t="s">
        <v>46</v>
      </c>
      <c r="D209" s="33" t="s">
        <v>23</v>
      </c>
      <c r="E209" s="33" t="s">
        <v>26</v>
      </c>
      <c r="F209" s="1" t="n">
        <v>-22682</v>
      </c>
      <c r="G209" s="4" t="n">
        <v>2.0525</v>
      </c>
      <c r="H209" s="3" t="n">
        <v>-46554.81</v>
      </c>
      <c r="L209" s="29"/>
      <c r="M209" s="12"/>
      <c r="N209" s="13"/>
      <c r="O209" s="14"/>
      <c r="P209" s="19"/>
    </row>
    <row r="210" customFormat="false" ht="12.75" hidden="false" customHeight="false" outlineLevel="0" collapsed="false">
      <c r="A210" s="32"/>
      <c r="B210" s="33" t="s">
        <v>45</v>
      </c>
      <c r="C210" s="33" t="s">
        <v>46</v>
      </c>
      <c r="D210" s="33" t="s">
        <v>23</v>
      </c>
      <c r="E210" s="33" t="s">
        <v>26</v>
      </c>
      <c r="F210" s="1" t="n">
        <v>-12922</v>
      </c>
      <c r="G210" s="4" t="n">
        <v>2.0525</v>
      </c>
      <c r="H210" s="3" t="n">
        <v>-26522.41</v>
      </c>
      <c r="L210" s="29"/>
      <c r="M210" s="12"/>
      <c r="N210" s="13"/>
      <c r="O210" s="14"/>
      <c r="P210" s="19"/>
    </row>
    <row r="211" customFormat="false" ht="12.75" hidden="false" customHeight="false" outlineLevel="0" collapsed="false">
      <c r="A211" s="32"/>
      <c r="B211" s="33" t="s">
        <v>45</v>
      </c>
      <c r="C211" s="33" t="n">
        <v>133509</v>
      </c>
      <c r="D211" s="33" t="s">
        <v>23</v>
      </c>
      <c r="E211" s="33" t="s">
        <v>35</v>
      </c>
      <c r="F211" s="1" t="n">
        <v>5664</v>
      </c>
      <c r="G211" s="4" t="n">
        <v>2.0525</v>
      </c>
      <c r="H211" s="3" t="n">
        <v>11625.36</v>
      </c>
      <c r="L211" s="29"/>
      <c r="M211" s="12"/>
      <c r="N211" s="13"/>
      <c r="O211" s="14"/>
      <c r="P211" s="19"/>
    </row>
    <row r="212" customFormat="false" ht="12.75" hidden="false" customHeight="false" outlineLevel="0" collapsed="false">
      <c r="A212" s="32"/>
      <c r="B212" s="33" t="s">
        <v>45</v>
      </c>
      <c r="C212" s="33" t="s">
        <v>46</v>
      </c>
      <c r="D212" s="33" t="s">
        <v>23</v>
      </c>
      <c r="E212" s="33" t="s">
        <v>35</v>
      </c>
      <c r="F212" s="1" t="n">
        <v>-5665</v>
      </c>
      <c r="G212" s="4" t="n">
        <v>2.0525</v>
      </c>
      <c r="H212" s="3" t="n">
        <v>-11627.41</v>
      </c>
      <c r="L212" s="29"/>
      <c r="M212" s="12"/>
      <c r="N212" s="13"/>
      <c r="O212" s="14"/>
      <c r="P212" s="19"/>
    </row>
    <row r="213" customFormat="false" ht="12.75" hidden="false" customHeight="false" outlineLevel="0" collapsed="false">
      <c r="A213" s="32"/>
      <c r="B213" s="33"/>
      <c r="C213" s="33"/>
      <c r="D213" s="33"/>
      <c r="E213" s="33"/>
      <c r="G213" s="4"/>
      <c r="L213" s="29"/>
      <c r="M213" s="12"/>
      <c r="N213" s="13"/>
      <c r="O213" s="14"/>
      <c r="P213" s="19"/>
    </row>
    <row r="214" customFormat="false" ht="13.5" hidden="false" customHeight="true" outlineLevel="0" collapsed="false">
      <c r="A214" s="32"/>
      <c r="B214" s="23"/>
      <c r="C214" s="23"/>
      <c r="D214" s="23"/>
      <c r="E214" s="23"/>
      <c r="L214" s="11"/>
      <c r="M214" s="12"/>
      <c r="N214" s="13"/>
      <c r="O214" s="14"/>
      <c r="P214" s="19"/>
    </row>
    <row r="215" customFormat="false" ht="13.5" hidden="false" customHeight="true" outlineLevel="0" collapsed="false">
      <c r="A215" s="35" t="s">
        <v>27</v>
      </c>
      <c r="B215" s="23" t="n">
        <v>30</v>
      </c>
      <c r="C215" s="33"/>
      <c r="D215" s="23"/>
      <c r="E215" s="23"/>
      <c r="L215" s="11"/>
      <c r="M215" s="12" t="n">
        <f aca="false">SUM(M196:M214)-M201-M197</f>
        <v>105000</v>
      </c>
      <c r="N215" s="13" t="n">
        <f aca="false">+N198</f>
        <v>2.055</v>
      </c>
      <c r="O215" s="14"/>
      <c r="P215" s="19"/>
    </row>
    <row r="216" customFormat="false" ht="13.5" hidden="false" customHeight="true" outlineLevel="0" collapsed="false">
      <c r="A216" s="35"/>
      <c r="B216" s="23"/>
      <c r="C216" s="33"/>
      <c r="D216" s="23"/>
      <c r="E216" s="23"/>
      <c r="L216" s="11"/>
      <c r="M216" s="12" t="n">
        <f aca="false">+M201</f>
        <v>19845</v>
      </c>
      <c r="N216" s="13" t="n">
        <f aca="false">+N201</f>
        <v>2.675</v>
      </c>
      <c r="O216" s="14"/>
      <c r="P216" s="19"/>
    </row>
    <row r="217" customFormat="false" ht="13.5" hidden="false" customHeight="true" outlineLevel="0" collapsed="false">
      <c r="A217" s="35" t="s">
        <v>28</v>
      </c>
      <c r="B217" s="23" t="n">
        <v>3500</v>
      </c>
      <c r="C217" s="23"/>
      <c r="D217" s="23"/>
      <c r="E217" s="23"/>
      <c r="L217" s="11"/>
      <c r="M217" s="36" t="n">
        <f aca="false">+M197</f>
        <v>4260</v>
      </c>
      <c r="N217" s="13" t="n">
        <f aca="false">+N197</f>
        <v>2.675</v>
      </c>
      <c r="O217" s="14"/>
      <c r="P217" s="19"/>
    </row>
    <row r="218" customFormat="false" ht="13.5" hidden="false" customHeight="true" outlineLevel="0" collapsed="false">
      <c r="A218" s="35" t="s">
        <v>29</v>
      </c>
      <c r="B218" s="37" t="n">
        <f aca="false">+B217*B215</f>
        <v>105000</v>
      </c>
      <c r="C218" s="23"/>
      <c r="D218" s="23"/>
      <c r="E218" s="23"/>
      <c r="F218" s="1" t="n">
        <f aca="false">SUM(F196:F201)</f>
        <v>129105</v>
      </c>
      <c r="H218" s="3" t="n">
        <f aca="false">SUM(H196:H212)</f>
        <v>267803.65</v>
      </c>
      <c r="L218" s="11"/>
      <c r="M218" s="12" t="n">
        <f aca="false">SUM(M215:M217)</f>
        <v>129105</v>
      </c>
      <c r="N218" s="13"/>
      <c r="O218" s="39" t="n">
        <f aca="false">SUM(O196:O202)</f>
        <v>280255.875</v>
      </c>
      <c r="P218" s="38" t="n">
        <f aca="false">+H219-O218</f>
        <v>-6120.26500000001</v>
      </c>
      <c r="Q218" s="57"/>
    </row>
    <row r="219" customFormat="false" ht="13.5" hidden="false" customHeight="true" outlineLevel="0" collapsed="false">
      <c r="A219" s="32"/>
      <c r="B219" s="23"/>
      <c r="C219" s="23"/>
      <c r="D219" s="23"/>
      <c r="E219" s="23"/>
      <c r="H219" s="39" t="n">
        <v>274135.61</v>
      </c>
      <c r="L219" s="11"/>
      <c r="M219" s="12"/>
      <c r="N219" s="13"/>
      <c r="O219" s="14"/>
      <c r="P219" s="19"/>
    </row>
    <row r="220" customFormat="false" ht="13.5" hidden="false" customHeight="false" outlineLevel="0" collapsed="false">
      <c r="A220" s="41"/>
      <c r="B220" s="16"/>
      <c r="C220" s="16"/>
      <c r="D220" s="16"/>
      <c r="E220" s="16"/>
      <c r="F220" s="42"/>
      <c r="G220" s="43"/>
      <c r="H220" s="44"/>
      <c r="I220" s="44"/>
      <c r="J220" s="44"/>
      <c r="K220" s="44"/>
      <c r="L220" s="45"/>
      <c r="M220" s="46"/>
      <c r="N220" s="47"/>
      <c r="O220" s="48"/>
      <c r="P220" s="52"/>
    </row>
    <row r="222" customFormat="false" ht="13.5" hidden="false" customHeight="false" outlineLevel="0" collapsed="false"/>
    <row r="223" customFormat="false" ht="12.75" hidden="false" customHeight="false" outlineLevel="0" collapsed="false">
      <c r="A223" s="5" t="s">
        <v>47</v>
      </c>
      <c r="L223" s="6" t="s">
        <v>5</v>
      </c>
      <c r="M223" s="7"/>
      <c r="N223" s="8"/>
      <c r="O223" s="9"/>
      <c r="P223" s="10"/>
    </row>
    <row r="224" customFormat="false" ht="12.75" hidden="false" customHeight="false" outlineLevel="0" collapsed="false">
      <c r="B224" s="0" t="s">
        <v>6</v>
      </c>
      <c r="J224" s="3" t="s">
        <v>7</v>
      </c>
      <c r="K224" s="3" t="s">
        <v>8</v>
      </c>
      <c r="L224" s="11"/>
      <c r="M224" s="12"/>
      <c r="N224" s="13"/>
      <c r="O224" s="14"/>
      <c r="P224" s="15" t="s">
        <v>9</v>
      </c>
    </row>
    <row r="225" customFormat="false" ht="12.75" hidden="false" customHeight="false" outlineLevel="0" collapsed="false">
      <c r="A225" s="0" t="s">
        <v>10</v>
      </c>
      <c r="B225" s="0" t="s">
        <v>11</v>
      </c>
      <c r="C225" s="0" t="s">
        <v>12</v>
      </c>
      <c r="D225" s="0" t="s">
        <v>13</v>
      </c>
      <c r="E225" s="0" t="s">
        <v>14</v>
      </c>
      <c r="F225" s="1" t="s">
        <v>15</v>
      </c>
      <c r="G225" s="2" t="s">
        <v>16</v>
      </c>
      <c r="H225" s="3" t="s">
        <v>17</v>
      </c>
      <c r="I225" s="3" t="s">
        <v>18</v>
      </c>
      <c r="J225" s="3" t="s">
        <v>19</v>
      </c>
      <c r="K225" s="3" t="s">
        <v>19</v>
      </c>
      <c r="L225" s="11" t="s">
        <v>14</v>
      </c>
      <c r="M225" s="12" t="s">
        <v>15</v>
      </c>
      <c r="N225" s="13" t="s">
        <v>16</v>
      </c>
      <c r="O225" s="14" t="s">
        <v>20</v>
      </c>
      <c r="P225" s="15" t="s">
        <v>21</v>
      </c>
    </row>
    <row r="226" customFormat="false" ht="13.5" hidden="false" customHeight="false" outlineLevel="0" collapsed="false">
      <c r="D226" s="16"/>
      <c r="L226" s="11"/>
      <c r="M226" s="12"/>
      <c r="N226" s="13"/>
      <c r="O226" s="18"/>
      <c r="P226" s="19"/>
    </row>
    <row r="227" customFormat="false" ht="12.75" hidden="false" customHeight="false" outlineLevel="0" collapsed="false">
      <c r="A227" s="55" t="s">
        <v>22</v>
      </c>
      <c r="B227" s="21" t="n">
        <v>36647</v>
      </c>
      <c r="C227" s="22" t="n">
        <v>133509</v>
      </c>
      <c r="D227" s="23" t="s">
        <v>23</v>
      </c>
      <c r="E227" s="22" t="s">
        <v>25</v>
      </c>
      <c r="F227" s="24" t="n">
        <v>39798</v>
      </c>
      <c r="G227" s="70" t="n">
        <v>2.0525</v>
      </c>
      <c r="H227" s="26" t="n">
        <v>81685.41</v>
      </c>
      <c r="I227" s="26" t="n">
        <v>0</v>
      </c>
      <c r="J227" s="26" t="n">
        <v>2.62</v>
      </c>
      <c r="K227" s="26" t="n">
        <v>2.61</v>
      </c>
      <c r="L227" s="50" t="s">
        <v>25</v>
      </c>
      <c r="M227" s="30" t="n">
        <v>39798</v>
      </c>
      <c r="N227" s="68" t="n">
        <v>2.055</v>
      </c>
      <c r="O227" s="9" t="n">
        <f aca="false">+M227*N227</f>
        <v>81784.89</v>
      </c>
      <c r="P227" s="10"/>
    </row>
    <row r="228" customFormat="false" ht="12.75" hidden="false" customHeight="false" outlineLevel="0" collapsed="false">
      <c r="A228" s="32"/>
      <c r="B228" s="23"/>
      <c r="C228" s="33" t="n">
        <v>133509</v>
      </c>
      <c r="D228" s="23" t="s">
        <v>23</v>
      </c>
      <c r="E228" s="23" t="s">
        <v>26</v>
      </c>
      <c r="F228" s="1" t="n">
        <v>33889</v>
      </c>
      <c r="G228" s="4" t="n">
        <v>2.0525</v>
      </c>
      <c r="H228" s="3" t="n">
        <v>69557.19</v>
      </c>
      <c r="I228" s="3" t="n">
        <v>0</v>
      </c>
      <c r="L228" s="29" t="s">
        <v>26</v>
      </c>
      <c r="M228" s="12" t="n">
        <v>33889</v>
      </c>
      <c r="N228" s="51" t="n">
        <v>2.055</v>
      </c>
      <c r="O228" s="14" t="n">
        <f aca="false">+M228*N228</f>
        <v>69641.895</v>
      </c>
      <c r="P228" s="19"/>
    </row>
    <row r="229" customFormat="false" ht="12.75" hidden="false" customHeight="false" outlineLevel="0" collapsed="false">
      <c r="A229" s="32"/>
      <c r="B229" s="23"/>
      <c r="C229" s="16" t="n">
        <v>133509</v>
      </c>
      <c r="D229" s="16" t="s">
        <v>23</v>
      </c>
      <c r="E229" s="16" t="s">
        <v>35</v>
      </c>
      <c r="F229" s="42" t="n">
        <v>10059</v>
      </c>
      <c r="G229" s="73" t="n">
        <v>2.0525</v>
      </c>
      <c r="H229" s="44" t="n">
        <v>20646.1</v>
      </c>
      <c r="L229" s="74" t="s">
        <v>35</v>
      </c>
      <c r="M229" s="12" t="n">
        <v>10059</v>
      </c>
      <c r="N229" s="13" t="n">
        <v>2.055</v>
      </c>
      <c r="O229" s="14" t="n">
        <f aca="false">+M229*N229</f>
        <v>20671.245</v>
      </c>
      <c r="P229" s="19"/>
    </row>
    <row r="230" customFormat="false" ht="12.75" hidden="false" customHeight="false" outlineLevel="0" collapsed="false">
      <c r="A230" s="56"/>
      <c r="B230" s="23"/>
      <c r="C230" s="33"/>
      <c r="D230" s="33"/>
      <c r="E230" s="33"/>
      <c r="G230" s="4"/>
      <c r="L230" s="29" t="s">
        <v>32</v>
      </c>
      <c r="M230" s="12" t="n">
        <v>24754</v>
      </c>
      <c r="N230" s="13" t="n">
        <v>2.055</v>
      </c>
      <c r="O230" s="14" t="n">
        <f aca="false">+M230*N230</f>
        <v>50869.47</v>
      </c>
      <c r="P230" s="19"/>
    </row>
    <row r="231" customFormat="false" ht="12.75" hidden="false" customHeight="false" outlineLevel="0" collapsed="false">
      <c r="A231" s="56" t="s">
        <v>43</v>
      </c>
      <c r="B231" s="23"/>
      <c r="C231" s="33" t="n">
        <v>254551</v>
      </c>
      <c r="D231" s="33" t="s">
        <v>8</v>
      </c>
      <c r="E231" s="33" t="s">
        <v>32</v>
      </c>
      <c r="F231" s="1" t="n">
        <v>37776</v>
      </c>
      <c r="G231" s="4" t="n">
        <v>2.61</v>
      </c>
      <c r="H231" s="3" t="n">
        <v>98595.36</v>
      </c>
      <c r="L231" s="29" t="s">
        <v>32</v>
      </c>
      <c r="M231" s="65" t="n">
        <f aca="false">41218-24754</f>
        <v>16464</v>
      </c>
      <c r="N231" s="13" t="n">
        <v>2.61</v>
      </c>
      <c r="O231" s="39" t="n">
        <f aca="false">+M231*N231</f>
        <v>42971.04</v>
      </c>
      <c r="P231" s="19"/>
    </row>
    <row r="232" customFormat="false" ht="12.75" hidden="false" customHeight="false" outlineLevel="0" collapsed="false">
      <c r="A232" s="32"/>
      <c r="B232" s="23"/>
      <c r="C232" s="33"/>
      <c r="D232" s="33"/>
      <c r="E232" s="33"/>
      <c r="G232" s="4"/>
      <c r="L232" s="29"/>
      <c r="M232" s="12"/>
      <c r="N232" s="13"/>
      <c r="O232" s="14" t="n">
        <f aca="false">+M232*N232</f>
        <v>0</v>
      </c>
      <c r="P232" s="19"/>
    </row>
    <row r="233" customFormat="false" ht="12.75" hidden="false" customHeight="false" outlineLevel="0" collapsed="false">
      <c r="A233" s="32"/>
      <c r="B233" s="23"/>
      <c r="C233" s="33"/>
      <c r="D233" s="33"/>
      <c r="E233" s="33"/>
      <c r="G233" s="34"/>
      <c r="L233" s="29"/>
      <c r="M233" s="12"/>
      <c r="N233" s="13"/>
      <c r="O233" s="18" t="n">
        <f aca="false">+M233*N233</f>
        <v>0</v>
      </c>
      <c r="P233" s="19"/>
    </row>
    <row r="234" customFormat="false" ht="12.75" hidden="false" customHeight="false" outlineLevel="0" collapsed="false">
      <c r="A234" s="32"/>
      <c r="B234" s="23"/>
      <c r="C234" s="33"/>
      <c r="D234" s="33"/>
      <c r="E234" s="33"/>
      <c r="G234" s="34"/>
      <c r="L234" s="29"/>
      <c r="M234" s="12"/>
      <c r="N234" s="13"/>
      <c r="O234" s="14"/>
      <c r="P234" s="19"/>
    </row>
    <row r="235" customFormat="false" ht="12.75" hidden="false" customHeight="false" outlineLevel="0" collapsed="false">
      <c r="A235" s="32"/>
      <c r="B235" s="23"/>
      <c r="C235" s="33"/>
      <c r="D235" s="33"/>
      <c r="E235" s="33"/>
      <c r="G235" s="34"/>
      <c r="L235" s="29"/>
      <c r="M235" s="12"/>
      <c r="N235" s="13"/>
      <c r="O235" s="14"/>
      <c r="P235" s="19"/>
    </row>
    <row r="236" customFormat="false" ht="13.5" hidden="false" customHeight="true" outlineLevel="0" collapsed="false">
      <c r="A236" s="32"/>
      <c r="B236" s="23"/>
      <c r="C236" s="23"/>
      <c r="D236" s="23"/>
      <c r="E236" s="23"/>
      <c r="L236" s="11"/>
      <c r="M236" s="12"/>
      <c r="N236" s="13"/>
      <c r="O236" s="14"/>
      <c r="P236" s="19"/>
    </row>
    <row r="237" customFormat="false" ht="13.5" hidden="false" customHeight="true" outlineLevel="0" collapsed="false">
      <c r="A237" s="35" t="s">
        <v>27</v>
      </c>
      <c r="B237" s="23" t="n">
        <v>31</v>
      </c>
      <c r="C237" s="33"/>
      <c r="D237" s="23"/>
      <c r="E237" s="23"/>
      <c r="L237" s="11"/>
      <c r="M237" s="12" t="n">
        <f aca="false">SUM(M227:M236)-M231</f>
        <v>108500</v>
      </c>
      <c r="N237" s="13" t="n">
        <f aca="false">+N229</f>
        <v>2.055</v>
      </c>
      <c r="O237" s="14"/>
      <c r="P237" s="19"/>
    </row>
    <row r="238" customFormat="false" ht="13.5" hidden="false" customHeight="true" outlineLevel="0" collapsed="false">
      <c r="A238" s="35"/>
      <c r="B238" s="23"/>
      <c r="C238" s="33"/>
      <c r="D238" s="23"/>
      <c r="E238" s="23"/>
      <c r="L238" s="11"/>
      <c r="M238" s="12" t="n">
        <f aca="false">+M232</f>
        <v>0</v>
      </c>
      <c r="N238" s="13" t="n">
        <f aca="false">+N232</f>
        <v>0</v>
      </c>
      <c r="O238" s="14"/>
      <c r="P238" s="19"/>
    </row>
    <row r="239" customFormat="false" ht="13.5" hidden="false" customHeight="true" outlineLevel="0" collapsed="false">
      <c r="A239" s="35" t="s">
        <v>28</v>
      </c>
      <c r="B239" s="23" t="n">
        <v>3500</v>
      </c>
      <c r="C239" s="23"/>
      <c r="D239" s="23"/>
      <c r="E239" s="23"/>
      <c r="L239" s="11"/>
      <c r="M239" s="36" t="n">
        <f aca="false">+M231</f>
        <v>16464</v>
      </c>
      <c r="N239" s="13" t="n">
        <f aca="false">+N231</f>
        <v>2.61</v>
      </c>
      <c r="O239" s="14"/>
      <c r="P239" s="19"/>
    </row>
    <row r="240" customFormat="false" ht="13.5" hidden="false" customHeight="true" outlineLevel="0" collapsed="false">
      <c r="A240" s="35" t="s">
        <v>29</v>
      </c>
      <c r="B240" s="37" t="n">
        <f aca="false">+B239*B237</f>
        <v>108500</v>
      </c>
      <c r="C240" s="23"/>
      <c r="D240" s="23"/>
      <c r="E240" s="23"/>
      <c r="F240" s="1" t="n">
        <f aca="false">SUM(F227:F232)</f>
        <v>121522</v>
      </c>
      <c r="H240" s="3" t="n">
        <f aca="false">SUM(H227:H235)</f>
        <v>270484.06</v>
      </c>
      <c r="L240" s="11"/>
      <c r="M240" s="12" t="n">
        <f aca="false">SUM(M237:M239)</f>
        <v>124964</v>
      </c>
      <c r="N240" s="13"/>
      <c r="O240" s="39" t="n">
        <f aca="false">SUM(O227:O231)</f>
        <v>265938.54</v>
      </c>
      <c r="P240" s="38" t="n">
        <f aca="false">+H241-O240</f>
        <v>11684.59</v>
      </c>
      <c r="Q240" s="57"/>
    </row>
    <row r="241" customFormat="false" ht="13.5" hidden="false" customHeight="true" outlineLevel="0" collapsed="false">
      <c r="A241" s="32"/>
      <c r="B241" s="23"/>
      <c r="C241" s="23"/>
      <c r="D241" s="23"/>
      <c r="E241" s="23"/>
      <c r="H241" s="39" t="n">
        <v>277623.13</v>
      </c>
      <c r="L241" s="11"/>
      <c r="M241" s="12"/>
      <c r="N241" s="13"/>
      <c r="O241" s="14"/>
      <c r="P241" s="19"/>
    </row>
    <row r="242" customFormat="false" ht="13.5" hidden="false" customHeight="false" outlineLevel="0" collapsed="false">
      <c r="A242" s="41"/>
      <c r="B242" s="16"/>
      <c r="C242" s="16"/>
      <c r="D242" s="16"/>
      <c r="E242" s="16"/>
      <c r="F242" s="42"/>
      <c r="G242" s="43"/>
      <c r="H242" s="44"/>
      <c r="I242" s="44"/>
      <c r="J242" s="44"/>
      <c r="K242" s="44"/>
      <c r="L242" s="45"/>
      <c r="M242" s="46"/>
      <c r="N242" s="47"/>
      <c r="O242" s="48"/>
      <c r="P242" s="52"/>
    </row>
    <row r="243" customFormat="false" ht="13.5" hidden="false" customHeight="false" outlineLevel="0" collapsed="false"/>
    <row r="244" customFormat="false" ht="12.75" hidden="false" customHeight="false" outlineLevel="0" collapsed="false">
      <c r="A244" s="5" t="s">
        <v>48</v>
      </c>
      <c r="L244" s="6" t="s">
        <v>5</v>
      </c>
      <c r="M244" s="7"/>
      <c r="N244" s="8"/>
      <c r="O244" s="9"/>
      <c r="P244" s="10"/>
    </row>
    <row r="245" customFormat="false" ht="12.75" hidden="false" customHeight="false" outlineLevel="0" collapsed="false">
      <c r="B245" s="0" t="s">
        <v>6</v>
      </c>
      <c r="J245" s="3" t="s">
        <v>7</v>
      </c>
      <c r="K245" s="3" t="s">
        <v>8</v>
      </c>
      <c r="L245" s="11"/>
      <c r="M245" s="12"/>
      <c r="N245" s="13"/>
      <c r="O245" s="14"/>
      <c r="P245" s="15" t="s">
        <v>9</v>
      </c>
    </row>
    <row r="246" customFormat="false" ht="12.75" hidden="false" customHeight="false" outlineLevel="0" collapsed="false">
      <c r="A246" s="0" t="s">
        <v>10</v>
      </c>
      <c r="B246" s="0" t="s">
        <v>11</v>
      </c>
      <c r="C246" s="0" t="s">
        <v>12</v>
      </c>
      <c r="D246" s="0" t="s">
        <v>13</v>
      </c>
      <c r="E246" s="0" t="s">
        <v>14</v>
      </c>
      <c r="F246" s="1" t="s">
        <v>15</v>
      </c>
      <c r="G246" s="2" t="s">
        <v>16</v>
      </c>
      <c r="H246" s="3" t="s">
        <v>17</v>
      </c>
      <c r="I246" s="3" t="s">
        <v>18</v>
      </c>
      <c r="J246" s="3" t="s">
        <v>19</v>
      </c>
      <c r="K246" s="3" t="s">
        <v>19</v>
      </c>
      <c r="L246" s="11" t="s">
        <v>14</v>
      </c>
      <c r="M246" s="12" t="s">
        <v>15</v>
      </c>
      <c r="N246" s="13" t="s">
        <v>16</v>
      </c>
      <c r="O246" s="14" t="s">
        <v>20</v>
      </c>
      <c r="P246" s="15" t="s">
        <v>21</v>
      </c>
    </row>
    <row r="247" customFormat="false" ht="13.5" hidden="false" customHeight="false" outlineLevel="0" collapsed="false">
      <c r="D247" s="16"/>
      <c r="L247" s="11"/>
      <c r="M247" s="12"/>
      <c r="N247" s="13"/>
      <c r="O247" s="18"/>
      <c r="P247" s="19"/>
    </row>
    <row r="248" customFormat="false" ht="12.75" hidden="false" customHeight="false" outlineLevel="0" collapsed="false">
      <c r="A248" s="60" t="s">
        <v>22</v>
      </c>
      <c r="B248" s="21" t="n">
        <v>36678</v>
      </c>
      <c r="C248" s="22" t="n">
        <v>133509</v>
      </c>
      <c r="D248" s="23" t="s">
        <v>8</v>
      </c>
      <c r="E248" s="22" t="s">
        <v>32</v>
      </c>
      <c r="F248" s="24" t="n">
        <v>38391</v>
      </c>
      <c r="G248" s="70" t="n">
        <v>2.0525</v>
      </c>
      <c r="H248" s="26" t="n">
        <v>78797.53</v>
      </c>
      <c r="I248" s="26" t="n">
        <v>0</v>
      </c>
      <c r="J248" s="26" t="n">
        <v>3.41</v>
      </c>
      <c r="K248" s="26" t="n">
        <v>3.62</v>
      </c>
      <c r="L248" s="29" t="s">
        <v>32</v>
      </c>
      <c r="M248" s="30" t="n">
        <f aca="false">38391-8743</f>
        <v>29648</v>
      </c>
      <c r="N248" s="68" t="n">
        <v>2.055</v>
      </c>
      <c r="O248" s="9" t="n">
        <f aca="false">+M248*N248</f>
        <v>60926.64</v>
      </c>
      <c r="P248" s="10"/>
    </row>
    <row r="249" customFormat="false" ht="12.75" hidden="false" customHeight="false" outlineLevel="0" collapsed="false">
      <c r="A249" s="32"/>
      <c r="B249" s="23"/>
      <c r="C249" s="33" t="n">
        <v>133509</v>
      </c>
      <c r="D249" s="23" t="s">
        <v>23</v>
      </c>
      <c r="E249" s="23" t="s">
        <v>25</v>
      </c>
      <c r="F249" s="1" t="n">
        <v>38382</v>
      </c>
      <c r="G249" s="4" t="n">
        <v>2.0525</v>
      </c>
      <c r="H249" s="3" t="n">
        <v>78779.06</v>
      </c>
      <c r="I249" s="3" t="n">
        <v>0</v>
      </c>
      <c r="L249" s="29" t="s">
        <v>32</v>
      </c>
      <c r="M249" s="12" t="n">
        <v>8743</v>
      </c>
      <c r="N249" s="13" t="n">
        <v>3.62</v>
      </c>
      <c r="O249" s="14" t="n">
        <f aca="false">+M249*N249</f>
        <v>31649.66</v>
      </c>
      <c r="P249" s="19"/>
    </row>
    <row r="250" customFormat="false" ht="12.75" hidden="false" customHeight="false" outlineLevel="0" collapsed="false">
      <c r="A250" s="32"/>
      <c r="B250" s="23"/>
      <c r="C250" s="23" t="n">
        <v>133509</v>
      </c>
      <c r="D250" s="23" t="s">
        <v>23</v>
      </c>
      <c r="E250" s="23" t="s">
        <v>26</v>
      </c>
      <c r="F250" s="1" t="n">
        <v>24446</v>
      </c>
      <c r="G250" s="4" t="n">
        <v>2.0525</v>
      </c>
      <c r="H250" s="3" t="n">
        <v>50175.42</v>
      </c>
      <c r="I250" s="3" t="n">
        <v>0</v>
      </c>
      <c r="L250" s="29" t="s">
        <v>25</v>
      </c>
      <c r="M250" s="12" t="n">
        <v>38382</v>
      </c>
      <c r="N250" s="13" t="n">
        <v>2.055</v>
      </c>
      <c r="O250" s="14" t="n">
        <f aca="false">+M250*N250</f>
        <v>78875.01</v>
      </c>
      <c r="P250" s="19"/>
    </row>
    <row r="251" customFormat="false" ht="12.75" hidden="false" customHeight="false" outlineLevel="0" collapsed="false">
      <c r="A251" s="56"/>
      <c r="B251" s="23"/>
      <c r="C251" s="33" t="n">
        <v>133509</v>
      </c>
      <c r="D251" s="33" t="s">
        <v>23</v>
      </c>
      <c r="E251" s="33" t="s">
        <v>35</v>
      </c>
      <c r="F251" s="1" t="n">
        <v>12524</v>
      </c>
      <c r="G251" s="4" t="n">
        <v>2.0525</v>
      </c>
      <c r="H251" s="3" t="n">
        <v>25705.51</v>
      </c>
      <c r="I251" s="3" t="n">
        <v>0</v>
      </c>
      <c r="L251" s="29" t="s">
        <v>26</v>
      </c>
      <c r="M251" s="12" t="n">
        <v>24446</v>
      </c>
      <c r="N251" s="13" t="n">
        <v>2.055</v>
      </c>
      <c r="O251" s="14" t="n">
        <f aca="false">+M251*N251</f>
        <v>50236.53</v>
      </c>
      <c r="P251" s="19"/>
    </row>
    <row r="252" customFormat="false" ht="12.75" hidden="false" customHeight="false" outlineLevel="0" collapsed="false">
      <c r="A252" s="56"/>
      <c r="B252" s="23"/>
      <c r="C252" s="33"/>
      <c r="D252" s="33"/>
      <c r="E252" s="33"/>
      <c r="G252" s="4"/>
      <c r="L252" s="29" t="s">
        <v>35</v>
      </c>
      <c r="M252" s="12" t="n">
        <v>12524</v>
      </c>
      <c r="N252" s="13" t="n">
        <v>2.055</v>
      </c>
      <c r="O252" s="14" t="n">
        <f aca="false">+M252*N252</f>
        <v>25736.82</v>
      </c>
      <c r="P252" s="19"/>
    </row>
    <row r="253" customFormat="false" ht="12.75" hidden="false" customHeight="false" outlineLevel="0" collapsed="false">
      <c r="A253" s="32"/>
      <c r="B253" s="23"/>
      <c r="C253" s="33"/>
      <c r="D253" s="33"/>
      <c r="E253" s="33"/>
      <c r="G253" s="4"/>
      <c r="L253" s="29"/>
      <c r="M253" s="12"/>
      <c r="N253" s="13"/>
      <c r="O253" s="14" t="n">
        <f aca="false">+M253*N253</f>
        <v>0</v>
      </c>
      <c r="P253" s="19"/>
    </row>
    <row r="254" customFormat="false" ht="12.75" hidden="false" customHeight="false" outlineLevel="0" collapsed="false">
      <c r="A254" s="32"/>
      <c r="B254" s="23"/>
      <c r="C254" s="33"/>
      <c r="D254" s="33"/>
      <c r="E254" s="33"/>
      <c r="G254" s="34"/>
      <c r="L254" s="29"/>
      <c r="M254" s="12"/>
      <c r="N254" s="13"/>
      <c r="O254" s="18" t="n">
        <f aca="false">+M254*N254</f>
        <v>0</v>
      </c>
      <c r="P254" s="19"/>
    </row>
    <row r="255" customFormat="false" ht="12.75" hidden="false" customHeight="false" outlineLevel="0" collapsed="false">
      <c r="A255" s="32"/>
      <c r="B255" s="23"/>
      <c r="C255" s="33"/>
      <c r="D255" s="33"/>
      <c r="E255" s="33"/>
      <c r="G255" s="34"/>
      <c r="L255" s="29"/>
      <c r="M255" s="12"/>
      <c r="N255" s="13"/>
      <c r="O255" s="14"/>
      <c r="P255" s="19"/>
    </row>
    <row r="256" customFormat="false" ht="12.75" hidden="false" customHeight="false" outlineLevel="0" collapsed="false">
      <c r="A256" s="32"/>
      <c r="B256" s="23"/>
      <c r="C256" s="33"/>
      <c r="D256" s="33"/>
      <c r="E256" s="33"/>
      <c r="G256" s="34"/>
      <c r="L256" s="29"/>
      <c r="M256" s="12"/>
      <c r="N256" s="13"/>
      <c r="O256" s="14"/>
      <c r="P256" s="19"/>
    </row>
    <row r="257" customFormat="false" ht="13.5" hidden="false" customHeight="true" outlineLevel="0" collapsed="false">
      <c r="A257" s="32"/>
      <c r="B257" s="23"/>
      <c r="C257" s="23"/>
      <c r="D257" s="23"/>
      <c r="E257" s="23"/>
      <c r="L257" s="11"/>
      <c r="M257" s="12"/>
      <c r="N257" s="13"/>
      <c r="O257" s="14"/>
      <c r="P257" s="19"/>
    </row>
    <row r="258" customFormat="false" ht="13.5" hidden="false" customHeight="true" outlineLevel="0" collapsed="false">
      <c r="A258" s="35" t="s">
        <v>27</v>
      </c>
      <c r="B258" s="23" t="n">
        <v>30</v>
      </c>
      <c r="C258" s="33"/>
      <c r="D258" s="23"/>
      <c r="E258" s="23"/>
      <c r="L258" s="11"/>
      <c r="M258" s="12" t="n">
        <f aca="false">SUM(M248:M257)-M249</f>
        <v>105000</v>
      </c>
      <c r="N258" s="13" t="n">
        <f aca="false">+N250</f>
        <v>2.055</v>
      </c>
      <c r="O258" s="14"/>
      <c r="P258" s="19"/>
    </row>
    <row r="259" customFormat="false" ht="13.5" hidden="false" customHeight="true" outlineLevel="0" collapsed="false">
      <c r="A259" s="35"/>
      <c r="B259" s="23"/>
      <c r="C259" s="33"/>
      <c r="D259" s="23"/>
      <c r="E259" s="23"/>
      <c r="L259" s="11"/>
      <c r="M259" s="12" t="n">
        <f aca="false">+M253</f>
        <v>0</v>
      </c>
      <c r="N259" s="13" t="n">
        <f aca="false">+N253</f>
        <v>0</v>
      </c>
      <c r="O259" s="14"/>
      <c r="P259" s="19"/>
    </row>
    <row r="260" customFormat="false" ht="13.5" hidden="false" customHeight="true" outlineLevel="0" collapsed="false">
      <c r="A260" s="35" t="s">
        <v>28</v>
      </c>
      <c r="B260" s="23" t="n">
        <v>3500</v>
      </c>
      <c r="C260" s="23"/>
      <c r="D260" s="23"/>
      <c r="E260" s="23"/>
      <c r="L260" s="11"/>
      <c r="M260" s="36" t="n">
        <f aca="false">+M249</f>
        <v>8743</v>
      </c>
      <c r="N260" s="13" t="n">
        <f aca="false">+N249</f>
        <v>3.62</v>
      </c>
      <c r="O260" s="14"/>
      <c r="P260" s="19"/>
    </row>
    <row r="261" customFormat="false" ht="13.5" hidden="false" customHeight="true" outlineLevel="0" collapsed="false">
      <c r="A261" s="35" t="s">
        <v>29</v>
      </c>
      <c r="B261" s="37" t="n">
        <f aca="false">+B260*B258</f>
        <v>105000</v>
      </c>
      <c r="C261" s="23"/>
      <c r="D261" s="23"/>
      <c r="E261" s="23"/>
      <c r="F261" s="1" t="n">
        <f aca="false">SUM(F248:F253)</f>
        <v>113743</v>
      </c>
      <c r="H261" s="3" t="n">
        <f aca="false">SUM(H248:H256)</f>
        <v>233457.52</v>
      </c>
      <c r="L261" s="11"/>
      <c r="M261" s="12" t="n">
        <f aca="false">SUM(M258:M260)</f>
        <v>113743</v>
      </c>
      <c r="N261" s="13"/>
      <c r="O261" s="14" t="n">
        <f aca="false">SUM(O248:O253)</f>
        <v>247424.66</v>
      </c>
      <c r="P261" s="19" t="n">
        <f aca="false">+H261-O261</f>
        <v>-13967.14</v>
      </c>
      <c r="Q261" s="57"/>
    </row>
    <row r="262" customFormat="false" ht="13.5" hidden="false" customHeight="true" outlineLevel="0" collapsed="false">
      <c r="A262" s="32"/>
      <c r="B262" s="23"/>
      <c r="C262" s="23"/>
      <c r="D262" s="23"/>
      <c r="E262" s="23"/>
      <c r="L262" s="45"/>
      <c r="M262" s="46"/>
      <c r="N262" s="47"/>
      <c r="O262" s="48"/>
      <c r="P262" s="52"/>
    </row>
    <row r="263" customFormat="false" ht="13.5" hidden="false" customHeight="false" outlineLevel="0" collapsed="false"/>
    <row r="264" customFormat="false" ht="12.75" hidden="false" customHeight="false" outlineLevel="0" collapsed="false">
      <c r="A264" s="5" t="s">
        <v>49</v>
      </c>
      <c r="L264" s="6" t="s">
        <v>5</v>
      </c>
      <c r="M264" s="7"/>
      <c r="N264" s="8"/>
      <c r="O264" s="9"/>
      <c r="P264" s="10"/>
    </row>
    <row r="265" customFormat="false" ht="12.75" hidden="false" customHeight="false" outlineLevel="0" collapsed="false">
      <c r="B265" s="0" t="s">
        <v>6</v>
      </c>
      <c r="J265" s="3" t="s">
        <v>7</v>
      </c>
      <c r="K265" s="3" t="s">
        <v>8</v>
      </c>
      <c r="L265" s="11"/>
      <c r="M265" s="12"/>
      <c r="N265" s="13"/>
      <c r="O265" s="14"/>
      <c r="P265" s="15" t="s">
        <v>9</v>
      </c>
    </row>
    <row r="266" customFormat="false" ht="12.75" hidden="false" customHeight="false" outlineLevel="0" collapsed="false">
      <c r="A266" s="0" t="s">
        <v>10</v>
      </c>
      <c r="B266" s="0" t="s">
        <v>11</v>
      </c>
      <c r="C266" s="0" t="s">
        <v>12</v>
      </c>
      <c r="D266" s="0" t="s">
        <v>13</v>
      </c>
      <c r="E266" s="0" t="s">
        <v>14</v>
      </c>
      <c r="F266" s="1" t="s">
        <v>15</v>
      </c>
      <c r="G266" s="2" t="s">
        <v>16</v>
      </c>
      <c r="H266" s="3" t="s">
        <v>17</v>
      </c>
      <c r="I266" s="3" t="s">
        <v>18</v>
      </c>
      <c r="J266" s="3" t="s">
        <v>19</v>
      </c>
      <c r="K266" s="3" t="s">
        <v>19</v>
      </c>
      <c r="L266" s="11" t="s">
        <v>14</v>
      </c>
      <c r="M266" s="12" t="s">
        <v>15</v>
      </c>
      <c r="N266" s="13" t="s">
        <v>16</v>
      </c>
      <c r="O266" s="14" t="s">
        <v>20</v>
      </c>
      <c r="P266" s="15" t="s">
        <v>21</v>
      </c>
    </row>
    <row r="267" customFormat="false" ht="13.5" hidden="false" customHeight="false" outlineLevel="0" collapsed="false">
      <c r="D267" s="16"/>
      <c r="L267" s="11"/>
      <c r="M267" s="12"/>
      <c r="N267" s="13"/>
      <c r="O267" s="18"/>
      <c r="P267" s="19"/>
    </row>
    <row r="268" customFormat="false" ht="12.75" hidden="false" customHeight="false" outlineLevel="0" collapsed="false">
      <c r="A268" s="55" t="s">
        <v>22</v>
      </c>
      <c r="B268" s="21" t="n">
        <v>36708</v>
      </c>
      <c r="C268" s="22" t="n">
        <v>133509</v>
      </c>
      <c r="D268" s="22" t="s">
        <v>23</v>
      </c>
      <c r="E268" s="22" t="s">
        <v>25</v>
      </c>
      <c r="F268" s="24" t="n">
        <v>48546</v>
      </c>
      <c r="G268" s="70" t="n">
        <v>2.0525</v>
      </c>
      <c r="H268" s="26" t="n">
        <v>99640.67</v>
      </c>
      <c r="I268" s="26" t="n">
        <v>0</v>
      </c>
      <c r="J268" s="26" t="s">
        <v>50</v>
      </c>
      <c r="K268" s="75" t="n">
        <v>3.86</v>
      </c>
      <c r="L268" s="76" t="s">
        <v>25</v>
      </c>
      <c r="M268" s="30" t="n">
        <v>48546</v>
      </c>
      <c r="N268" s="68" t="n">
        <v>2.055</v>
      </c>
      <c r="O268" s="9" t="n">
        <f aca="false">+M268*N268</f>
        <v>99762.03</v>
      </c>
      <c r="P268" s="10"/>
    </row>
    <row r="269" customFormat="false" ht="12.75" hidden="false" customHeight="false" outlineLevel="0" collapsed="false">
      <c r="A269" s="32"/>
      <c r="B269" s="23"/>
      <c r="C269" s="33" t="n">
        <v>133509</v>
      </c>
      <c r="D269" s="23" t="s">
        <v>23</v>
      </c>
      <c r="E269" s="23" t="s">
        <v>26</v>
      </c>
      <c r="F269" s="1" t="n">
        <v>26174</v>
      </c>
      <c r="G269" s="4" t="n">
        <v>2.0525</v>
      </c>
      <c r="H269" s="3" t="n">
        <v>53722.14</v>
      </c>
      <c r="I269" s="3" t="n">
        <v>0</v>
      </c>
      <c r="K269" s="77"/>
      <c r="L269" s="74" t="s">
        <v>26</v>
      </c>
      <c r="M269" s="12" t="n">
        <v>26174</v>
      </c>
      <c r="N269" s="13" t="n">
        <v>2.055</v>
      </c>
      <c r="O269" s="14" t="n">
        <f aca="false">+M269*N269</f>
        <v>53787.57</v>
      </c>
      <c r="P269" s="19"/>
    </row>
    <row r="270" customFormat="false" ht="12.75" hidden="false" customHeight="false" outlineLevel="0" collapsed="false">
      <c r="A270" s="32"/>
      <c r="B270" s="23"/>
      <c r="C270" s="23" t="n">
        <v>133509</v>
      </c>
      <c r="D270" s="23" t="s">
        <v>23</v>
      </c>
      <c r="E270" s="23" t="s">
        <v>35</v>
      </c>
      <c r="F270" s="1" t="n">
        <v>14415</v>
      </c>
      <c r="G270" s="4" t="n">
        <v>2.0525</v>
      </c>
      <c r="H270" s="3" t="n">
        <v>29586.79</v>
      </c>
      <c r="I270" s="3" t="n">
        <v>0</v>
      </c>
      <c r="K270" s="77"/>
      <c r="L270" s="74" t="s">
        <v>35</v>
      </c>
      <c r="M270" s="12" t="n">
        <v>14415</v>
      </c>
      <c r="N270" s="13" t="n">
        <v>2.055</v>
      </c>
      <c r="O270" s="14" t="n">
        <f aca="false">+M270*N270</f>
        <v>29622.825</v>
      </c>
      <c r="P270" s="19"/>
    </row>
    <row r="271" customFormat="false" ht="12.75" hidden="false" customHeight="false" outlineLevel="0" collapsed="false">
      <c r="A271" s="56"/>
      <c r="B271" s="23"/>
      <c r="C271" s="33" t="n">
        <v>133509</v>
      </c>
      <c r="D271" s="33" t="s">
        <v>8</v>
      </c>
      <c r="E271" s="33" t="s">
        <v>32</v>
      </c>
      <c r="F271" s="1" t="n">
        <v>19365</v>
      </c>
      <c r="G271" s="4" t="n">
        <v>2.0525</v>
      </c>
      <c r="H271" s="3" t="n">
        <v>39746.66</v>
      </c>
      <c r="I271" s="3" t="n">
        <v>0</v>
      </c>
      <c r="K271" s="77"/>
      <c r="L271" s="74" t="s">
        <v>32</v>
      </c>
      <c r="M271" s="12" t="n">
        <v>19365</v>
      </c>
      <c r="N271" s="13" t="n">
        <v>2.055</v>
      </c>
      <c r="O271" s="14" t="n">
        <f aca="false">+M271*N271</f>
        <v>39795.075</v>
      </c>
      <c r="P271" s="19"/>
    </row>
    <row r="272" customFormat="false" ht="12.75" hidden="false" customHeight="false" outlineLevel="0" collapsed="false">
      <c r="A272" s="56"/>
      <c r="B272" s="23"/>
      <c r="C272" s="33"/>
      <c r="D272" s="33"/>
      <c r="E272" s="33"/>
      <c r="G272" s="4"/>
      <c r="K272" s="77"/>
      <c r="L272" s="74"/>
      <c r="M272" s="12"/>
      <c r="N272" s="13"/>
      <c r="O272" s="14" t="n">
        <f aca="false">+M272*N272</f>
        <v>0</v>
      </c>
      <c r="P272" s="19"/>
    </row>
    <row r="273" customFormat="false" ht="12.75" hidden="false" customHeight="false" outlineLevel="0" collapsed="false">
      <c r="A273" s="56" t="s">
        <v>43</v>
      </c>
      <c r="B273" s="23"/>
      <c r="C273" s="33" t="n">
        <v>318194</v>
      </c>
      <c r="D273" s="33" t="s">
        <v>8</v>
      </c>
      <c r="E273" s="33" t="s">
        <v>32</v>
      </c>
      <c r="F273" s="1" t="n">
        <v>15837</v>
      </c>
      <c r="G273" s="4" t="n">
        <v>3.86</v>
      </c>
      <c r="H273" s="3" t="n">
        <v>61130.82</v>
      </c>
      <c r="K273" s="77"/>
      <c r="L273" s="74" t="s">
        <v>32</v>
      </c>
      <c r="M273" s="12" t="n">
        <v>15837</v>
      </c>
      <c r="N273" s="13" t="n">
        <v>3.86</v>
      </c>
      <c r="O273" s="14" t="n">
        <f aca="false">+M273*N273</f>
        <v>61130.82</v>
      </c>
      <c r="P273" s="19"/>
    </row>
    <row r="274" customFormat="false" ht="12.75" hidden="false" customHeight="false" outlineLevel="0" collapsed="false">
      <c r="A274" s="32"/>
      <c r="B274" s="23"/>
      <c r="C274" s="33"/>
      <c r="D274" s="33"/>
      <c r="E274" s="33"/>
      <c r="G274" s="34"/>
      <c r="K274" s="77"/>
      <c r="L274" s="74"/>
      <c r="M274" s="12"/>
      <c r="N274" s="13"/>
      <c r="O274" s="18" t="n">
        <f aca="false">+M274*N274</f>
        <v>0</v>
      </c>
      <c r="P274" s="19"/>
    </row>
    <row r="275" customFormat="false" ht="12.75" hidden="false" customHeight="false" outlineLevel="0" collapsed="false">
      <c r="A275" s="32"/>
      <c r="B275" s="23"/>
      <c r="C275" s="33"/>
      <c r="D275" s="33"/>
      <c r="E275" s="33"/>
      <c r="G275" s="34"/>
      <c r="K275" s="77"/>
      <c r="L275" s="74"/>
      <c r="M275" s="12"/>
      <c r="N275" s="13"/>
      <c r="O275" s="14"/>
      <c r="P275" s="19"/>
    </row>
    <row r="276" customFormat="false" ht="12.75" hidden="false" customHeight="false" outlineLevel="0" collapsed="false">
      <c r="A276" s="32"/>
      <c r="B276" s="23"/>
      <c r="C276" s="33"/>
      <c r="D276" s="33"/>
      <c r="E276" s="33"/>
      <c r="G276" s="34"/>
      <c r="K276" s="77"/>
      <c r="L276" s="74"/>
      <c r="M276" s="12"/>
      <c r="N276" s="13"/>
      <c r="O276" s="14"/>
      <c r="P276" s="19"/>
    </row>
    <row r="277" customFormat="false" ht="13.5" hidden="false" customHeight="true" outlineLevel="0" collapsed="false">
      <c r="A277" s="32"/>
      <c r="B277" s="23"/>
      <c r="C277" s="23"/>
      <c r="D277" s="23"/>
      <c r="E277" s="23"/>
      <c r="K277" s="77"/>
      <c r="L277" s="14"/>
      <c r="M277" s="12"/>
      <c r="N277" s="13"/>
      <c r="O277" s="14"/>
      <c r="P277" s="19"/>
    </row>
    <row r="278" customFormat="false" ht="13.5" hidden="false" customHeight="true" outlineLevel="0" collapsed="false">
      <c r="A278" s="35" t="s">
        <v>27</v>
      </c>
      <c r="B278" s="23" t="n">
        <v>31</v>
      </c>
      <c r="C278" s="33"/>
      <c r="D278" s="23"/>
      <c r="E278" s="23"/>
      <c r="K278" s="77"/>
      <c r="L278" s="14"/>
      <c r="M278" s="12" t="n">
        <f aca="false">SUM(M268:M277)-M273</f>
        <v>108500</v>
      </c>
      <c r="N278" s="13" t="n">
        <f aca="false">+N270</f>
        <v>2.055</v>
      </c>
      <c r="O278" s="14"/>
      <c r="P278" s="19"/>
    </row>
    <row r="279" customFormat="false" ht="13.5" hidden="false" customHeight="true" outlineLevel="0" collapsed="false">
      <c r="A279" s="35"/>
      <c r="B279" s="23"/>
      <c r="C279" s="33"/>
      <c r="D279" s="23"/>
      <c r="E279" s="23"/>
      <c r="K279" s="77"/>
      <c r="L279" s="14"/>
      <c r="M279" s="12" t="n">
        <f aca="false">+M273</f>
        <v>15837</v>
      </c>
      <c r="N279" s="13" t="n">
        <f aca="false">+N273</f>
        <v>3.86</v>
      </c>
      <c r="O279" s="14"/>
      <c r="P279" s="19"/>
    </row>
    <row r="280" customFormat="false" ht="13.5" hidden="false" customHeight="true" outlineLevel="0" collapsed="false">
      <c r="A280" s="35" t="s">
        <v>28</v>
      </c>
      <c r="B280" s="23" t="n">
        <v>3500</v>
      </c>
      <c r="C280" s="23"/>
      <c r="D280" s="23"/>
      <c r="E280" s="23"/>
      <c r="K280" s="77"/>
      <c r="L280" s="14"/>
      <c r="M280" s="36"/>
      <c r="N280" s="13"/>
      <c r="O280" s="14"/>
      <c r="P280" s="19"/>
    </row>
    <row r="281" customFormat="false" ht="13.5" hidden="false" customHeight="true" outlineLevel="0" collapsed="false">
      <c r="A281" s="35" t="s">
        <v>29</v>
      </c>
      <c r="B281" s="37" t="n">
        <f aca="false">+B280*B278</f>
        <v>108500</v>
      </c>
      <c r="C281" s="23"/>
      <c r="D281" s="23"/>
      <c r="E281" s="23"/>
      <c r="F281" s="1" t="n">
        <f aca="false">SUM(F268:F273)</f>
        <v>124337</v>
      </c>
      <c r="H281" s="3" t="n">
        <f aca="false">SUM(H268:H276)</f>
        <v>283827.08</v>
      </c>
      <c r="K281" s="77"/>
      <c r="L281" s="14"/>
      <c r="M281" s="12" t="n">
        <f aca="false">SUM(M278:M280)</f>
        <v>124337</v>
      </c>
      <c r="N281" s="13"/>
      <c r="O281" s="14" t="n">
        <f aca="false">SUM(O268:O273)</f>
        <v>284098.32</v>
      </c>
      <c r="P281" s="19" t="n">
        <f aca="false">+H281-O281</f>
        <v>-271.239999999991</v>
      </c>
      <c r="Q281" s="57"/>
    </row>
    <row r="282" customFormat="false" ht="13.5" hidden="false" customHeight="true" outlineLevel="0" collapsed="false">
      <c r="A282" s="41"/>
      <c r="B282" s="16"/>
      <c r="C282" s="16"/>
      <c r="D282" s="16"/>
      <c r="E282" s="16"/>
      <c r="F282" s="42"/>
      <c r="G282" s="43"/>
      <c r="H282" s="44"/>
      <c r="I282" s="44"/>
      <c r="J282" s="44"/>
      <c r="K282" s="78"/>
      <c r="L282" s="48"/>
      <c r="M282" s="46"/>
      <c r="N282" s="47"/>
      <c r="O282" s="48"/>
      <c r="P282" s="52"/>
    </row>
    <row r="286" customFormat="false" ht="12.75" hidden="false" customHeight="false" outlineLevel="0" collapsed="false">
      <c r="N286" s="79" t="s">
        <v>51</v>
      </c>
      <c r="P286" s="80" t="n">
        <f aca="false">SUM(P24:P281)</f>
        <v>-102562.015</v>
      </c>
    </row>
    <row r="287" customFormat="false" ht="12.75" hidden="false" customHeight="false" outlineLevel="0" collapsed="false">
      <c r="N287" s="81" t="s">
        <v>52</v>
      </c>
      <c r="O287" s="80"/>
      <c r="P287" s="82" t="n">
        <v>-780.44</v>
      </c>
    </row>
    <row r="288" customFormat="false" ht="13.5" hidden="false" customHeight="false" outlineLevel="0" collapsed="false">
      <c r="N288" s="51"/>
      <c r="O288" s="39"/>
      <c r="P288" s="83" t="n">
        <f aca="false">SUM(P286:P287)</f>
        <v>-103342.455</v>
      </c>
    </row>
    <row r="28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8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26" man="true" max="16383" min="0"/>
    <brk id="80" man="true" max="16383" min="0"/>
    <brk id="126" man="true" max="16383" min="0"/>
    <brk id="170" man="true" max="16383" min="0"/>
    <brk id="26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2000-09-28T17:34:35Z</dcterms:created>
  <dc:creator>tstaab</dc:creator>
  <dc:description/>
  <dc:language>en-US</dc:language>
  <cp:lastModifiedBy>Jim Wimp</cp:lastModifiedBy>
  <cp:lastPrinted>2001-09-14T13:58:27Z</cp:lastPrinted>
  <dcterms:modified xsi:type="dcterms:W3CDTF">2001-09-14T14:12:34Z</dcterms:modified>
  <cp:revision>0</cp:revision>
  <dc:subject/>
  <dc:title/>
</cp:coreProperties>
</file>