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ok structure" sheetId="1" state="visible" r:id="rId3"/>
    <sheet name="curves" sheetId="2" state="visible" r:id="rId4"/>
    <sheet name="summary" sheetId="3" state="visible" r:id="rId5"/>
    <sheet name="fob deals" sheetId="4" state="visible" r:id="rId6"/>
    <sheet name="lng-freight" sheetId="5" state="visible" r:id="rId7"/>
    <sheet name="freight deals" sheetId="6" state="visible" r:id="rId8"/>
    <sheet name="cif deals" sheetId="7" state="visible" r:id="rId9"/>
  </sheets>
  <definedNames>
    <definedName function="false" hidden="false" localSheetId="0" name="_xlnm.Print_Area" vbProcedure="false">'book structure'!$A$1:$H$25</definedName>
    <definedName function="false" hidden="false" localSheetId="6" name="_xlnm.Print_Area" vbProcedure="false">'cif deals'!$A$1:$AP$99</definedName>
    <definedName function="false" hidden="false" localSheetId="3" name="_xlnm.Print_Area" vbProcedure="false">'fob deals'!$A$1:$L$103</definedName>
    <definedName function="false" hidden="false" localSheetId="5" name="_xlnm.Print_Area" vbProcedure="false">'freight deals'!$A$1:$S$61</definedName>
    <definedName function="false" hidden="false" localSheetId="4" name="_xlnm.Print_Area" vbProcedure="false">'lng-freight'!$A$1:$S$60</definedName>
    <definedName function="false" hidden="false" localSheetId="2" name="_xlnm.Print_Area" vbProcedure="false">summary!$A$1:$G$15</definedName>
    <definedName function="false" hidden="false" name="curves" vbProcedure="false">curves!$A$1:$S$630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2" authorId="0">
      <text>
        <r>
          <rPr>
            <b val="true"/>
            <sz val="8"/>
            <color rgb="FF000000"/>
            <rFont val="Tahoma"/>
            <family val="0"/>
          </rPr>
          <t xml:space="preserve">Eric Groves:
</t>
        </r>
        <r>
          <rPr>
            <sz val="8"/>
            <color rgb="FF000000"/>
            <rFont val="Tahoma"/>
            <family val="0"/>
          </rPr>
          <t xml:space="preserve">Henry hub plus contract add.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0</xdr:row>
                <xdr:rowOff>7</xdr:rowOff>
              </xdr:from>
              <xdr:to>
                <xdr:col>7</xdr:col>
                <xdr:colOff>62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<sst xmlns="http://schemas.openxmlformats.org/spreadsheetml/2006/main" count="256" uniqueCount="97">
  <si>
    <t xml:space="preserve">LNG Price Book</t>
  </si>
  <si>
    <t xml:space="preserve">When</t>
  </si>
  <si>
    <t xml:space="preserve">Buy/Sell</t>
  </si>
  <si>
    <t xml:space="preserve">Curve</t>
  </si>
  <si>
    <t xml:space="preserve">Volume</t>
  </si>
  <si>
    <t xml:space="preserve">Fixed</t>
  </si>
  <si>
    <t xml:space="preserve">Mtm</t>
  </si>
  <si>
    <t xml:space="preserve">Description</t>
  </si>
  <si>
    <t xml:space="preserve">Day 2</t>
  </si>
  <si>
    <t xml:space="preserve">Buy</t>
  </si>
  <si>
    <t xml:space="preserve">FOB</t>
  </si>
  <si>
    <t xml:space="preserve">Purchase of LNG</t>
  </si>
  <si>
    <t xml:space="preserve">Day 1</t>
  </si>
  <si>
    <t xml:space="preserve">Sell </t>
  </si>
  <si>
    <t xml:space="preserve">Transfer of volume to CIF curve</t>
  </si>
  <si>
    <t xml:space="preserve">Henry Hub</t>
  </si>
  <si>
    <t xml:space="preserve">Purchase of volume into the cif curve</t>
  </si>
  <si>
    <t xml:space="preserve">Sell</t>
  </si>
  <si>
    <t xml:space="preserve">Boil Off</t>
  </si>
  <si>
    <t xml:space="preserve">Sale of Gas to the Gas Desk</t>
  </si>
  <si>
    <t xml:space="preserve">Terminal Fuel and Ship Injection</t>
  </si>
  <si>
    <t xml:space="preserve">H.Galleon</t>
  </si>
  <si>
    <t xml:space="preserve">Estimate</t>
  </si>
  <si>
    <t xml:space="preserve">Hedge of Freight Cost</t>
  </si>
  <si>
    <t xml:space="preserve">LNG Freight Book</t>
  </si>
  <si>
    <t xml:space="preserve">H. Galleon</t>
  </si>
  <si>
    <t xml:space="preserve">Original Freight Estimate</t>
  </si>
  <si>
    <t xml:space="preserve">IR</t>
  </si>
  <si>
    <t xml:space="preserve">PV</t>
  </si>
  <si>
    <t xml:space="preserve">NG</t>
  </si>
  <si>
    <t xml:space="preserve">IF-HEHUB</t>
  </si>
  <si>
    <t xml:space="preserve">HEHUB PRICE</t>
  </si>
  <si>
    <t xml:space="preserve">NG-VOL</t>
  </si>
  <si>
    <t xml:space="preserve">QATAR-FOB</t>
  </si>
  <si>
    <t xml:space="preserve">VENEZUELA-FOB</t>
  </si>
  <si>
    <t xml:space="preserve">Algeria</t>
  </si>
  <si>
    <t xml:space="preserve">MtM</t>
  </si>
  <si>
    <t xml:space="preserve">Positions</t>
  </si>
  <si>
    <t xml:space="preserve">FOB Book</t>
  </si>
  <si>
    <t xml:space="preserve">LNG Book</t>
  </si>
  <si>
    <t xml:space="preserve">Elba Book</t>
  </si>
  <si>
    <t xml:space="preserve">Ship Book</t>
  </si>
  <si>
    <t xml:space="preserve">Total</t>
  </si>
  <si>
    <t xml:space="preserve">LNG Freight Hedge Book</t>
  </si>
  <si>
    <t xml:space="preserve">HG Charter not covered</t>
  </si>
  <si>
    <t xml:space="preserve">Net Total w/o uncovered cost</t>
  </si>
  <si>
    <t xml:space="preserve">&lt;----Represents Boil Off and Elba Fuel</t>
  </si>
  <si>
    <t xml:space="preserve">Current Book Assumptions</t>
  </si>
  <si>
    <t xml:space="preserve">1.  All ship costs are currently shown as fixed  amounts per the EI model.</t>
  </si>
  <si>
    <t xml:space="preserve">2. All FOB curves are per EI</t>
  </si>
  <si>
    <t xml:space="preserve">3. CIF curve is Henry Hub Flat plus 2</t>
  </si>
  <si>
    <t xml:space="preserve">HG - QATAR TO ELBA</t>
  </si>
  <si>
    <t xml:space="preserve">NEW - ALGERIA TO ELBA</t>
  </si>
  <si>
    <t xml:space="preserve">NEW - VENEZUELA TO ELBA</t>
  </si>
  <si>
    <t xml:space="preserve">BOOK TOTAL</t>
  </si>
  <si>
    <t xml:space="preserve">Interbook -HG (Qatar)</t>
  </si>
  <si>
    <t xml:space="preserve">Interbook - new (Algeria)</t>
  </si>
  <si>
    <t xml:space="preserve">Interbook - new (Ven)</t>
  </si>
  <si>
    <t xml:space="preserve">DEAL #</t>
  </si>
  <si>
    <t xml:space="preserve">DEAL DATE</t>
  </si>
  <si>
    <t xml:space="preserve">COUNTERPARTY</t>
  </si>
  <si>
    <t xml:space="preserve">CIF BOOK</t>
  </si>
  <si>
    <t xml:space="preserve">START</t>
  </si>
  <si>
    <t xml:space="preserve">END</t>
  </si>
  <si>
    <t xml:space="preserve">VOLUME</t>
  </si>
  <si>
    <t xml:space="preserve">PRICE</t>
  </si>
  <si>
    <t xml:space="preserve">POS</t>
  </si>
  <si>
    <t xml:space="preserve">P&amp;L</t>
  </si>
  <si>
    <t xml:space="preserve">HEOGH GALLEON</t>
  </si>
  <si>
    <t xml:space="preserve">NEW BUILD</t>
  </si>
  <si>
    <t xml:space="preserve">CHARTER-hedge</t>
  </si>
  <si>
    <t xml:space="preserve">Variable Costs</t>
  </si>
  <si>
    <t xml:space="preserve">Heogh Galleon</t>
  </si>
  <si>
    <t xml:space="preserve">New Build</t>
  </si>
  <si>
    <t xml:space="preserve">PRICE 1</t>
  </si>
  <si>
    <t xml:space="preserve">PER DAY AMOUNT</t>
  </si>
  <si>
    <t xml:space="preserve">Notional</t>
  </si>
  <si>
    <t xml:space="preserve">CHARTER</t>
  </si>
  <si>
    <t xml:space="preserve">Fixed Charter</t>
  </si>
  <si>
    <t xml:space="preserve">CHARTER-TRANSFER TO LNG</t>
  </si>
  <si>
    <t xml:space="preserve">CHARTER - TRANSFER TO LNG</t>
  </si>
  <si>
    <t xml:space="preserve">NEWBUILD - ALGERIA TO ELBA</t>
  </si>
  <si>
    <t xml:space="preserve">NEWBUILD - VENEZUELA TO ELBA</t>
  </si>
  <si>
    <t xml:space="preserve">Fixed Elba Fee</t>
  </si>
  <si>
    <t xml:space="preserve">InterBook HG (Qatar)</t>
  </si>
  <si>
    <t xml:space="preserve">HG Boil Off from Qatar</t>
  </si>
  <si>
    <t xml:space="preserve">Fuel and Ship Pressure</t>
  </si>
  <si>
    <t xml:space="preserve">Sell to Gas Desk</t>
  </si>
  <si>
    <t xml:space="preserve">NEW Boil Off from ALGERIA</t>
  </si>
  <si>
    <t xml:space="preserve">Interbook - new (VEN)</t>
  </si>
  <si>
    <t xml:space="preserve">NEW Boil Off from VEN</t>
  </si>
  <si>
    <t xml:space="preserve">Elba Terminal</t>
  </si>
  <si>
    <t xml:space="preserve">FOB BOOK</t>
  </si>
  <si>
    <t xml:space="preserve">Elba Loss</t>
  </si>
  <si>
    <t xml:space="preserve">Gas Desk</t>
  </si>
  <si>
    <t xml:space="preserve">TOTAL POS</t>
  </si>
  <si>
    <t xml:space="preserve">TOTAL P&amp;L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</si>
</sst>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\$#,##0_);[RED]&quot;($&quot;#,##0\)"/>
    <numFmt numFmtId="167" formatCode="\$#,##0.00_);[RED]&quot;($&quot;#,##0.00\)"/>
    <numFmt numFmtId="168" formatCode="_(\$* #,##0.00_);_(\$* \(#,##0.00\);_(\$* \-??_);_(@_)"/>
    <numFmt numFmtId="169" formatCode="_(\$* #,##0_);_(\$* \(#,##0\);_(\$* \-??_);_(@_)"/>
    <numFmt numFmtId="170" formatCode="[$-409]mmm\-yy"/>
    <numFmt numFmtId="171" formatCode="0.0%"/>
    <numFmt numFmtId="172" formatCode="\$#,##0.000_);[RED]&quot;($&quot;#,##0.000\)"/>
    <numFmt numFmtId="173" formatCode="0.0000"/>
    <numFmt numFmtId="174" formatCode="[$-409]m/d/yyyy"/>
    <numFmt numFmtId="175" formatCode="#,##0.00000_);[RED]\(#,##0.000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333300"/>
        <bgColor rgb="FF333333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99"/>
    <col collapsed="false" customWidth="true" hidden="false" outlineLevel="0" max="4" min="4" style="0" width="15.41"/>
    <col collapsed="false" customWidth="true" hidden="false" outlineLevel="0" max="6" min="6" style="0" width="10.71"/>
    <col collapsed="false" customWidth="true" hidden="false" outlineLevel="0" max="7" min="7" style="0" width="13.41"/>
    <col collapsed="false" customWidth="true" hidden="false" outlineLevel="0" max="8" min="8" style="0" width="40.7"/>
  </cols>
  <sheetData>
    <row r="2" customFormat="false" ht="12.75" hidden="false" customHeight="false" outlineLevel="0" collapsed="false">
      <c r="A2" s="1" t="s">
        <v>0</v>
      </c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12.75" hidden="false" customHeight="false" outlineLevel="0" collapsed="false">
      <c r="A4" s="2"/>
      <c r="B4" s="2"/>
      <c r="D4" s="3" t="n">
        <f aca="false">SUM(D6:D20)</f>
        <v>0</v>
      </c>
      <c r="E4" s="2"/>
      <c r="G4" s="4" t="n">
        <f aca="false">SUM(G6:G19)</f>
        <v>510000</v>
      </c>
      <c r="H4" s="2"/>
      <c r="I4" s="2"/>
      <c r="J4" s="2"/>
    </row>
    <row r="5" customFormat="false" ht="12.75" hidden="false" customHeight="false" outlineLevel="0" collapsed="false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3</v>
      </c>
      <c r="G5" s="6" t="s">
        <v>6</v>
      </c>
      <c r="H5" s="7" t="s">
        <v>7</v>
      </c>
      <c r="I5" s="8"/>
      <c r="J5" s="8"/>
      <c r="K5" s="8"/>
      <c r="L5" s="9"/>
      <c r="M5" s="9"/>
    </row>
    <row r="6" customFormat="false" ht="12.75" hidden="false" customHeight="false" outlineLevel="0" collapsed="false">
      <c r="A6" s="0" t="s">
        <v>8</v>
      </c>
      <c r="B6" s="2" t="s">
        <v>9</v>
      </c>
      <c r="C6" s="2" t="s">
        <v>10</v>
      </c>
      <c r="D6" s="3" t="n">
        <v>1000000</v>
      </c>
      <c r="E6" s="10" t="n">
        <v>1</v>
      </c>
      <c r="F6" s="10" t="n">
        <v>1</v>
      </c>
      <c r="G6" s="4" t="n">
        <f aca="false">+D6*(F6-E6)</f>
        <v>0</v>
      </c>
      <c r="H6" s="11" t="s">
        <v>11</v>
      </c>
      <c r="I6" s="2"/>
      <c r="J6" s="2"/>
      <c r="K6" s="2"/>
    </row>
    <row r="7" customFormat="false" ht="12.75" hidden="false" customHeight="false" outlineLevel="0" collapsed="false">
      <c r="A7" s="0" t="s">
        <v>12</v>
      </c>
      <c r="B7" s="2" t="s">
        <v>13</v>
      </c>
      <c r="C7" s="2" t="s">
        <v>10</v>
      </c>
      <c r="D7" s="3" t="n">
        <v>-1000000</v>
      </c>
      <c r="E7" s="10" t="n">
        <v>1</v>
      </c>
      <c r="F7" s="10" t="n">
        <v>1</v>
      </c>
      <c r="G7" s="4" t="n">
        <f aca="false">+D7*(F7-E7)</f>
        <v>-0</v>
      </c>
      <c r="H7" s="11" t="s">
        <v>14</v>
      </c>
      <c r="I7" s="2"/>
      <c r="J7" s="2"/>
      <c r="K7" s="2"/>
    </row>
    <row r="8" customFormat="false" ht="12.75" hidden="false" customHeight="false" outlineLevel="0" collapsed="false">
      <c r="B8" s="2"/>
      <c r="C8" s="2"/>
      <c r="D8" s="2"/>
      <c r="E8" s="2"/>
      <c r="F8" s="2"/>
      <c r="G8" s="2"/>
      <c r="H8" s="11"/>
      <c r="I8" s="2"/>
      <c r="J8" s="2"/>
      <c r="K8" s="2"/>
    </row>
    <row r="9" customFormat="false" ht="12.75" hidden="false" customHeight="false" outlineLevel="0" collapsed="false">
      <c r="A9" s="0" t="s">
        <v>12</v>
      </c>
      <c r="B9" s="2" t="s">
        <v>9</v>
      </c>
      <c r="C9" s="2" t="s">
        <v>15</v>
      </c>
      <c r="D9" s="3" t="n">
        <v>1000000</v>
      </c>
      <c r="E9" s="10" t="n">
        <v>1</v>
      </c>
      <c r="F9" s="10" t="n">
        <v>4</v>
      </c>
      <c r="G9" s="4" t="n">
        <f aca="false">+D9*(F9-E9)</f>
        <v>3000000</v>
      </c>
      <c r="H9" s="11" t="s">
        <v>16</v>
      </c>
      <c r="I9" s="2"/>
      <c r="J9" s="2"/>
      <c r="K9" s="2"/>
    </row>
    <row r="10" customFormat="false" ht="12.75" hidden="false" customHeight="false" outlineLevel="0" collapsed="false">
      <c r="A10" s="0" t="s">
        <v>12</v>
      </c>
      <c r="B10" s="2" t="s">
        <v>17</v>
      </c>
      <c r="C10" s="2" t="s">
        <v>15</v>
      </c>
      <c r="D10" s="3" t="n">
        <f aca="false">-D9*0.1</f>
        <v>-100000</v>
      </c>
      <c r="E10" s="10" t="n">
        <v>0</v>
      </c>
      <c r="F10" s="10" t="n">
        <v>4</v>
      </c>
      <c r="G10" s="4" t="n">
        <f aca="false">+D10*(F10-E10)</f>
        <v>-400000</v>
      </c>
      <c r="H10" s="11" t="s">
        <v>18</v>
      </c>
      <c r="I10" s="2"/>
      <c r="J10" s="2"/>
      <c r="K10" s="2"/>
    </row>
    <row r="11" customFormat="false" ht="12.75" hidden="false" customHeight="false" outlineLevel="0" collapsed="false">
      <c r="B11" s="2"/>
      <c r="C11" s="2"/>
      <c r="D11" s="2"/>
      <c r="E11" s="2"/>
      <c r="F11" s="2"/>
      <c r="G11" s="2"/>
      <c r="H11" s="11"/>
      <c r="I11" s="2"/>
      <c r="J11" s="2"/>
      <c r="K11" s="2"/>
    </row>
    <row r="12" customFormat="false" ht="12.75" hidden="false" customHeight="false" outlineLevel="0" collapsed="false">
      <c r="A12" s="0" t="s">
        <v>12</v>
      </c>
      <c r="B12" s="2" t="s">
        <v>17</v>
      </c>
      <c r="C12" s="2" t="s">
        <v>15</v>
      </c>
      <c r="D12" s="3" t="n">
        <v>-877500</v>
      </c>
      <c r="E12" s="10" t="n">
        <v>4</v>
      </c>
      <c r="F12" s="10" t="n">
        <v>4</v>
      </c>
      <c r="G12" s="4" t="n">
        <f aca="false">+D12*(F12-E12)</f>
        <v>-0</v>
      </c>
      <c r="H12" s="11" t="s">
        <v>19</v>
      </c>
      <c r="I12" s="2"/>
      <c r="J12" s="2"/>
      <c r="K12" s="2"/>
    </row>
    <row r="13" customFormat="false" ht="12.75" hidden="false" customHeight="false" outlineLevel="0" collapsed="false">
      <c r="A13" s="0" t="s">
        <v>12</v>
      </c>
      <c r="B13" s="2" t="s">
        <v>17</v>
      </c>
      <c r="C13" s="2" t="s">
        <v>15</v>
      </c>
      <c r="D13" s="3" t="n">
        <f aca="false">-900000*0.025</f>
        <v>-22500</v>
      </c>
      <c r="E13" s="10" t="n">
        <v>0</v>
      </c>
      <c r="F13" s="10" t="n">
        <v>4</v>
      </c>
      <c r="G13" s="4" t="n">
        <f aca="false">+D13*(F13-E13)</f>
        <v>-90000</v>
      </c>
      <c r="H13" s="11" t="s">
        <v>20</v>
      </c>
      <c r="I13" s="2"/>
      <c r="J13" s="2"/>
      <c r="K13" s="2"/>
    </row>
    <row r="14" customFormat="false" ht="12.75" hidden="false" customHeight="false" outlineLevel="0" collapsed="false">
      <c r="B14" s="2"/>
      <c r="C14" s="2"/>
      <c r="D14" s="2"/>
      <c r="E14" s="2"/>
      <c r="F14" s="2"/>
      <c r="G14" s="2"/>
      <c r="H14" s="11"/>
      <c r="I14" s="2"/>
      <c r="J14" s="2"/>
      <c r="K14" s="2"/>
    </row>
    <row r="15" customFormat="false" ht="12.75" hidden="false" customHeight="false" outlineLevel="0" collapsed="false">
      <c r="A15" s="0" t="s">
        <v>12</v>
      </c>
      <c r="B15" s="2" t="s">
        <v>9</v>
      </c>
      <c r="C15" s="2" t="s">
        <v>21</v>
      </c>
      <c r="D15" s="3" t="n">
        <v>-1000000</v>
      </c>
      <c r="E15" s="10" t="n">
        <v>0</v>
      </c>
      <c r="F15" s="10" t="n">
        <v>0</v>
      </c>
      <c r="G15" s="4" t="n">
        <f aca="false">+D15*(F15-E15)</f>
        <v>-0</v>
      </c>
      <c r="H15" s="11" t="s">
        <v>22</v>
      </c>
      <c r="I15" s="2"/>
      <c r="J15" s="2"/>
      <c r="K15" s="2"/>
    </row>
    <row r="16" customFormat="false" ht="12.75" hidden="false" customHeight="false" outlineLevel="0" collapsed="false">
      <c r="A16" s="0" t="s">
        <v>8</v>
      </c>
      <c r="B16" s="2" t="s">
        <v>9</v>
      </c>
      <c r="C16" s="2" t="s">
        <v>21</v>
      </c>
      <c r="D16" s="3" t="n">
        <v>1000000</v>
      </c>
      <c r="E16" s="10" t="n">
        <v>2</v>
      </c>
      <c r="F16" s="10" t="n">
        <v>0</v>
      </c>
      <c r="G16" s="4" t="n">
        <f aca="false">+D16*(F16-E16)</f>
        <v>-2000000</v>
      </c>
      <c r="H16" s="11" t="s">
        <v>23</v>
      </c>
      <c r="I16" s="2"/>
      <c r="J16" s="2"/>
      <c r="K16" s="2"/>
    </row>
    <row r="17" customFormat="false" ht="12.75" hidden="false" customHeight="false" outlineLevel="0" collapsed="false">
      <c r="B17" s="2"/>
      <c r="C17" s="2"/>
      <c r="D17" s="2"/>
      <c r="E17" s="2" t="n">
        <f aca="false">3*88</f>
        <v>264</v>
      </c>
      <c r="F17" s="2"/>
      <c r="G17" s="2"/>
      <c r="H17" s="11"/>
      <c r="I17" s="2"/>
      <c r="J17" s="2"/>
      <c r="K17" s="2"/>
    </row>
    <row r="18" customFormat="false" ht="12.75" hidden="false" customHeight="false" outlineLevel="0" collapsed="false">
      <c r="B18" s="2"/>
      <c r="C18" s="2"/>
      <c r="D18" s="2"/>
      <c r="E18" s="2"/>
      <c r="F18" s="2"/>
      <c r="G18" s="2"/>
      <c r="H18" s="11"/>
      <c r="I18" s="2"/>
      <c r="J18" s="2"/>
      <c r="K18" s="2"/>
    </row>
    <row r="19" customFormat="false" ht="12.75" hidden="false" customHeight="false" outlineLevel="0" collapsed="false">
      <c r="A19" s="1" t="s">
        <v>24</v>
      </c>
      <c r="I19" s="2"/>
      <c r="J19" s="2"/>
      <c r="K19" s="2"/>
    </row>
    <row r="20" customFormat="false" ht="12.75" hidden="false" customHeight="false" outlineLevel="0" collapsed="false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customFormat="false" ht="12.75" hidden="false" customHeight="false" outlineLevel="0" collapsed="false">
      <c r="A21" s="2"/>
      <c r="B21" s="2"/>
      <c r="C21" s="2"/>
      <c r="D21" s="3" t="n">
        <f aca="false">SUM(C23:C34)</f>
        <v>0</v>
      </c>
      <c r="E21" s="2"/>
      <c r="F21" s="2"/>
      <c r="G21" s="4" t="n">
        <f aca="false">SUM(G23:G34)</f>
        <v>-2000000</v>
      </c>
      <c r="H21" s="2"/>
      <c r="I21" s="2"/>
      <c r="J21" s="2"/>
      <c r="K21" s="2"/>
    </row>
    <row r="22" customFormat="false" ht="12.75" hidden="false" customHeight="false" outlineLevel="0" collapsed="false">
      <c r="A22" s="5" t="s">
        <v>1</v>
      </c>
      <c r="B22" s="6" t="s">
        <v>2</v>
      </c>
      <c r="C22" s="6" t="s">
        <v>3</v>
      </c>
      <c r="D22" s="6" t="s">
        <v>4</v>
      </c>
      <c r="E22" s="6" t="s">
        <v>5</v>
      </c>
      <c r="F22" s="6" t="s">
        <v>3</v>
      </c>
      <c r="G22" s="6" t="s">
        <v>6</v>
      </c>
      <c r="H22" s="6" t="s">
        <v>7</v>
      </c>
      <c r="I22" s="2"/>
      <c r="J22" s="2"/>
      <c r="K22" s="2"/>
    </row>
    <row r="23" customFormat="false" ht="12.75" hidden="false" customHeight="false" outlineLevel="0" collapsed="false">
      <c r="B23" s="2"/>
      <c r="C23" s="2"/>
      <c r="D23" s="3"/>
      <c r="E23" s="10"/>
      <c r="F23" s="10"/>
      <c r="G23" s="4"/>
      <c r="H23" s="11"/>
      <c r="I23" s="2"/>
      <c r="J23" s="2"/>
      <c r="K23" s="2"/>
    </row>
    <row r="24" customFormat="false" ht="12.75" hidden="false" customHeight="false" outlineLevel="0" collapsed="false">
      <c r="A24" s="0" t="s">
        <v>12</v>
      </c>
      <c r="B24" s="2" t="s">
        <v>17</v>
      </c>
      <c r="C24" s="2" t="s">
        <v>25</v>
      </c>
      <c r="D24" s="3" t="n">
        <v>-1000000</v>
      </c>
      <c r="E24" s="10" t="n">
        <v>2</v>
      </c>
      <c r="F24" s="10" t="n">
        <v>0</v>
      </c>
      <c r="G24" s="4" t="n">
        <f aca="false">+D24*(F24-E24)</f>
        <v>2000000</v>
      </c>
      <c r="H24" s="11" t="s">
        <v>23</v>
      </c>
      <c r="I24" s="2"/>
      <c r="J24" s="2"/>
      <c r="K24" s="2"/>
    </row>
    <row r="25" customFormat="false" ht="12.75" hidden="false" customHeight="false" outlineLevel="0" collapsed="false">
      <c r="A25" s="0" t="s">
        <v>8</v>
      </c>
      <c r="B25" s="2" t="s">
        <v>9</v>
      </c>
      <c r="C25" s="2" t="s">
        <v>25</v>
      </c>
      <c r="D25" s="3" t="n">
        <v>2000000</v>
      </c>
      <c r="E25" s="10" t="n">
        <v>2</v>
      </c>
      <c r="F25" s="10" t="n">
        <v>0</v>
      </c>
      <c r="G25" s="4" t="n">
        <f aca="false">+D25*(F25-E25)</f>
        <v>-4000000</v>
      </c>
      <c r="H25" s="11" t="s">
        <v>26</v>
      </c>
      <c r="I25" s="2"/>
      <c r="J25" s="2"/>
      <c r="K25" s="2"/>
    </row>
    <row r="26" customFormat="false" ht="12.75" hidden="false" customHeight="false" outlineLevel="0" collapsed="false">
      <c r="B26" s="2"/>
      <c r="C26" s="2"/>
      <c r="D26" s="3"/>
      <c r="E26" s="10"/>
      <c r="F26" s="10"/>
      <c r="G26" s="4"/>
      <c r="H26" s="11"/>
      <c r="I26" s="2"/>
      <c r="J26" s="2"/>
      <c r="K26" s="2"/>
    </row>
    <row r="27" customFormat="false" ht="12.75" hidden="false" customHeight="false" outlineLevel="0" collapsed="false">
      <c r="B27" s="2"/>
      <c r="C27" s="2"/>
      <c r="D27" s="3"/>
      <c r="E27" s="10"/>
      <c r="F27" s="10"/>
      <c r="G27" s="4"/>
      <c r="H27" s="11"/>
      <c r="I27" s="2"/>
      <c r="J27" s="2"/>
      <c r="K27" s="2"/>
    </row>
    <row r="28" customFormat="false" ht="12.75" hidden="false" customHeight="false" outlineLevel="0" collapsed="false">
      <c r="B28" s="2"/>
      <c r="C28" s="2"/>
      <c r="D28" s="2"/>
      <c r="E28" s="2"/>
      <c r="F28" s="2"/>
      <c r="G28" s="2"/>
      <c r="H28" s="11"/>
      <c r="I28" s="2"/>
      <c r="J28" s="2"/>
      <c r="K28" s="2"/>
    </row>
    <row r="29" customFormat="false" ht="12.75" hidden="false" customHeight="false" outlineLevel="0" collapsed="false">
      <c r="A29" s="2"/>
      <c r="B29" s="2"/>
      <c r="C29" s="3"/>
      <c r="D29" s="10"/>
      <c r="E29" s="10"/>
      <c r="F29" s="4"/>
      <c r="G29" s="11"/>
      <c r="H29" s="2"/>
      <c r="I29" s="2"/>
      <c r="J29" s="2"/>
    </row>
    <row r="30" customFormat="false" ht="12.75" hidden="false" customHeight="false" outlineLevel="0" collapsed="false">
      <c r="A30" s="2"/>
      <c r="B30" s="2"/>
      <c r="C30" s="3"/>
      <c r="D30" s="10"/>
      <c r="E30" s="10"/>
      <c r="F30" s="4"/>
      <c r="G30" s="11"/>
    </row>
    <row r="31" customFormat="false" ht="12.75" hidden="false" customHeight="false" outlineLevel="0" collapsed="false">
      <c r="G31" s="11"/>
    </row>
    <row r="32" customFormat="false" ht="12.75" hidden="false" customHeight="false" outlineLevel="0" collapsed="false">
      <c r="D32" s="12"/>
      <c r="G32" s="11"/>
    </row>
    <row r="33" customFormat="false" ht="12.75" hidden="false" customHeight="false" outlineLevel="0" collapsed="false">
      <c r="D33" s="12"/>
      <c r="G33" s="11"/>
    </row>
    <row r="34" customFormat="false" ht="12.75" hidden="false" customHeight="false" outlineLevel="0" collapsed="false">
      <c r="D34" s="12"/>
      <c r="G34" s="11"/>
    </row>
    <row r="35" customFormat="false" ht="12.75" hidden="false" customHeight="false" outlineLevel="0" collapsed="false">
      <c r="D35" s="13"/>
      <c r="G35" s="11"/>
    </row>
    <row r="36" customFormat="false" ht="12.75" hidden="false" customHeight="false" outlineLevel="0" collapsed="false">
      <c r="G36" s="11"/>
    </row>
    <row r="37" customFormat="false" ht="12.75" hidden="false" customHeight="false" outlineLevel="0" collapsed="false">
      <c r="G37" s="11"/>
    </row>
    <row r="38" customFormat="false" ht="12.75" hidden="false" customHeight="false" outlineLevel="0" collapsed="false">
      <c r="G38" s="11"/>
    </row>
    <row r="39" customFormat="false" ht="12.75" hidden="false" customHeight="false" outlineLevel="0" collapsed="false">
      <c r="G39" s="11"/>
    </row>
    <row r="40" customFormat="false" ht="12.75" hidden="false" customHeight="false" outlineLevel="0" collapsed="false">
      <c r="G40" s="11"/>
    </row>
    <row r="41" customFormat="false" ht="12.75" hidden="false" customHeight="false" outlineLevel="0" collapsed="false">
      <c r="G41" s="11"/>
    </row>
    <row r="42" customFormat="false" ht="12.75" hidden="false" customHeight="false" outlineLevel="0" collapsed="false">
      <c r="G42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" activeCellId="0" sqref="F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2" style="0" width="11.99"/>
    <col collapsed="false" customWidth="true" hidden="false" outlineLevel="0" max="6" min="6" style="0" width="18.7"/>
    <col collapsed="false" customWidth="true" hidden="false" outlineLevel="0" max="7" min="7" style="0" width="11.99"/>
    <col collapsed="false" customWidth="true" hidden="false" outlineLevel="0" max="8" min="8" style="0" width="13.7"/>
    <col collapsed="false" customWidth="true" hidden="false" outlineLevel="0" max="9" min="9" style="0" width="18.99"/>
  </cols>
  <sheetData>
    <row r="1" customFormat="false" ht="12.75" hidden="false" customHeight="false" outlineLevel="0" collapsed="false">
      <c r="B1" s="6" t="s">
        <v>27</v>
      </c>
      <c r="C1" s="6" t="s">
        <v>28</v>
      </c>
      <c r="D1" s="6" t="s">
        <v>29</v>
      </c>
      <c r="E1" s="6" t="s">
        <v>30</v>
      </c>
      <c r="F1" s="6" t="s">
        <v>31</v>
      </c>
      <c r="G1" s="6" t="s">
        <v>32</v>
      </c>
      <c r="H1" s="6" t="s">
        <v>33</v>
      </c>
      <c r="I1" s="14" t="s">
        <v>34</v>
      </c>
      <c r="L1" s="0" t="s">
        <v>35</v>
      </c>
    </row>
    <row r="2" customFormat="false" ht="12.75" hidden="false" customHeight="false" outlineLevel="0" collapsed="false">
      <c r="A2" s="15" t="n">
        <v>36678</v>
      </c>
      <c r="B2" s="16" t="n">
        <v>1</v>
      </c>
      <c r="C2" s="16" t="n">
        <f aca="true">1/(1+B2/2)^((A2-TODAY())/182.625)</f>
        <v>826296683.366558</v>
      </c>
      <c r="D2" s="17" t="n">
        <v>4.406</v>
      </c>
      <c r="E2" s="18" t="n">
        <v>0.005</v>
      </c>
      <c r="F2" s="19" t="n">
        <f aca="false">+E2+D2+0.02</f>
        <v>4.431</v>
      </c>
      <c r="G2" s="16" t="n">
        <v>0.45</v>
      </c>
      <c r="H2" s="20" t="n">
        <v>1</v>
      </c>
      <c r="I2" s="20" t="n">
        <v>2.3</v>
      </c>
      <c r="L2" s="20" t="n">
        <v>1</v>
      </c>
      <c r="N2" s="20" t="n">
        <v>1</v>
      </c>
      <c r="O2" s="20" t="n">
        <v>1</v>
      </c>
      <c r="P2" s="20" t="n">
        <v>2.3</v>
      </c>
      <c r="S2" s="16" t="n">
        <v>1</v>
      </c>
    </row>
    <row r="3" customFormat="false" ht="12.75" hidden="false" customHeight="false" outlineLevel="0" collapsed="false">
      <c r="A3" s="15" t="n">
        <v>36708</v>
      </c>
      <c r="B3" s="16" t="n">
        <v>0.067820770137147</v>
      </c>
      <c r="C3" s="16" t="n">
        <f aca="true">1/(1+B3/2)^((A3-TODAY())/182.625)</f>
        <v>5.38300154180769</v>
      </c>
      <c r="D3" s="17" t="n">
        <v>4.256</v>
      </c>
      <c r="E3" s="18" t="n">
        <v>0.005</v>
      </c>
      <c r="F3" s="21" t="n">
        <f aca="false">+E3+D3+0.02</f>
        <v>4.281</v>
      </c>
      <c r="G3" s="16" t="n">
        <v>0.615</v>
      </c>
      <c r="H3" s="20" t="n">
        <v>1</v>
      </c>
      <c r="I3" s="20" t="n">
        <v>2.3</v>
      </c>
      <c r="L3" s="20" t="n">
        <v>1</v>
      </c>
      <c r="N3" s="22" t="n">
        <v>1.00229166666667</v>
      </c>
      <c r="O3" s="22" t="n">
        <v>1.00229166666667</v>
      </c>
      <c r="P3" s="22" t="n">
        <v>2.30527083333333</v>
      </c>
      <c r="S3" s="16" t="n">
        <v>0.067820770137147</v>
      </c>
    </row>
    <row r="4" customFormat="false" ht="12.75" hidden="false" customHeight="false" outlineLevel="0" collapsed="false">
      <c r="A4" s="15" t="n">
        <v>36739</v>
      </c>
      <c r="B4" s="16" t="n">
        <v>0.068637502985779</v>
      </c>
      <c r="C4" s="16" t="n">
        <f aca="true">1/(1+B4/2)^((A4-TODAY())/182.625)</f>
        <v>5.46001032988565</v>
      </c>
      <c r="D4" s="17" t="n">
        <v>4.239</v>
      </c>
      <c r="E4" s="18" t="n">
        <v>0.005</v>
      </c>
      <c r="F4" s="21" t="n">
        <f aca="false">+E4+D4+0.02</f>
        <v>4.264</v>
      </c>
      <c r="G4" s="16" t="n">
        <v>0.61</v>
      </c>
      <c r="H4" s="20" t="n">
        <v>1</v>
      </c>
      <c r="I4" s="20" t="n">
        <v>2.3</v>
      </c>
      <c r="L4" s="20" t="n">
        <v>1</v>
      </c>
      <c r="N4" s="22" t="n">
        <v>1.00458858506944</v>
      </c>
      <c r="O4" s="22" t="n">
        <v>1.00458858506944</v>
      </c>
      <c r="P4" s="22" t="n">
        <v>2.31055374565972</v>
      </c>
      <c r="S4" s="16" t="n">
        <v>0.068637502985779</v>
      </c>
    </row>
    <row r="5" customFormat="false" ht="12.75" hidden="false" customHeight="false" outlineLevel="0" collapsed="false">
      <c r="A5" s="15" t="n">
        <v>36770</v>
      </c>
      <c r="B5" s="16" t="n">
        <v>0.06928727099292</v>
      </c>
      <c r="C5" s="16" t="n">
        <f aca="true">1/(1+B5/2)^((A5-TODAY())/182.625)</f>
        <v>5.51498112335177</v>
      </c>
      <c r="D5" s="17" t="n">
        <v>4.213</v>
      </c>
      <c r="E5" s="18" t="n">
        <v>0.005</v>
      </c>
      <c r="F5" s="21" t="n">
        <f aca="false">+E5+D5+0.02</f>
        <v>4.238</v>
      </c>
      <c r="G5" s="16" t="n">
        <v>0.615</v>
      </c>
      <c r="H5" s="20" t="n">
        <v>1</v>
      </c>
      <c r="I5" s="20" t="n">
        <v>2.3</v>
      </c>
      <c r="L5" s="20" t="n">
        <v>1</v>
      </c>
      <c r="N5" s="22" t="n">
        <v>1.00689076724356</v>
      </c>
      <c r="O5" s="22" t="n">
        <v>1.00689076724356</v>
      </c>
      <c r="P5" s="22" t="n">
        <v>2.31584876466019</v>
      </c>
      <c r="S5" s="16" t="n">
        <v>0.06928727099292</v>
      </c>
    </row>
    <row r="6" customFormat="false" ht="12.75" hidden="false" customHeight="false" outlineLevel="0" collapsed="false">
      <c r="A6" s="15" t="n">
        <v>36800</v>
      </c>
      <c r="B6" s="16" t="n">
        <v>0.069545611914247</v>
      </c>
      <c r="C6" s="16" t="n">
        <f aca="true">1/(1+B6/2)^((A6-TODAY())/182.625)</f>
        <v>5.51853226985478</v>
      </c>
      <c r="D6" s="17" t="n">
        <v>4.196</v>
      </c>
      <c r="E6" s="18" t="n">
        <v>0.005</v>
      </c>
      <c r="F6" s="21" t="n">
        <f aca="false">+E6+D6+0.02</f>
        <v>4.221</v>
      </c>
      <c r="G6" s="16" t="n">
        <v>0.6175</v>
      </c>
      <c r="H6" s="20" t="n">
        <v>1</v>
      </c>
      <c r="I6" s="20" t="n">
        <v>2.3</v>
      </c>
      <c r="L6" s="20" t="n">
        <v>1</v>
      </c>
      <c r="N6" s="22" t="n">
        <v>1.00919822525183</v>
      </c>
      <c r="O6" s="22" t="n">
        <v>1.00919822525183</v>
      </c>
      <c r="P6" s="22" t="n">
        <v>2.3211559180792</v>
      </c>
      <c r="S6" s="16" t="n">
        <v>0.069545611914247</v>
      </c>
    </row>
    <row r="7" customFormat="false" ht="12.75" hidden="false" customHeight="false" outlineLevel="0" collapsed="false">
      <c r="A7" s="15" t="n">
        <v>36831</v>
      </c>
      <c r="B7" s="16" t="n">
        <v>0.069948704038909</v>
      </c>
      <c r="C7" s="16" t="n">
        <f aca="true">1/(1+B7/2)^((A7-TODAY())/182.625)</f>
        <v>5.54007879430533</v>
      </c>
      <c r="D7" s="17" t="n">
        <v>4.25</v>
      </c>
      <c r="E7" s="18" t="n">
        <v>0.005</v>
      </c>
      <c r="F7" s="21" t="n">
        <f aca="false">+E7+D7+0.02</f>
        <v>4.275</v>
      </c>
      <c r="G7" s="16" t="n">
        <v>0.6175</v>
      </c>
      <c r="H7" s="20" t="n">
        <v>1</v>
      </c>
      <c r="I7" s="20" t="n">
        <v>2.3</v>
      </c>
      <c r="L7" s="20" t="n">
        <v>1</v>
      </c>
      <c r="N7" s="22" t="n">
        <v>1.0115109711847</v>
      </c>
      <c r="O7" s="22" t="n">
        <v>1.0115109711847</v>
      </c>
      <c r="P7" s="22" t="n">
        <v>2.3264752337248</v>
      </c>
      <c r="S7" s="16" t="n">
        <v>0.069948704038909</v>
      </c>
    </row>
    <row r="8" customFormat="false" ht="12.75" hidden="false" customHeight="false" outlineLevel="0" collapsed="false">
      <c r="A8" s="15" t="n">
        <v>36861</v>
      </c>
      <c r="B8" s="16" t="n">
        <v>0.070338793242964</v>
      </c>
      <c r="C8" s="16" t="n">
        <f aca="true">1/(1+B8/2)^((A8-TODAY())/182.625)</f>
        <v>5.56065033520589</v>
      </c>
      <c r="D8" s="17" t="n">
        <v>4.32</v>
      </c>
      <c r="E8" s="18" t="n">
        <v>0.005</v>
      </c>
      <c r="F8" s="21" t="n">
        <f aca="false">+E8+D8+0.02</f>
        <v>4.345</v>
      </c>
      <c r="G8" s="16" t="n">
        <v>0.62</v>
      </c>
      <c r="H8" s="20" t="n">
        <v>1</v>
      </c>
      <c r="I8" s="20" t="n">
        <v>2.3</v>
      </c>
      <c r="L8" s="20" t="n">
        <v>1</v>
      </c>
      <c r="N8" s="22" t="n">
        <v>1.01382901716033</v>
      </c>
      <c r="O8" s="22" t="n">
        <v>1.01382901716033</v>
      </c>
      <c r="P8" s="22" t="n">
        <v>2.33180673946876</v>
      </c>
      <c r="S8" s="16" t="n">
        <v>0.070338793242964</v>
      </c>
    </row>
    <row r="9" customFormat="false" ht="12.75" hidden="false" customHeight="false" outlineLevel="0" collapsed="false">
      <c r="A9" s="15" t="n">
        <v>36892</v>
      </c>
      <c r="B9" s="16" t="n">
        <v>0.070717539629653</v>
      </c>
      <c r="C9" s="16" t="n">
        <f aca="true">1/(1+B9/2)^((A9-TODAY())/182.625)</f>
        <v>5.57836922060504</v>
      </c>
      <c r="D9" s="17" t="n">
        <v>4.309</v>
      </c>
      <c r="E9" s="18" t="n">
        <v>0.005</v>
      </c>
      <c r="F9" s="21" t="n">
        <f aca="false">+E9+D9+0.02</f>
        <v>4.334</v>
      </c>
      <c r="G9" s="16" t="n">
        <v>0.6225</v>
      </c>
      <c r="H9" s="20" t="n">
        <v>1</v>
      </c>
      <c r="I9" s="20" t="n">
        <v>2.3</v>
      </c>
      <c r="L9" s="20" t="n">
        <v>1</v>
      </c>
      <c r="N9" s="22" t="n">
        <v>1.01615237532465</v>
      </c>
      <c r="O9" s="22" t="n">
        <v>1.01615237532465</v>
      </c>
      <c r="P9" s="22" t="n">
        <v>2.3371504632467</v>
      </c>
      <c r="S9" s="16" t="n">
        <v>0.070717539629653</v>
      </c>
    </row>
    <row r="10" customFormat="false" ht="12.75" hidden="false" customHeight="false" outlineLevel="0" collapsed="false">
      <c r="A10" s="15" t="n">
        <v>36923</v>
      </c>
      <c r="B10" s="16" t="n">
        <v>0.071057738473495</v>
      </c>
      <c r="C10" s="16" t="n">
        <f aca="true">1/(1+B10/2)^((A10-TODAY())/182.625)</f>
        <v>5.59065578897306</v>
      </c>
      <c r="D10" s="17" t="n">
        <v>4.082</v>
      </c>
      <c r="E10" s="18" t="n">
        <v>0.005</v>
      </c>
      <c r="F10" s="21" t="n">
        <f aca="false">+E10+D10+0.02</f>
        <v>4.107</v>
      </c>
      <c r="G10" s="16" t="n">
        <v>0.6025</v>
      </c>
      <c r="H10" s="20" t="n">
        <v>1</v>
      </c>
      <c r="I10" s="20" t="n">
        <v>2.3</v>
      </c>
      <c r="L10" s="20" t="n">
        <v>1</v>
      </c>
      <c r="N10" s="22" t="n">
        <v>1.01848105785144</v>
      </c>
      <c r="O10" s="22" t="n">
        <v>1.01848105785144</v>
      </c>
      <c r="P10" s="22" t="n">
        <v>2.34250643305831</v>
      </c>
      <c r="S10" s="16" t="n">
        <v>0.071057738473495</v>
      </c>
    </row>
    <row r="11" customFormat="false" ht="12.75" hidden="false" customHeight="false" outlineLevel="0" collapsed="false">
      <c r="A11" s="15" t="n">
        <v>36951</v>
      </c>
      <c r="B11" s="16" t="n">
        <v>0.071365014881456</v>
      </c>
      <c r="C11" s="16" t="n">
        <f aca="true">1/(1+B11/2)^((A11-TODAY())/182.625)</f>
        <v>5.60150169099038</v>
      </c>
      <c r="D11" s="17" t="n">
        <v>3.855</v>
      </c>
      <c r="E11" s="18" t="n">
        <v>0.005</v>
      </c>
      <c r="F11" s="21" t="n">
        <f aca="false">+E11+D11+0.02</f>
        <v>3.88</v>
      </c>
      <c r="G11" s="16" t="n">
        <v>0.535</v>
      </c>
      <c r="H11" s="20" t="n">
        <v>1</v>
      </c>
      <c r="I11" s="20" t="n">
        <v>2.3</v>
      </c>
      <c r="L11" s="20" t="n">
        <v>1</v>
      </c>
      <c r="N11" s="22" t="n">
        <v>1.02081507694235</v>
      </c>
      <c r="O11" s="22" t="n">
        <v>1.02081507694235</v>
      </c>
      <c r="P11" s="22" t="n">
        <v>2.3478746769674</v>
      </c>
      <c r="S11" s="16" t="n">
        <v>0.071365014881456</v>
      </c>
    </row>
    <row r="12" customFormat="false" ht="12.75" hidden="false" customHeight="false" outlineLevel="0" collapsed="false">
      <c r="A12" s="15" t="n">
        <v>36982</v>
      </c>
      <c r="B12" s="16" t="n">
        <v>0.07164532944149</v>
      </c>
      <c r="C12" s="16" t="n">
        <f aca="true">1/(1+B12/2)^((A12-TODAY())/182.625)</f>
        <v>5.60528839776723</v>
      </c>
      <c r="D12" s="17" t="n">
        <v>3.628</v>
      </c>
      <c r="E12" s="18" t="n">
        <v>0.005</v>
      </c>
      <c r="F12" s="21" t="n">
        <f aca="false">+E12+D12+0.02</f>
        <v>3.653</v>
      </c>
      <c r="G12" s="16" t="n">
        <v>0.44</v>
      </c>
      <c r="H12" s="20" t="n">
        <v>1</v>
      </c>
      <c r="I12" s="20" t="n">
        <v>2.3</v>
      </c>
      <c r="L12" s="20" t="n">
        <v>1</v>
      </c>
      <c r="N12" s="22" t="n">
        <v>1.02315444482701</v>
      </c>
      <c r="O12" s="22" t="n">
        <v>1.02315444482701</v>
      </c>
      <c r="P12" s="22" t="n">
        <v>2.35325522310212</v>
      </c>
      <c r="S12" s="16" t="n">
        <v>0.07164532944149</v>
      </c>
    </row>
    <row r="13" customFormat="false" ht="12.75" hidden="false" customHeight="false" outlineLevel="0" collapsed="false">
      <c r="A13" s="15" t="n">
        <v>37012</v>
      </c>
      <c r="B13" s="16" t="n">
        <v>0.071814467137292</v>
      </c>
      <c r="C13" s="16" t="n">
        <f aca="true">1/(1+B13/2)^((A13-TODAY())/182.625)</f>
        <v>5.59522610505471</v>
      </c>
      <c r="D13" s="17" t="n">
        <v>3.488</v>
      </c>
      <c r="E13" s="18" t="n">
        <v>0.005</v>
      </c>
      <c r="F13" s="21" t="n">
        <f aca="false">+E13+D13+0.02</f>
        <v>3.513</v>
      </c>
      <c r="G13" s="16" t="n">
        <v>0.3775</v>
      </c>
      <c r="H13" s="20" t="n">
        <v>1</v>
      </c>
      <c r="I13" s="20" t="n">
        <v>2.3</v>
      </c>
      <c r="L13" s="20" t="n">
        <v>1</v>
      </c>
      <c r="N13" s="22" t="n">
        <v>1.02549917376307</v>
      </c>
      <c r="O13" s="22" t="n">
        <v>1.02549917376307</v>
      </c>
      <c r="P13" s="22" t="n">
        <v>2.35864809965506</v>
      </c>
      <c r="S13" s="16" t="n">
        <v>0.071814467137292</v>
      </c>
    </row>
    <row r="14" customFormat="false" ht="12.75" hidden="false" customHeight="false" outlineLevel="0" collapsed="false">
      <c r="A14" s="15" t="n">
        <v>37043</v>
      </c>
      <c r="B14" s="16" t="n">
        <v>0.071989242766217</v>
      </c>
      <c r="C14" s="16" t="n">
        <f aca="true">1/(1+B14/2)^((A14-TODAY())/182.625)</f>
        <v>5.58468810781654</v>
      </c>
      <c r="D14" s="17" t="n">
        <v>3.458</v>
      </c>
      <c r="E14" s="18" t="n">
        <v>0.005</v>
      </c>
      <c r="F14" s="21" t="n">
        <f aca="false">+E14+D14+0.02</f>
        <v>3.483</v>
      </c>
      <c r="G14" s="16" t="n">
        <v>0.3625</v>
      </c>
      <c r="H14" s="20" t="n">
        <v>1</v>
      </c>
      <c r="I14" s="20" t="n">
        <v>2.3</v>
      </c>
      <c r="L14" s="20" t="n">
        <v>1</v>
      </c>
      <c r="N14" s="22" t="n">
        <v>1.02784927603628</v>
      </c>
      <c r="O14" s="22" t="n">
        <v>1.02784927603628</v>
      </c>
      <c r="P14" s="22" t="n">
        <v>2.36405333488344</v>
      </c>
      <c r="S14" s="16" t="n">
        <v>0.071989242766217</v>
      </c>
    </row>
    <row r="15" customFormat="false" ht="12.75" hidden="false" customHeight="false" outlineLevel="0" collapsed="false">
      <c r="A15" s="15" t="n">
        <v>37073</v>
      </c>
      <c r="B15" s="16" t="n">
        <v>0.072140753562234</v>
      </c>
      <c r="C15" s="16" t="n">
        <f aca="true">1/(1+B15/2)^((A15-TODAY())/182.625)</f>
        <v>5.57205689989994</v>
      </c>
      <c r="D15" s="17" t="n">
        <v>3.453</v>
      </c>
      <c r="E15" s="18" t="n">
        <v>0.005</v>
      </c>
      <c r="F15" s="21" t="n">
        <f aca="false">+E15+D15+0.02</f>
        <v>3.478</v>
      </c>
      <c r="G15" s="16" t="n">
        <v>0.3525</v>
      </c>
      <c r="H15" s="20" t="n">
        <v>1</v>
      </c>
      <c r="I15" s="20" t="n">
        <v>2.3</v>
      </c>
      <c r="L15" s="20" t="n">
        <v>1</v>
      </c>
      <c r="N15" s="22" t="n">
        <v>1.03020476396053</v>
      </c>
      <c r="O15" s="22" t="n">
        <v>1.03020476396053</v>
      </c>
      <c r="P15" s="22" t="n">
        <v>2.36947095710921</v>
      </c>
      <c r="S15" s="16" t="n">
        <v>0.072140753562234</v>
      </c>
    </row>
    <row r="16" customFormat="false" ht="12.75" hidden="false" customHeight="false" outlineLevel="0" collapsed="false">
      <c r="A16" s="15" t="n">
        <v>37104</v>
      </c>
      <c r="B16" s="16" t="n">
        <v>0.072264094008199</v>
      </c>
      <c r="C16" s="16" t="n">
        <f aca="true">1/(1+B16/2)^((A16-TODAY())/182.625)</f>
        <v>5.55458970202463</v>
      </c>
      <c r="D16" s="17" t="n">
        <v>3.457</v>
      </c>
      <c r="E16" s="18" t="n">
        <v>0.005</v>
      </c>
      <c r="F16" s="21" t="n">
        <f aca="false">+E16+D16+0.02</f>
        <v>3.482</v>
      </c>
      <c r="G16" s="16" t="n">
        <v>0.3525</v>
      </c>
      <c r="H16" s="20" t="n">
        <v>1</v>
      </c>
      <c r="I16" s="20" t="n">
        <v>2.3</v>
      </c>
      <c r="L16" s="20" t="n">
        <v>1</v>
      </c>
      <c r="N16" s="22" t="n">
        <v>1.03256564987794</v>
      </c>
      <c r="O16" s="22" t="n">
        <v>1.03256564987794</v>
      </c>
      <c r="P16" s="22" t="n">
        <v>2.37490099471925</v>
      </c>
      <c r="S16" s="16" t="n">
        <v>0.072264094008199</v>
      </c>
    </row>
    <row r="17" customFormat="false" ht="12.75" hidden="false" customHeight="false" outlineLevel="0" collapsed="false">
      <c r="A17" s="15" t="n">
        <v>37135</v>
      </c>
      <c r="B17" s="16" t="n">
        <v>0.072387434459189</v>
      </c>
      <c r="C17" s="16" t="n">
        <f aca="true">1/(1+B17/2)^((A17-TODAY())/182.625)</f>
        <v>5.53706442709403</v>
      </c>
      <c r="D17" s="17" t="n">
        <v>3.44</v>
      </c>
      <c r="E17" s="18" t="n">
        <v>0.005</v>
      </c>
      <c r="F17" s="21" t="n">
        <f aca="false">+E17+D17+0.02</f>
        <v>3.465</v>
      </c>
      <c r="G17" s="16" t="n">
        <v>0.3525</v>
      </c>
      <c r="H17" s="20" t="n">
        <v>1</v>
      </c>
      <c r="I17" s="20" t="n">
        <v>2.3</v>
      </c>
      <c r="L17" s="20" t="n">
        <v>1</v>
      </c>
      <c r="N17" s="22" t="n">
        <v>1.03493194615891</v>
      </c>
      <c r="O17" s="22" t="n">
        <v>1.03493194615891</v>
      </c>
      <c r="P17" s="22" t="n">
        <v>2.38034347616549</v>
      </c>
      <c r="S17" s="16" t="n">
        <v>0.072387434459189</v>
      </c>
    </row>
    <row r="18" customFormat="false" ht="12.75" hidden="false" customHeight="false" outlineLevel="0" collapsed="false">
      <c r="A18" s="15" t="n">
        <v>37165</v>
      </c>
      <c r="B18" s="16" t="n">
        <v>0.072491544311422</v>
      </c>
      <c r="C18" s="16" t="n">
        <f aca="true">1/(1+B18/2)^((A18-TODAY())/182.625)</f>
        <v>5.5181015923421</v>
      </c>
      <c r="D18" s="17" t="n">
        <v>3.447</v>
      </c>
      <c r="E18" s="18" t="n">
        <v>0.005</v>
      </c>
      <c r="F18" s="21" t="n">
        <f aca="false">+E18+D18+0.02</f>
        <v>3.472</v>
      </c>
      <c r="G18" s="16" t="n">
        <v>0.355</v>
      </c>
      <c r="H18" s="20" t="n">
        <v>1</v>
      </c>
      <c r="I18" s="20" t="n">
        <v>2.3</v>
      </c>
      <c r="L18" s="20" t="n">
        <v>1</v>
      </c>
      <c r="N18" s="22" t="n">
        <v>1.03730366520219</v>
      </c>
      <c r="O18" s="22" t="n">
        <v>1.03730366520219</v>
      </c>
      <c r="P18" s="22" t="n">
        <v>2.38579842996503</v>
      </c>
      <c r="S18" s="16" t="n">
        <v>0.072491544311422</v>
      </c>
    </row>
    <row r="19" customFormat="false" ht="12.75" hidden="false" customHeight="false" outlineLevel="0" collapsed="false">
      <c r="A19" s="15" t="n">
        <v>37196</v>
      </c>
      <c r="B19" s="16" t="n">
        <v>0.072574111865157</v>
      </c>
      <c r="C19" s="16" t="n">
        <f aca="true">1/(1+B19/2)^((A19-TODAY())/182.625)</f>
        <v>5.49530769268781</v>
      </c>
      <c r="D19" s="17" t="n">
        <v>3.532</v>
      </c>
      <c r="E19" s="18" t="n">
        <v>0.006</v>
      </c>
      <c r="F19" s="21" t="n">
        <f aca="false">+E19+D19+0.02</f>
        <v>3.558</v>
      </c>
      <c r="G19" s="16" t="n">
        <v>0.3575</v>
      </c>
      <c r="H19" s="20" t="n">
        <v>1</v>
      </c>
      <c r="I19" s="20" t="n">
        <v>2.3</v>
      </c>
      <c r="L19" s="20" t="n">
        <v>1</v>
      </c>
      <c r="N19" s="22" t="n">
        <v>1.03968081943494</v>
      </c>
      <c r="O19" s="22" t="n">
        <v>1.03968081943494</v>
      </c>
      <c r="P19" s="22" t="n">
        <v>2.39126588470037</v>
      </c>
      <c r="S19" s="16" t="n">
        <v>0.072574111865157</v>
      </c>
    </row>
    <row r="20" customFormat="false" ht="12.75" hidden="false" customHeight="false" outlineLevel="0" collapsed="false">
      <c r="A20" s="15" t="n">
        <v>37226</v>
      </c>
      <c r="B20" s="16" t="n">
        <v>0.072654015951562</v>
      </c>
      <c r="C20" s="16" t="n">
        <f aca="true">1/(1+B20/2)^((A20-TODAY())/182.625)</f>
        <v>5.47326785595832</v>
      </c>
      <c r="D20" s="17" t="n">
        <v>3.627</v>
      </c>
      <c r="E20" s="18" t="n">
        <v>0.006</v>
      </c>
      <c r="F20" s="21" t="n">
        <f aca="false">+E20+D20+0.02</f>
        <v>3.653</v>
      </c>
      <c r="G20" s="16" t="n">
        <v>0.36</v>
      </c>
      <c r="H20" s="20" t="n">
        <v>1</v>
      </c>
      <c r="I20" s="20" t="n">
        <v>2.3</v>
      </c>
      <c r="L20" s="20" t="n">
        <v>1</v>
      </c>
      <c r="N20" s="22" t="n">
        <v>1.04206342131281</v>
      </c>
      <c r="O20" s="22" t="n">
        <v>1.04206342131281</v>
      </c>
      <c r="P20" s="22" t="n">
        <v>2.39674586901947</v>
      </c>
      <c r="S20" s="16" t="n">
        <v>0.072654015951562</v>
      </c>
    </row>
    <row r="21" customFormat="false" ht="12.75" hidden="false" customHeight="false" outlineLevel="0" collapsed="false">
      <c r="A21" s="15" t="n">
        <v>37257</v>
      </c>
      <c r="B21" s="16" t="n">
        <v>0.07273479388734</v>
      </c>
      <c r="C21" s="16" t="n">
        <f aca="true">1/(1+B21/2)^((A21-TODAY())/182.625)</f>
        <v>5.45028990080598</v>
      </c>
      <c r="D21" s="17" t="n">
        <v>3.638</v>
      </c>
      <c r="E21" s="18" t="n">
        <v>0.006</v>
      </c>
      <c r="F21" s="21" t="n">
        <f aca="false">+E21+D21+0.02</f>
        <v>3.664</v>
      </c>
      <c r="G21" s="16" t="n">
        <v>0.365</v>
      </c>
      <c r="H21" s="20" t="n">
        <v>1</v>
      </c>
      <c r="I21" s="20" t="n">
        <v>2.3</v>
      </c>
      <c r="L21" s="20" t="n">
        <v>1</v>
      </c>
      <c r="N21" s="22" t="n">
        <v>1.04445148331999</v>
      </c>
      <c r="O21" s="22" t="n">
        <v>1.04445148331999</v>
      </c>
      <c r="P21" s="22" t="n">
        <v>2.40223841163598</v>
      </c>
      <c r="S21" s="16" t="n">
        <v>0.07273479388734</v>
      </c>
    </row>
    <row r="22" customFormat="false" ht="12.75" hidden="false" customHeight="false" outlineLevel="0" collapsed="false">
      <c r="A22" s="15" t="n">
        <v>37288</v>
      </c>
      <c r="B22" s="16" t="n">
        <v>0.072813093886517</v>
      </c>
      <c r="C22" s="16" t="n">
        <f aca="true">1/(1+B22/2)^((A22-TODAY())/182.625)</f>
        <v>5.42702934125549</v>
      </c>
      <c r="D22" s="17" t="n">
        <v>3.507</v>
      </c>
      <c r="E22" s="18" t="n">
        <v>0.006</v>
      </c>
      <c r="F22" s="21" t="n">
        <f aca="false">+E22+D22+0.02</f>
        <v>3.533</v>
      </c>
      <c r="G22" s="16" t="n">
        <v>0.3575</v>
      </c>
      <c r="H22" s="20" t="n">
        <v>1</v>
      </c>
      <c r="I22" s="20" t="n">
        <v>2.3</v>
      </c>
      <c r="L22" s="20" t="n">
        <v>1</v>
      </c>
      <c r="N22" s="22" t="n">
        <v>1.04684501796926</v>
      </c>
      <c r="O22" s="22" t="n">
        <v>1.04684501796926</v>
      </c>
      <c r="P22" s="22" t="n">
        <v>2.40774354132931</v>
      </c>
      <c r="S22" s="16" t="n">
        <v>0.072813093886517</v>
      </c>
    </row>
    <row r="23" customFormat="false" ht="12.75" hidden="false" customHeight="false" outlineLevel="0" collapsed="false">
      <c r="A23" s="15" t="n">
        <v>37316</v>
      </c>
      <c r="B23" s="16" t="n">
        <v>0.072883816468158</v>
      </c>
      <c r="C23" s="16" t="n">
        <f aca="true">1/(1+B23/2)^((A23-TODAY())/182.625)</f>
        <v>5.40604523727461</v>
      </c>
      <c r="D23" s="17" t="n">
        <v>3.362</v>
      </c>
      <c r="E23" s="18" t="n">
        <v>0.006</v>
      </c>
      <c r="F23" s="21" t="n">
        <f aca="false">+E23+D23+0.02</f>
        <v>3.388</v>
      </c>
      <c r="G23" s="16" t="n">
        <v>0.3375</v>
      </c>
      <c r="H23" s="20" t="n">
        <v>1</v>
      </c>
      <c r="I23" s="20" t="n">
        <v>2.3</v>
      </c>
      <c r="L23" s="20" t="n">
        <v>1</v>
      </c>
      <c r="N23" s="22" t="n">
        <v>1.04924403780211</v>
      </c>
      <c r="O23" s="22" t="n">
        <v>1.04924403780211</v>
      </c>
      <c r="P23" s="22" t="n">
        <v>2.41326128694485</v>
      </c>
      <c r="S23" s="16" t="n">
        <v>0.072883816468158</v>
      </c>
    </row>
    <row r="24" customFormat="false" ht="12.75" hidden="false" customHeight="false" outlineLevel="0" collapsed="false">
      <c r="A24" s="15" t="n">
        <v>37347</v>
      </c>
      <c r="B24" s="16" t="n">
        <v>0.072941573160245</v>
      </c>
      <c r="C24" s="16" t="n">
        <f aca="true">1/(1+B24/2)^((A24-TODAY())/182.625)</f>
        <v>5.38033608402414</v>
      </c>
      <c r="D24" s="17" t="n">
        <v>3.202</v>
      </c>
      <c r="E24" s="18" t="n">
        <v>0.006</v>
      </c>
      <c r="F24" s="21" t="n">
        <f aca="false">+E24+D24+0.02</f>
        <v>3.228</v>
      </c>
      <c r="G24" s="16" t="n">
        <v>0.285</v>
      </c>
      <c r="H24" s="20" t="n">
        <v>1</v>
      </c>
      <c r="I24" s="20" t="n">
        <v>2.3</v>
      </c>
      <c r="L24" s="20" t="n">
        <v>1</v>
      </c>
      <c r="N24" s="22" t="n">
        <v>1.05164855538874</v>
      </c>
      <c r="O24" s="22" t="n">
        <v>1.05164855538874</v>
      </c>
      <c r="P24" s="22" t="n">
        <v>2.4187916773941</v>
      </c>
      <c r="S24" s="16" t="n">
        <v>0.072941573160245</v>
      </c>
    </row>
    <row r="25" customFormat="false" ht="12.75" hidden="false" customHeight="false" outlineLevel="0" collapsed="false">
      <c r="A25" s="15" t="n">
        <v>37377</v>
      </c>
      <c r="B25" s="16" t="n">
        <v>0.072967283590778</v>
      </c>
      <c r="C25" s="16" t="n">
        <f aca="true">1/(1+B25/2)^((A25-TODAY())/182.625)</f>
        <v>5.35187522157796</v>
      </c>
      <c r="D25" s="17" t="n">
        <v>3.131</v>
      </c>
      <c r="E25" s="18" t="n">
        <v>0.006</v>
      </c>
      <c r="F25" s="21" t="n">
        <f aca="false">+E25+D25+0.02</f>
        <v>3.157</v>
      </c>
      <c r="G25" s="16" t="n">
        <v>0.275</v>
      </c>
      <c r="H25" s="20" t="n">
        <v>1</v>
      </c>
      <c r="I25" s="20" t="n">
        <v>2.3</v>
      </c>
      <c r="L25" s="20" t="n">
        <v>1</v>
      </c>
      <c r="N25" s="22" t="n">
        <v>1.05405858332817</v>
      </c>
      <c r="O25" s="22" t="n">
        <v>1.05405858332817</v>
      </c>
      <c r="P25" s="22" t="n">
        <v>2.4243347416548</v>
      </c>
      <c r="S25" s="16" t="n">
        <v>0.072967283590778</v>
      </c>
    </row>
    <row r="26" customFormat="false" ht="12.75" hidden="false" customHeight="false" outlineLevel="0" collapsed="false">
      <c r="A26" s="15" t="n">
        <v>37408</v>
      </c>
      <c r="B26" s="16" t="n">
        <v>0.072993851035891</v>
      </c>
      <c r="C26" s="16" t="n">
        <f aca="true">1/(1+B26/2)^((A26-TODAY())/182.625)</f>
        <v>5.32260099233598</v>
      </c>
      <c r="D26" s="17" t="n">
        <v>3.103</v>
      </c>
      <c r="E26" s="18" t="n">
        <v>0.006</v>
      </c>
      <c r="F26" s="21" t="n">
        <f aca="false">+E26+D26+0.02</f>
        <v>3.129</v>
      </c>
      <c r="G26" s="16" t="n">
        <v>0.2725</v>
      </c>
      <c r="H26" s="20" t="n">
        <v>1</v>
      </c>
      <c r="I26" s="20" t="n">
        <v>2.3</v>
      </c>
      <c r="L26" s="20" t="n">
        <v>1</v>
      </c>
      <c r="N26" s="22" t="n">
        <v>1.0564741342483</v>
      </c>
      <c r="O26" s="22" t="n">
        <v>1.0564741342483</v>
      </c>
      <c r="P26" s="22" t="n">
        <v>2.42989050877109</v>
      </c>
      <c r="S26" s="16" t="n">
        <v>0.072993851035891</v>
      </c>
    </row>
    <row r="27" customFormat="false" ht="12.75" hidden="false" customHeight="false" outlineLevel="0" collapsed="false">
      <c r="A27" s="15" t="n">
        <v>37438</v>
      </c>
      <c r="B27" s="16" t="n">
        <v>0.073015378351362</v>
      </c>
      <c r="C27" s="16" t="n">
        <f aca="true">1/(1+B27/2)^((A27-TODAY())/182.625)</f>
        <v>5.29390507072426</v>
      </c>
      <c r="D27" s="17" t="n">
        <v>3.094</v>
      </c>
      <c r="E27" s="18" t="n">
        <v>0.006</v>
      </c>
      <c r="F27" s="21" t="n">
        <f aca="false">+E27+D27+0.02</f>
        <v>3.12</v>
      </c>
      <c r="G27" s="16" t="n">
        <v>0.27</v>
      </c>
      <c r="H27" s="20" t="n">
        <v>1</v>
      </c>
      <c r="I27" s="20" t="n">
        <v>2.3</v>
      </c>
      <c r="L27" s="20" t="n">
        <v>1</v>
      </c>
      <c r="N27" s="22" t="n">
        <v>1.05889522080595</v>
      </c>
      <c r="O27" s="22" t="n">
        <v>1.05889522080595</v>
      </c>
      <c r="P27" s="22" t="n">
        <v>2.43545900785369</v>
      </c>
      <c r="S27" s="16" t="n">
        <v>0.073015378351362</v>
      </c>
    </row>
    <row r="28" customFormat="false" ht="12.75" hidden="false" customHeight="false" outlineLevel="0" collapsed="false">
      <c r="A28" s="15" t="n">
        <v>37469</v>
      </c>
      <c r="B28" s="16" t="n">
        <v>0.073030732457389</v>
      </c>
      <c r="C28" s="16" t="n">
        <f aca="true">1/(1+B28/2)^((A28-TODAY())/182.625)</f>
        <v>5.26358596560139</v>
      </c>
      <c r="D28" s="17" t="n">
        <v>3.091</v>
      </c>
      <c r="E28" s="18" t="n">
        <v>0.005</v>
      </c>
      <c r="F28" s="21" t="n">
        <f aca="false">+E28+D28+0.02</f>
        <v>3.116</v>
      </c>
      <c r="G28" s="16" t="n">
        <v>0.27</v>
      </c>
      <c r="H28" s="20" t="n">
        <v>1</v>
      </c>
      <c r="I28" s="20" t="n">
        <v>2.3</v>
      </c>
      <c r="L28" s="20" t="n">
        <v>1</v>
      </c>
      <c r="N28" s="22" t="n">
        <v>1.06132185568696</v>
      </c>
      <c r="O28" s="22" t="n">
        <v>1.06132185568696</v>
      </c>
      <c r="P28" s="22" t="n">
        <v>2.44104026808002</v>
      </c>
      <c r="S28" s="16" t="n">
        <v>0.073030732457389</v>
      </c>
    </row>
    <row r="29" customFormat="false" ht="12.75" hidden="false" customHeight="false" outlineLevel="0" collapsed="false">
      <c r="A29" s="15" t="n">
        <v>37500</v>
      </c>
      <c r="B29" s="16" t="n">
        <v>0.073046086563493</v>
      </c>
      <c r="C29" s="16" t="n">
        <f aca="true">1/(1+B29/2)^((A29-TODAY())/182.625)</f>
        <v>5.23342733049633</v>
      </c>
      <c r="D29" s="17" t="n">
        <v>3.075</v>
      </c>
      <c r="E29" s="18" t="n">
        <v>0.005</v>
      </c>
      <c r="F29" s="21" t="n">
        <f aca="false">+E29+D29+0.02</f>
        <v>3.1</v>
      </c>
      <c r="G29" s="16" t="n">
        <v>0.27</v>
      </c>
      <c r="H29" s="20" t="n">
        <v>1</v>
      </c>
      <c r="I29" s="20" t="n">
        <v>2.3</v>
      </c>
      <c r="L29" s="20" t="n">
        <v>1</v>
      </c>
      <c r="N29" s="22" t="n">
        <v>1.06375405160625</v>
      </c>
      <c r="O29" s="22" t="n">
        <v>1.06375405160625</v>
      </c>
      <c r="P29" s="22" t="n">
        <v>2.44663431869437</v>
      </c>
      <c r="S29" s="16" t="n">
        <v>0.073046086563493</v>
      </c>
    </row>
    <row r="30" customFormat="false" ht="12.75" hidden="false" customHeight="false" outlineLevel="0" collapsed="false">
      <c r="A30" s="15" t="n">
        <v>37530</v>
      </c>
      <c r="B30" s="16" t="n">
        <v>0.07305700091017</v>
      </c>
      <c r="C30" s="16" t="n">
        <f aca="true">1/(1+B30/2)^((A30-TODAY())/182.625)</f>
        <v>5.20393838066948</v>
      </c>
      <c r="D30" s="17" t="n">
        <v>3.091</v>
      </c>
      <c r="E30" s="18" t="n">
        <v>0.005</v>
      </c>
      <c r="F30" s="21" t="n">
        <f aca="false">+E30+D30+0.02</f>
        <v>3.116</v>
      </c>
      <c r="G30" s="16" t="n">
        <v>0.2725</v>
      </c>
      <c r="H30" s="20" t="n">
        <v>1</v>
      </c>
      <c r="I30" s="20" t="n">
        <v>2.3</v>
      </c>
      <c r="L30" s="20" t="n">
        <v>1</v>
      </c>
      <c r="N30" s="22" t="n">
        <v>1.06619182130785</v>
      </c>
      <c r="O30" s="22" t="n">
        <v>1.06619182130785</v>
      </c>
      <c r="P30" s="22" t="n">
        <v>2.45224118900804</v>
      </c>
      <c r="S30" s="16" t="n">
        <v>0.07305700091017</v>
      </c>
    </row>
    <row r="31" customFormat="false" ht="12.75" hidden="false" customHeight="false" outlineLevel="0" collapsed="false">
      <c r="A31" s="15" t="n">
        <v>37561</v>
      </c>
      <c r="B31" s="16" t="n">
        <v>0.073062614987906</v>
      </c>
      <c r="C31" s="16" t="n">
        <f aca="true">1/(1+B31/2)^((A31-TODAY())/182.625)</f>
        <v>5.17298418281388</v>
      </c>
      <c r="D31" s="17" t="n">
        <v>3.189</v>
      </c>
      <c r="E31" s="18" t="n">
        <v>0.005</v>
      </c>
      <c r="F31" s="21" t="n">
        <f aca="false">+E31+D31+0.02</f>
        <v>3.214</v>
      </c>
      <c r="G31" s="16" t="n">
        <v>0.28</v>
      </c>
      <c r="H31" s="20" t="n">
        <v>1</v>
      </c>
      <c r="I31" s="20" t="n">
        <v>2.3</v>
      </c>
      <c r="L31" s="20" t="n">
        <v>1</v>
      </c>
      <c r="N31" s="22" t="n">
        <v>1.06863517756501</v>
      </c>
      <c r="O31" s="22" t="n">
        <v>1.06863517756501</v>
      </c>
      <c r="P31" s="22" t="n">
        <v>2.45786090839952</v>
      </c>
      <c r="S31" s="16" t="n">
        <v>0.073062614987906</v>
      </c>
    </row>
    <row r="32" customFormat="false" ht="12.75" hidden="false" customHeight="false" outlineLevel="0" collapsed="false">
      <c r="A32" s="15" t="n">
        <v>37591</v>
      </c>
      <c r="B32" s="16" t="n">
        <v>0.07306804796637</v>
      </c>
      <c r="C32" s="16" t="n">
        <f aca="true">1/(1+B32/2)^((A32-TODAY())/182.625)</f>
        <v>5.14319932399926</v>
      </c>
      <c r="D32" s="17" t="n">
        <v>3.289</v>
      </c>
      <c r="E32" s="18" t="n">
        <v>0.005</v>
      </c>
      <c r="F32" s="21" t="n">
        <f aca="false">+E32+D32+0.02</f>
        <v>3.314</v>
      </c>
      <c r="G32" s="16" t="n">
        <v>0.2825</v>
      </c>
      <c r="H32" s="20" t="n">
        <v>1</v>
      </c>
      <c r="I32" s="20" t="n">
        <v>2.3</v>
      </c>
      <c r="L32" s="20" t="n">
        <v>1</v>
      </c>
      <c r="N32" s="22" t="n">
        <v>1.07108413318026</v>
      </c>
      <c r="O32" s="22" t="n">
        <v>1.07108413318026</v>
      </c>
      <c r="P32" s="22" t="n">
        <v>2.4634935063146</v>
      </c>
      <c r="S32" s="16" t="n">
        <v>0.07306804796637</v>
      </c>
    </row>
    <row r="33" customFormat="false" ht="12.75" hidden="false" customHeight="false" outlineLevel="0" collapsed="false">
      <c r="A33" s="15" t="n">
        <v>37622</v>
      </c>
      <c r="B33" s="16" t="n">
        <v>0.073077460893833</v>
      </c>
      <c r="C33" s="16" t="n">
        <f aca="true">1/(1+B33/2)^((A33-TODAY())/182.625)</f>
        <v>5.11302317699524</v>
      </c>
      <c r="D33" s="17" t="n">
        <v>3.304</v>
      </c>
      <c r="E33" s="18" t="n">
        <v>0.005</v>
      </c>
      <c r="F33" s="21" t="n">
        <f aca="false">+E33+D33+0.02</f>
        <v>3.329</v>
      </c>
      <c r="G33" s="16" t="n">
        <v>0.29</v>
      </c>
      <c r="H33" s="20" t="n">
        <v>1</v>
      </c>
      <c r="I33" s="20" t="n">
        <v>2.3</v>
      </c>
      <c r="L33" s="20" t="n">
        <v>1</v>
      </c>
      <c r="N33" s="22" t="n">
        <v>1.07353870098547</v>
      </c>
      <c r="O33" s="22" t="n">
        <v>1.07353870098547</v>
      </c>
      <c r="P33" s="22" t="n">
        <v>2.46913901226657</v>
      </c>
      <c r="S33" s="16" t="n">
        <v>0.073077460893833</v>
      </c>
    </row>
    <row r="34" customFormat="false" ht="12.75" hidden="false" customHeight="false" outlineLevel="0" collapsed="false">
      <c r="A34" s="15" t="n">
        <v>37653</v>
      </c>
      <c r="B34" s="16" t="n">
        <v>0.073091486710276</v>
      </c>
      <c r="C34" s="16" t="n">
        <f aca="true">1/(1+B34/2)^((A34-TODAY())/182.625)</f>
        <v>5.08352862975688</v>
      </c>
      <c r="D34" s="17" t="n">
        <v>3.179</v>
      </c>
      <c r="E34" s="18" t="n">
        <v>0.005</v>
      </c>
      <c r="F34" s="21" t="n">
        <f aca="false">+E34+D34+0.02</f>
        <v>3.204</v>
      </c>
      <c r="G34" s="16" t="n">
        <v>0.28</v>
      </c>
      <c r="H34" s="20" t="n">
        <v>1</v>
      </c>
      <c r="I34" s="20" t="n">
        <v>2.3</v>
      </c>
      <c r="L34" s="20" t="n">
        <v>1</v>
      </c>
      <c r="N34" s="22" t="n">
        <v>1.07599889384189</v>
      </c>
      <c r="O34" s="22" t="n">
        <v>1.07599889384189</v>
      </c>
      <c r="P34" s="22" t="n">
        <v>2.47479745583635</v>
      </c>
      <c r="S34" s="16" t="n">
        <v>0.073091486710276</v>
      </c>
    </row>
    <row r="35" customFormat="false" ht="12.75" hidden="false" customHeight="false" outlineLevel="0" collapsed="false">
      <c r="A35" s="15" t="n">
        <v>37681</v>
      </c>
      <c r="B35" s="16" t="n">
        <v>0.073104155189698</v>
      </c>
      <c r="C35" s="16" t="n">
        <f aca="true">1/(1+B35/2)^((A35-TODAY())/182.625)</f>
        <v>5.05702466676187</v>
      </c>
      <c r="D35" s="17" t="n">
        <v>3.042</v>
      </c>
      <c r="E35" s="18" t="n">
        <v>0.005</v>
      </c>
      <c r="F35" s="21" t="n">
        <f aca="false">+E35+D35+0.02</f>
        <v>3.067</v>
      </c>
      <c r="G35" s="16" t="n">
        <v>0.2725</v>
      </c>
      <c r="H35" s="20" t="n">
        <v>1</v>
      </c>
      <c r="I35" s="20" t="n">
        <v>2.3</v>
      </c>
      <c r="L35" s="20" t="n">
        <v>1</v>
      </c>
      <c r="N35" s="22" t="n">
        <v>1.07846472464028</v>
      </c>
      <c r="O35" s="22" t="n">
        <v>1.07846472464028</v>
      </c>
      <c r="P35" s="22" t="n">
        <v>2.48046886667264</v>
      </c>
      <c r="S35" s="16" t="n">
        <v>0.073104155189698</v>
      </c>
    </row>
    <row r="36" customFormat="false" ht="12.75" hidden="false" customHeight="false" outlineLevel="0" collapsed="false">
      <c r="A36" s="15" t="n">
        <v>37712</v>
      </c>
      <c r="B36" s="16" t="n">
        <v>0.073109083222719</v>
      </c>
      <c r="C36" s="16" t="n">
        <f aca="true">1/(1+B36/2)^((A36-TODAY())/182.625)</f>
        <v>5.02683884463961</v>
      </c>
      <c r="D36" s="17" t="n">
        <v>2.899</v>
      </c>
      <c r="E36" s="18" t="n">
        <v>0.005</v>
      </c>
      <c r="F36" s="21" t="n">
        <f aca="false">+E36+D36+0.02</f>
        <v>2.924</v>
      </c>
      <c r="G36" s="16" t="n">
        <v>0.245</v>
      </c>
      <c r="H36" s="20" t="n">
        <v>1</v>
      </c>
      <c r="I36" s="20" t="n">
        <v>2.3</v>
      </c>
      <c r="L36" s="20" t="n">
        <v>1</v>
      </c>
      <c r="N36" s="22" t="n">
        <v>1.08093620630091</v>
      </c>
      <c r="O36" s="22" t="n">
        <v>1.08093620630091</v>
      </c>
      <c r="P36" s="22" t="n">
        <v>2.4861532744921</v>
      </c>
      <c r="S36" s="16" t="n">
        <v>0.073109083222719</v>
      </c>
    </row>
    <row r="37" customFormat="false" ht="12.75" hidden="false" customHeight="false" outlineLevel="0" collapsed="false">
      <c r="A37" s="15" t="n">
        <v>37742</v>
      </c>
      <c r="B37" s="16" t="n">
        <v>0.073101820090339</v>
      </c>
      <c r="C37" s="16" t="n">
        <f aca="true">1/(1+B37/2)^((A37-TODAY())/182.625)</f>
        <v>4.99649476377589</v>
      </c>
      <c r="D37" s="17" t="n">
        <v>2.874</v>
      </c>
      <c r="E37" s="18" t="n">
        <v>0.005</v>
      </c>
      <c r="F37" s="21" t="n">
        <f aca="false">+E37+D37+0.02</f>
        <v>2.899</v>
      </c>
      <c r="G37" s="16" t="n">
        <v>0.24</v>
      </c>
      <c r="H37" s="20" t="n">
        <v>1</v>
      </c>
      <c r="I37" s="20" t="n">
        <v>2.3</v>
      </c>
      <c r="L37" s="20" t="n">
        <v>1</v>
      </c>
      <c r="N37" s="22" t="n">
        <v>1.08341335177369</v>
      </c>
      <c r="O37" s="22" t="n">
        <v>1.08341335177369</v>
      </c>
      <c r="P37" s="22" t="n">
        <v>2.49185070907948</v>
      </c>
      <c r="S37" s="16" t="n">
        <v>0.073101820090339</v>
      </c>
    </row>
    <row r="38" customFormat="false" ht="12.75" hidden="false" customHeight="false" outlineLevel="0" collapsed="false">
      <c r="A38" s="15" t="n">
        <v>37773</v>
      </c>
      <c r="B38" s="16" t="n">
        <v>0.073094314853566</v>
      </c>
      <c r="C38" s="16" t="n">
        <f aca="true">1/(1+B38/2)^((A38-TODAY())/182.625)</f>
        <v>4.96533763172119</v>
      </c>
      <c r="D38" s="17" t="n">
        <v>2.879</v>
      </c>
      <c r="E38" s="18" t="n">
        <v>0.005</v>
      </c>
      <c r="F38" s="21" t="n">
        <f aca="false">+E38+D38+0.02</f>
        <v>2.904</v>
      </c>
      <c r="G38" s="16" t="n">
        <v>0.24</v>
      </c>
      <c r="H38" s="20" t="n">
        <v>1</v>
      </c>
      <c r="I38" s="20" t="n">
        <v>2.3</v>
      </c>
      <c r="L38" s="20" t="n">
        <v>1</v>
      </c>
      <c r="N38" s="22" t="n">
        <v>1.08589617403817</v>
      </c>
      <c r="O38" s="22" t="n">
        <v>1.08589617403817</v>
      </c>
      <c r="P38" s="22" t="n">
        <v>2.49756120028778</v>
      </c>
      <c r="S38" s="16" t="n">
        <v>0.073094314853566</v>
      </c>
    </row>
    <row r="39" customFormat="false" ht="12.75" hidden="false" customHeight="false" outlineLevel="0" collapsed="false">
      <c r="A39" s="15" t="n">
        <v>37803</v>
      </c>
      <c r="B39" s="16" t="n">
        <v>0.073087734714624</v>
      </c>
      <c r="C39" s="16" t="n">
        <f aca="true">1/(1+B39/2)^((A39-TODAY())/182.625)</f>
        <v>4.93544866660141</v>
      </c>
      <c r="D39" s="17" t="n">
        <v>2.944</v>
      </c>
      <c r="E39" s="18" t="n">
        <v>0.005</v>
      </c>
      <c r="F39" s="21" t="n">
        <f aca="false">+E39+D39+0.02</f>
        <v>2.969</v>
      </c>
      <c r="G39" s="16" t="n">
        <v>0.24</v>
      </c>
      <c r="H39" s="20" t="n">
        <v>1</v>
      </c>
      <c r="I39" s="20" t="n">
        <v>2.3</v>
      </c>
      <c r="L39" s="20" t="n">
        <v>1</v>
      </c>
      <c r="N39" s="22" t="n">
        <v>1.08838468610367</v>
      </c>
      <c r="O39" s="22" t="n">
        <v>1.08838468610367</v>
      </c>
      <c r="P39" s="22" t="n">
        <v>2.50328477803844</v>
      </c>
      <c r="S39" s="16" t="n">
        <v>0.073087734714624</v>
      </c>
    </row>
    <row r="40" customFormat="false" ht="12.75" hidden="false" customHeight="false" outlineLevel="0" collapsed="false">
      <c r="A40" s="15" t="n">
        <v>37834</v>
      </c>
      <c r="B40" s="16" t="n">
        <v>0.07308191759647</v>
      </c>
      <c r="C40" s="16" t="n">
        <f aca="true">1/(1+B40/2)^((A40-TODAY())/182.625)</f>
        <v>4.90486075857986</v>
      </c>
      <c r="D40" s="17" t="n">
        <v>2.941</v>
      </c>
      <c r="E40" s="18" t="n">
        <v>0.005</v>
      </c>
      <c r="F40" s="21" t="n">
        <f aca="false">+E40+D40+0.02</f>
        <v>2.966</v>
      </c>
      <c r="G40" s="16" t="n">
        <v>0.24</v>
      </c>
      <c r="H40" s="20" t="n">
        <v>1</v>
      </c>
      <c r="I40" s="20" t="n">
        <v>2.3</v>
      </c>
      <c r="L40" s="20" t="n">
        <v>1</v>
      </c>
      <c r="N40" s="22" t="n">
        <v>1.09087890100933</v>
      </c>
      <c r="O40" s="22" t="n">
        <v>1.09087890100933</v>
      </c>
      <c r="P40" s="22" t="n">
        <v>2.50902147232145</v>
      </c>
      <c r="S40" s="16" t="n">
        <v>0.07308191759647</v>
      </c>
    </row>
    <row r="41" customFormat="false" ht="12.75" hidden="false" customHeight="false" outlineLevel="0" collapsed="false">
      <c r="A41" s="15" t="n">
        <v>37865</v>
      </c>
      <c r="B41" s="16" t="n">
        <v>0.073076100478327</v>
      </c>
      <c r="C41" s="16" t="n">
        <f aca="true">1/(1+B41/2)^((A41-TODAY())/182.625)</f>
        <v>4.87446706384677</v>
      </c>
      <c r="D41" s="17" t="n">
        <v>2.925</v>
      </c>
      <c r="E41" s="18" t="n">
        <v>0.005</v>
      </c>
      <c r="F41" s="21" t="n">
        <f aca="false">+E41+D41+0.02</f>
        <v>2.95</v>
      </c>
      <c r="G41" s="16" t="n">
        <v>0.24</v>
      </c>
      <c r="H41" s="20" t="n">
        <v>1</v>
      </c>
      <c r="I41" s="20" t="n">
        <v>2.3</v>
      </c>
      <c r="L41" s="20" t="n">
        <v>1</v>
      </c>
      <c r="N41" s="22" t="n">
        <v>1.09337883182414</v>
      </c>
      <c r="O41" s="22" t="n">
        <v>1.09337883182414</v>
      </c>
      <c r="P41" s="22" t="n">
        <v>2.51477131319552</v>
      </c>
      <c r="S41" s="16" t="n">
        <v>0.073076100478327</v>
      </c>
    </row>
    <row r="42" customFormat="false" ht="12.75" hidden="false" customHeight="false" outlineLevel="0" collapsed="false">
      <c r="A42" s="15" t="n">
        <v>37895</v>
      </c>
      <c r="B42" s="16" t="n">
        <v>0.073070685736802</v>
      </c>
      <c r="C42" s="16" t="n">
        <f aca="true">1/(1+B42/2)^((A42-TODAY())/182.625)</f>
        <v>4.84525960970124</v>
      </c>
      <c r="D42" s="17" t="n">
        <v>2.941</v>
      </c>
      <c r="E42" s="18" t="n">
        <v>0.005</v>
      </c>
      <c r="F42" s="21" t="n">
        <f aca="false">+E42+D42+0.02</f>
        <v>2.966</v>
      </c>
      <c r="G42" s="16" t="n">
        <v>0.24</v>
      </c>
      <c r="H42" s="20" t="n">
        <v>1</v>
      </c>
      <c r="I42" s="20" t="n">
        <v>2.3</v>
      </c>
      <c r="L42" s="20" t="n">
        <v>1</v>
      </c>
      <c r="N42" s="22" t="n">
        <v>1.09588449164707</v>
      </c>
      <c r="O42" s="22" t="n">
        <v>1.09588449164707</v>
      </c>
      <c r="P42" s="22" t="n">
        <v>2.52053433078826</v>
      </c>
      <c r="S42" s="16" t="n">
        <v>0.073070685736802</v>
      </c>
    </row>
    <row r="43" customFormat="false" ht="12.75" hidden="false" customHeight="false" outlineLevel="0" collapsed="false">
      <c r="A43" s="15" t="n">
        <v>37926</v>
      </c>
      <c r="B43" s="16" t="n">
        <v>0.073065360321787</v>
      </c>
      <c r="C43" s="16" t="n">
        <f aca="true">1/(1+B43/2)^((A43-TODAY())/182.625)</f>
        <v>4.81529421186447</v>
      </c>
      <c r="D43" s="17" t="n">
        <v>3.039</v>
      </c>
      <c r="E43" s="18" t="n">
        <v>0.005</v>
      </c>
      <c r="F43" s="21" t="n">
        <f aca="false">+E43+D43+0.02</f>
        <v>3.064</v>
      </c>
      <c r="G43" s="16" t="n">
        <v>0.245</v>
      </c>
      <c r="H43" s="20" t="n">
        <v>1</v>
      </c>
      <c r="I43" s="20" t="n">
        <v>2.3</v>
      </c>
      <c r="L43" s="20" t="n">
        <v>1</v>
      </c>
      <c r="N43" s="22" t="n">
        <v>1.09839589360709</v>
      </c>
      <c r="O43" s="22" t="n">
        <v>1.09839589360709</v>
      </c>
      <c r="P43" s="22" t="n">
        <v>2.52631055529631</v>
      </c>
      <c r="S43" s="16" t="n">
        <v>0.073065360321787</v>
      </c>
    </row>
    <row r="44" customFormat="false" ht="12.75" hidden="false" customHeight="false" outlineLevel="0" collapsed="false">
      <c r="A44" s="15" t="n">
        <v>37956</v>
      </c>
      <c r="B44" s="16" t="n">
        <v>0.073060206694361</v>
      </c>
      <c r="C44" s="16" t="n">
        <f aca="true">1/(1+B44/2)^((A44-TODAY())/182.625)</f>
        <v>4.78647587435562</v>
      </c>
      <c r="D44" s="17" t="n">
        <v>3.139</v>
      </c>
      <c r="E44" s="18" t="n">
        <v>0.005</v>
      </c>
      <c r="F44" s="21" t="n">
        <f aca="false">+E44+D44+0.02</f>
        <v>3.164</v>
      </c>
      <c r="G44" s="16" t="n">
        <v>0.2475</v>
      </c>
      <c r="H44" s="20" t="n">
        <v>1</v>
      </c>
      <c r="I44" s="20" t="n">
        <v>2.3</v>
      </c>
      <c r="L44" s="20" t="n">
        <v>1</v>
      </c>
      <c r="N44" s="22" t="n">
        <v>1.10091305086328</v>
      </c>
      <c r="O44" s="22" t="n">
        <v>1.10091305086328</v>
      </c>
      <c r="P44" s="22" t="n">
        <v>2.53210001698554</v>
      </c>
      <c r="S44" s="16" t="n">
        <v>0.073060206694361</v>
      </c>
    </row>
    <row r="45" customFormat="false" ht="12.75" hidden="false" customHeight="false" outlineLevel="0" collapsed="false">
      <c r="A45" s="15" t="n">
        <v>37987</v>
      </c>
      <c r="B45" s="16" t="n">
        <v>0.073061058769607</v>
      </c>
      <c r="C45" s="16" t="n">
        <f aca="true">1/(1+B45/2)^((A45-TODAY())/182.625)</f>
        <v>4.75749843343291</v>
      </c>
      <c r="D45" s="17" t="n">
        <v>3.256</v>
      </c>
      <c r="E45" s="18" t="n">
        <v>0.005</v>
      </c>
      <c r="F45" s="21" t="n">
        <f aca="false">+E45+D45+0.02</f>
        <v>3.281</v>
      </c>
      <c r="G45" s="16" t="n">
        <v>0.2525</v>
      </c>
      <c r="H45" s="20" t="n">
        <v>1</v>
      </c>
      <c r="I45" s="20" t="n">
        <v>2.3</v>
      </c>
      <c r="L45" s="20" t="n">
        <v>1</v>
      </c>
      <c r="N45" s="22" t="n">
        <v>1.10343597660484</v>
      </c>
      <c r="O45" s="22" t="n">
        <v>1.10343597660484</v>
      </c>
      <c r="P45" s="22" t="n">
        <v>2.53790274619113</v>
      </c>
      <c r="S45" s="16" t="n">
        <v>0.073061058769607</v>
      </c>
    </row>
    <row r="46" customFormat="false" ht="12.75" hidden="false" customHeight="false" outlineLevel="0" collapsed="false">
      <c r="A46" s="15" t="n">
        <v>38018</v>
      </c>
      <c r="B46" s="16" t="n">
        <v>0.073068500167793</v>
      </c>
      <c r="C46" s="16" t="n">
        <f aca="true">1/(1+B46/2)^((A46-TODAY())/182.625)</f>
        <v>4.72934664965268</v>
      </c>
      <c r="D46" s="17" t="n">
        <v>3.135</v>
      </c>
      <c r="E46" s="18" t="n">
        <v>0.005</v>
      </c>
      <c r="F46" s="21" t="n">
        <f aca="false">+E46+D46+0.02</f>
        <v>3.16</v>
      </c>
      <c r="G46" s="16" t="n">
        <v>0.2475</v>
      </c>
      <c r="H46" s="20" t="n">
        <v>1</v>
      </c>
      <c r="I46" s="20" t="n">
        <v>2.3</v>
      </c>
      <c r="L46" s="20" t="n">
        <v>1</v>
      </c>
      <c r="N46" s="22" t="n">
        <v>1.10596468405122</v>
      </c>
      <c r="O46" s="22" t="n">
        <v>1.10596468405122</v>
      </c>
      <c r="P46" s="22" t="n">
        <v>2.54371877331781</v>
      </c>
      <c r="S46" s="16" t="n">
        <v>0.073068500167793</v>
      </c>
    </row>
    <row r="47" customFormat="false" ht="12.75" hidden="false" customHeight="false" outlineLevel="0" collapsed="false">
      <c r="A47" s="15" t="n">
        <v>38047</v>
      </c>
      <c r="B47" s="16" t="n">
        <v>0.073075461475791</v>
      </c>
      <c r="C47" s="16" t="n">
        <f aca="true">1/(1+B47/2)^((A47-TODAY())/182.625)</f>
        <v>4.70315674776279</v>
      </c>
      <c r="D47" s="17" t="n">
        <v>3.001</v>
      </c>
      <c r="E47" s="18" t="n">
        <v>0.005</v>
      </c>
      <c r="F47" s="21" t="n">
        <f aca="false">+E47+D47+0.02</f>
        <v>3.026</v>
      </c>
      <c r="G47" s="16" t="n">
        <v>0.2425</v>
      </c>
      <c r="H47" s="20" t="n">
        <v>1</v>
      </c>
      <c r="I47" s="20" t="n">
        <v>2.3</v>
      </c>
      <c r="L47" s="20" t="n">
        <v>1</v>
      </c>
      <c r="N47" s="22" t="n">
        <v>1.10849918645217</v>
      </c>
      <c r="O47" s="22" t="n">
        <v>1.10849918645217</v>
      </c>
      <c r="P47" s="22" t="n">
        <v>2.54954812884</v>
      </c>
      <c r="S47" s="16" t="n">
        <v>0.073075461475791</v>
      </c>
    </row>
    <row r="48" customFormat="false" ht="12.75" hidden="false" customHeight="false" outlineLevel="0" collapsed="false">
      <c r="A48" s="15" t="n">
        <v>38078</v>
      </c>
      <c r="B48" s="16" t="n">
        <v>0.073087359084102</v>
      </c>
      <c r="C48" s="16" t="n">
        <f aca="true">1/(1+B48/2)^((A48-TODAY())/182.625)</f>
        <v>4.67574738542877</v>
      </c>
      <c r="D48" s="17" t="n">
        <v>2.861</v>
      </c>
      <c r="E48" s="18" t="n">
        <v>0.005</v>
      </c>
      <c r="F48" s="21" t="n">
        <f aca="false">+E48+D48+0.02</f>
        <v>2.886</v>
      </c>
      <c r="G48" s="16" t="n">
        <v>0.225</v>
      </c>
      <c r="H48" s="20" t="n">
        <v>1</v>
      </c>
      <c r="I48" s="20" t="n">
        <v>2.3</v>
      </c>
      <c r="L48" s="20" t="n">
        <v>1</v>
      </c>
      <c r="N48" s="22" t="n">
        <v>1.11103949708779</v>
      </c>
      <c r="O48" s="22" t="n">
        <v>1.11103949708779</v>
      </c>
      <c r="P48" s="22" t="n">
        <v>2.55539084330193</v>
      </c>
      <c r="S48" s="16" t="n">
        <v>0.073087359084102</v>
      </c>
    </row>
    <row r="49" customFormat="false" ht="12.75" hidden="false" customHeight="false" outlineLevel="0" collapsed="false">
      <c r="A49" s="15" t="n">
        <v>38108</v>
      </c>
      <c r="B49" s="16" t="n">
        <v>0.073103472857464</v>
      </c>
      <c r="C49" s="16" t="n">
        <f aca="true">1/(1+B49/2)^((A49-TODAY())/182.625)</f>
        <v>4.64980732120774</v>
      </c>
      <c r="D49" s="17" t="n">
        <v>2.837</v>
      </c>
      <c r="E49" s="18" t="n">
        <v>0.005</v>
      </c>
      <c r="F49" s="21" t="n">
        <f aca="false">+E49+D49+0.02</f>
        <v>2.862</v>
      </c>
      <c r="G49" s="16" t="n">
        <v>0.225</v>
      </c>
      <c r="H49" s="20" t="n">
        <v>1</v>
      </c>
      <c r="I49" s="20" t="n">
        <v>2.3</v>
      </c>
      <c r="L49" s="20" t="n">
        <v>1</v>
      </c>
      <c r="N49" s="22" t="n">
        <v>1.11358562926862</v>
      </c>
      <c r="O49" s="22" t="n">
        <v>1.11358562926862</v>
      </c>
      <c r="P49" s="22" t="n">
        <v>2.56124694731783</v>
      </c>
      <c r="S49" s="16" t="n">
        <v>0.073103472857464</v>
      </c>
    </row>
    <row r="50" customFormat="false" ht="12.75" hidden="false" customHeight="false" outlineLevel="0" collapsed="false">
      <c r="A50" s="15" t="n">
        <v>38139</v>
      </c>
      <c r="B50" s="16" t="n">
        <v>0.073120123756694</v>
      </c>
      <c r="C50" s="16" t="n">
        <f aca="true">1/(1+B50/2)^((A50-TODAY())/182.625)</f>
        <v>4.62314134885047</v>
      </c>
      <c r="D50" s="17" t="n">
        <v>2.843</v>
      </c>
      <c r="E50" s="18" t="n">
        <v>0.005</v>
      </c>
      <c r="F50" s="21" t="n">
        <f aca="false">+E50+D50+0.02</f>
        <v>2.868</v>
      </c>
      <c r="G50" s="16" t="n">
        <v>0.225</v>
      </c>
      <c r="H50" s="20" t="n">
        <v>1</v>
      </c>
      <c r="I50" s="20" t="n">
        <v>2.3</v>
      </c>
      <c r="L50" s="20" t="n">
        <v>1</v>
      </c>
      <c r="N50" s="22" t="n">
        <v>1.11613759633569</v>
      </c>
      <c r="O50" s="22" t="n">
        <v>1.11613759633569</v>
      </c>
      <c r="P50" s="22" t="n">
        <v>2.5671164715721</v>
      </c>
      <c r="S50" s="16" t="n">
        <v>0.073120123756694</v>
      </c>
    </row>
    <row r="51" customFormat="false" ht="12.75" hidden="false" customHeight="false" outlineLevel="0" collapsed="false">
      <c r="A51" s="15" t="n">
        <v>38169</v>
      </c>
      <c r="B51" s="16" t="n">
        <v>0.07313623753023</v>
      </c>
      <c r="C51" s="16" t="n">
        <f aca="true">1/(1+B51/2)^((A51-TODAY())/182.625)</f>
        <v>4.59746923546524</v>
      </c>
      <c r="D51" s="17" t="n">
        <v>2.908</v>
      </c>
      <c r="E51" s="18" t="n">
        <v>0.005</v>
      </c>
      <c r="F51" s="21" t="n">
        <f aca="false">+E51+D51+0.02</f>
        <v>2.933</v>
      </c>
      <c r="G51" s="16" t="n">
        <v>0.2225</v>
      </c>
      <c r="H51" s="20" t="n">
        <v>1</v>
      </c>
      <c r="I51" s="20" t="n">
        <v>2.3</v>
      </c>
      <c r="L51" s="20" t="n">
        <v>1</v>
      </c>
      <c r="N51" s="22" t="n">
        <v>1.11869541166063</v>
      </c>
      <c r="O51" s="22" t="n">
        <v>1.11869541166063</v>
      </c>
      <c r="P51" s="22" t="n">
        <v>2.57299944681945</v>
      </c>
      <c r="S51" s="16" t="n">
        <v>0.07313623753023</v>
      </c>
    </row>
    <row r="52" customFormat="false" ht="12.75" hidden="false" customHeight="false" outlineLevel="0" collapsed="false">
      <c r="A52" s="15" t="n">
        <v>38200</v>
      </c>
      <c r="B52" s="16" t="n">
        <v>0.073152888429642</v>
      </c>
      <c r="C52" s="16" t="n">
        <f aca="true">1/(1+B52/2)^((A52-TODAY())/182.625)</f>
        <v>4.5710788635394</v>
      </c>
      <c r="D52" s="17" t="n">
        <v>2.905</v>
      </c>
      <c r="E52" s="18" t="n">
        <v>0.005</v>
      </c>
      <c r="F52" s="21" t="n">
        <f aca="false">+E52+D52+0.02</f>
        <v>2.93</v>
      </c>
      <c r="G52" s="16" t="n">
        <v>0.2225</v>
      </c>
      <c r="H52" s="20" t="n">
        <v>1</v>
      </c>
      <c r="I52" s="20" t="n">
        <v>2.3</v>
      </c>
      <c r="L52" s="20" t="n">
        <v>1</v>
      </c>
      <c r="N52" s="22" t="n">
        <v>1.12125908864568</v>
      </c>
      <c r="O52" s="22" t="n">
        <v>1.12125908864568</v>
      </c>
      <c r="P52" s="22" t="n">
        <v>2.57889590388508</v>
      </c>
      <c r="S52" s="16" t="n">
        <v>0.073152888429642</v>
      </c>
    </row>
    <row r="53" customFormat="false" ht="12.75" hidden="false" customHeight="false" outlineLevel="0" collapsed="false">
      <c r="A53" s="15" t="n">
        <v>38231</v>
      </c>
      <c r="B53" s="16" t="n">
        <v>0.073169539329144</v>
      </c>
      <c r="C53" s="16" t="n">
        <f aca="true">1/(1+B53/2)^((A53-TODAY())/182.625)</f>
        <v>4.54482757269978</v>
      </c>
      <c r="D53" s="17" t="n">
        <v>2.888</v>
      </c>
      <c r="E53" s="18" t="n">
        <v>0.005</v>
      </c>
      <c r="F53" s="21" t="n">
        <f aca="false">+E53+D53+0.02</f>
        <v>2.913</v>
      </c>
      <c r="G53" s="16" t="n">
        <v>0.2225</v>
      </c>
      <c r="H53" s="20" t="n">
        <v>1</v>
      </c>
      <c r="I53" s="20" t="n">
        <v>2.3</v>
      </c>
      <c r="L53" s="20" t="n">
        <v>1</v>
      </c>
      <c r="N53" s="22" t="n">
        <v>1.12382864072383</v>
      </c>
      <c r="O53" s="22" t="n">
        <v>1.12382864072383</v>
      </c>
      <c r="P53" s="22" t="n">
        <v>2.58480587366481</v>
      </c>
      <c r="S53" s="16" t="n">
        <v>0.073169539329144</v>
      </c>
    </row>
    <row r="54" customFormat="false" ht="12.75" hidden="false" customHeight="false" outlineLevel="0" collapsed="false">
      <c r="A54" s="15" t="n">
        <v>38261</v>
      </c>
      <c r="B54" s="16" t="n">
        <v>0.073185653102944</v>
      </c>
      <c r="C54" s="16" t="n">
        <f aca="true">1/(1+B54/2)^((A54-TODAY())/182.625)</f>
        <v>4.51955490380062</v>
      </c>
      <c r="D54" s="17" t="n">
        <v>2.903</v>
      </c>
      <c r="E54" s="18" t="n">
        <v>0.005</v>
      </c>
      <c r="F54" s="21" t="n">
        <f aca="false">+E54+D54+0.02</f>
        <v>2.928</v>
      </c>
      <c r="G54" s="16" t="n">
        <v>0.2225</v>
      </c>
      <c r="H54" s="20" t="n">
        <v>1</v>
      </c>
      <c r="I54" s="20" t="n">
        <v>2.3</v>
      </c>
      <c r="L54" s="20" t="n">
        <v>1</v>
      </c>
      <c r="N54" s="22" t="n">
        <v>1.12640408135882</v>
      </c>
      <c r="O54" s="22" t="n">
        <v>1.12640408135882</v>
      </c>
      <c r="P54" s="22" t="n">
        <v>2.59072938712529</v>
      </c>
      <c r="S54" s="16" t="n">
        <v>0.073185653102944</v>
      </c>
    </row>
    <row r="55" customFormat="false" ht="12.75" hidden="false" customHeight="false" outlineLevel="0" collapsed="false">
      <c r="A55" s="15" t="n">
        <v>38292</v>
      </c>
      <c r="B55" s="16" t="n">
        <v>0.073202304002626</v>
      </c>
      <c r="C55" s="16" t="n">
        <f aca="true">1/(1+B55/2)^((A55-TODAY())/182.625)</f>
        <v>4.49357537659174</v>
      </c>
      <c r="D55" s="17" t="n">
        <v>2.996</v>
      </c>
      <c r="E55" s="18" t="n">
        <v>0.005</v>
      </c>
      <c r="F55" s="21" t="n">
        <f aca="false">+E55+D55+0.02</f>
        <v>3.021</v>
      </c>
      <c r="G55" s="16" t="n">
        <v>0.225</v>
      </c>
      <c r="H55" s="20" t="n">
        <v>1</v>
      </c>
      <c r="I55" s="20" t="n">
        <v>2.3</v>
      </c>
      <c r="L55" s="20" t="n">
        <v>1</v>
      </c>
      <c r="N55" s="22" t="n">
        <v>1.12898542404527</v>
      </c>
      <c r="O55" s="22" t="n">
        <v>1.12898542404527</v>
      </c>
      <c r="P55" s="22" t="n">
        <v>2.59666647530412</v>
      </c>
      <c r="S55" s="16" t="n">
        <v>0.073202304002626</v>
      </c>
    </row>
    <row r="56" customFormat="false" ht="12.75" hidden="false" customHeight="false" outlineLevel="0" collapsed="false">
      <c r="A56" s="15" t="n">
        <v>38322</v>
      </c>
      <c r="B56" s="16" t="n">
        <v>0.0732184177766</v>
      </c>
      <c r="C56" s="16" t="n">
        <f aca="true">1/(1+B56/2)^((A56-TODAY())/182.625)</f>
        <v>4.46856448354494</v>
      </c>
      <c r="D56" s="17" t="n">
        <v>3.093</v>
      </c>
      <c r="E56" s="18" t="n">
        <v>0.005</v>
      </c>
      <c r="F56" s="21" t="n">
        <f aca="false">+E56+D56+0.02</f>
        <v>3.118</v>
      </c>
      <c r="G56" s="16" t="n">
        <v>0.2275</v>
      </c>
      <c r="H56" s="20" t="n">
        <v>1</v>
      </c>
      <c r="I56" s="20" t="n">
        <v>2.3</v>
      </c>
      <c r="L56" s="20" t="n">
        <v>1</v>
      </c>
      <c r="N56" s="22" t="n">
        <v>1.13157268230871</v>
      </c>
      <c r="O56" s="22" t="n">
        <v>1.13157268230871</v>
      </c>
      <c r="P56" s="22" t="n">
        <v>2.60261716931003</v>
      </c>
      <c r="S56" s="16" t="n">
        <v>0.0732184177766</v>
      </c>
    </row>
    <row r="57" customFormat="false" ht="12.75" hidden="false" customHeight="false" outlineLevel="0" collapsed="false">
      <c r="A57" s="15" t="n">
        <v>38353</v>
      </c>
      <c r="B57" s="16" t="n">
        <v>0.073235068676463</v>
      </c>
      <c r="C57" s="16" t="n">
        <f aca="true">1/(1+B57/2)^((A57-TODAY())/182.625)</f>
        <v>4.44285420115516</v>
      </c>
      <c r="D57" s="17" t="n">
        <v>3.248</v>
      </c>
      <c r="E57" s="18" t="n">
        <v>0.005</v>
      </c>
      <c r="F57" s="21" t="n">
        <f aca="false">+E57+D57+0.02</f>
        <v>3.273</v>
      </c>
      <c r="G57" s="16" t="n">
        <v>0.2325</v>
      </c>
      <c r="H57" s="20" t="n">
        <v>1</v>
      </c>
      <c r="I57" s="20" t="n">
        <v>2.3</v>
      </c>
      <c r="L57" s="20" t="n">
        <v>1</v>
      </c>
      <c r="N57" s="22" t="n">
        <v>1.13416586970566</v>
      </c>
      <c r="O57" s="22" t="n">
        <v>1.13416586970566</v>
      </c>
      <c r="P57" s="22" t="n">
        <v>2.60858150032303</v>
      </c>
      <c r="S57" s="16" t="n">
        <v>0.073235068676463</v>
      </c>
    </row>
    <row r="58" customFormat="false" ht="12.75" hidden="false" customHeight="false" outlineLevel="0" collapsed="false">
      <c r="A58" s="15" t="n">
        <v>38384</v>
      </c>
      <c r="B58" s="16" t="n">
        <v>0.073251719576418</v>
      </c>
      <c r="C58" s="16" t="n">
        <f aca="true">1/(1+B58/2)^((A58-TODAY())/182.625)</f>
        <v>4.41727978920094</v>
      </c>
      <c r="D58" s="17" t="n">
        <v>3.131</v>
      </c>
      <c r="E58" s="18" t="n">
        <v>0.005</v>
      </c>
      <c r="F58" s="21" t="n">
        <f aca="false">+E58+D58+0.02</f>
        <v>3.156</v>
      </c>
      <c r="G58" s="16" t="n">
        <v>0.2275</v>
      </c>
      <c r="H58" s="20" t="n">
        <v>1</v>
      </c>
      <c r="I58" s="20" t="n">
        <v>2.3</v>
      </c>
      <c r="L58" s="20" t="n">
        <v>1</v>
      </c>
      <c r="N58" s="22" t="n">
        <v>1.13676499982374</v>
      </c>
      <c r="O58" s="22" t="n">
        <v>1.13676499982374</v>
      </c>
      <c r="P58" s="22" t="n">
        <v>2.6145594995946</v>
      </c>
      <c r="S58" s="16" t="n">
        <v>0.073251719576418</v>
      </c>
    </row>
    <row r="59" customFormat="false" ht="12.75" hidden="false" customHeight="false" outlineLevel="0" collapsed="false">
      <c r="A59" s="15" t="n">
        <v>38412</v>
      </c>
      <c r="B59" s="16" t="n">
        <v>0.073266759099035</v>
      </c>
      <c r="C59" s="16" t="n">
        <f aca="true">1/(1+B59/2)^((A59-TODAY())/182.625)</f>
        <v>4.39429656917154</v>
      </c>
      <c r="D59" s="17" t="n">
        <v>3</v>
      </c>
      <c r="E59" s="18" t="n">
        <v>0.005</v>
      </c>
      <c r="F59" s="21" t="n">
        <f aca="false">+E59+D59+0.02</f>
        <v>3.025</v>
      </c>
      <c r="G59" s="16" t="n">
        <v>0.225</v>
      </c>
      <c r="H59" s="20" t="n">
        <v>1</v>
      </c>
      <c r="I59" s="20" t="n">
        <v>2.3</v>
      </c>
      <c r="L59" s="20" t="n">
        <v>1</v>
      </c>
      <c r="N59" s="22" t="n">
        <v>1.13937008628167</v>
      </c>
      <c r="O59" s="22" t="n">
        <v>1.13937008628167</v>
      </c>
      <c r="P59" s="22" t="n">
        <v>2.62055119844784</v>
      </c>
      <c r="S59" s="16" t="n">
        <v>0.073266759099035</v>
      </c>
    </row>
    <row r="60" customFormat="false" ht="12.75" hidden="false" customHeight="false" outlineLevel="0" collapsed="false">
      <c r="A60" s="15" t="n">
        <v>38443</v>
      </c>
      <c r="B60" s="16" t="n">
        <v>0.073283409999164</v>
      </c>
      <c r="C60" s="16" t="n">
        <f aca="true">1/(1+B60/2)^((A60-TODAY())/182.625)</f>
        <v>4.36897897568338</v>
      </c>
      <c r="D60" s="17" t="n">
        <v>2.863</v>
      </c>
      <c r="E60" s="18" t="n">
        <v>0.005</v>
      </c>
      <c r="F60" s="21" t="n">
        <f aca="false">+E60+D60+0.02</f>
        <v>2.888</v>
      </c>
      <c r="G60" s="16" t="n">
        <v>0.2125</v>
      </c>
      <c r="H60" s="20" t="n">
        <v>1</v>
      </c>
      <c r="I60" s="20" t="n">
        <v>2.3</v>
      </c>
      <c r="L60" s="20" t="n">
        <v>1</v>
      </c>
      <c r="N60" s="22" t="n">
        <v>1.1419811427294</v>
      </c>
      <c r="O60" s="22" t="n">
        <v>1.1419811427294</v>
      </c>
      <c r="P60" s="22" t="n">
        <v>2.62655662827762</v>
      </c>
      <c r="S60" s="16" t="n">
        <v>0.073283409999164</v>
      </c>
    </row>
    <row r="61" customFormat="false" ht="12.75" hidden="false" customHeight="false" outlineLevel="0" collapsed="false">
      <c r="A61" s="15" t="n">
        <v>38473</v>
      </c>
      <c r="B61" s="16" t="n">
        <v>0.073299523773569</v>
      </c>
      <c r="C61" s="16" t="n">
        <f aca="true">1/(1+B61/2)^((A61-TODAY())/182.625)</f>
        <v>4.34460568205767</v>
      </c>
      <c r="D61" s="17" t="n">
        <v>2.84</v>
      </c>
      <c r="E61" s="18" t="n">
        <v>0.005</v>
      </c>
      <c r="F61" s="21" t="n">
        <f aca="false">+E61+D61+0.02</f>
        <v>2.865</v>
      </c>
      <c r="G61" s="16" t="n">
        <v>0.2125</v>
      </c>
      <c r="H61" s="20" t="n">
        <v>1</v>
      </c>
      <c r="I61" s="20" t="n">
        <v>2.3</v>
      </c>
      <c r="L61" s="20" t="n">
        <v>1</v>
      </c>
      <c r="N61" s="22" t="n">
        <v>1.14459818284815</v>
      </c>
      <c r="O61" s="22" t="n">
        <v>1.14459818284815</v>
      </c>
      <c r="P61" s="22" t="n">
        <v>2.63257582055075</v>
      </c>
      <c r="S61" s="16" t="n">
        <v>0.073299523773569</v>
      </c>
    </row>
    <row r="62" customFormat="false" ht="12.75" hidden="false" customHeight="false" outlineLevel="0" collapsed="false">
      <c r="A62" s="15" t="n">
        <v>38504</v>
      </c>
      <c r="B62" s="16" t="n">
        <v>0.073316174673877</v>
      </c>
      <c r="C62" s="16" t="n">
        <f aca="true">1/(1+B62/2)^((A62-TODAY())/182.625)</f>
        <v>4.31955118371886</v>
      </c>
      <c r="D62" s="17" t="n">
        <v>2.847</v>
      </c>
      <c r="E62" s="18" t="n">
        <v>0.005</v>
      </c>
      <c r="F62" s="21" t="n">
        <f aca="false">+E62+D62+0.02</f>
        <v>2.872</v>
      </c>
      <c r="G62" s="16" t="n">
        <v>0.2125</v>
      </c>
      <c r="H62" s="20" t="n">
        <v>1</v>
      </c>
      <c r="I62" s="20" t="n">
        <v>2.3</v>
      </c>
      <c r="L62" s="20" t="n">
        <v>1</v>
      </c>
      <c r="N62" s="22" t="n">
        <v>1.14722122035051</v>
      </c>
      <c r="O62" s="22" t="n">
        <v>1.14722122035051</v>
      </c>
      <c r="P62" s="22" t="n">
        <v>2.63860880680618</v>
      </c>
      <c r="S62" s="16" t="n">
        <v>0.073316174673877</v>
      </c>
    </row>
    <row r="63" customFormat="false" ht="12.75" hidden="false" customHeight="false" outlineLevel="0" collapsed="false">
      <c r="A63" s="15" t="n">
        <v>38534</v>
      </c>
      <c r="B63" s="16" t="n">
        <v>0.073328376024554</v>
      </c>
      <c r="C63" s="16" t="n">
        <f aca="true">1/(1+B63/2)^((A63-TODAY())/182.625)</f>
        <v>4.29510323826906</v>
      </c>
      <c r="D63" s="17" t="n">
        <v>2.912</v>
      </c>
      <c r="E63" s="18" t="n">
        <v>0.005</v>
      </c>
      <c r="F63" s="21" t="n">
        <f aca="false">+E63+D63+0.02</f>
        <v>2.937</v>
      </c>
      <c r="G63" s="16" t="n">
        <v>0.2125</v>
      </c>
      <c r="H63" s="20" t="n">
        <v>1</v>
      </c>
      <c r="I63" s="20" t="n">
        <v>2.3</v>
      </c>
      <c r="L63" s="20" t="n">
        <v>1</v>
      </c>
      <c r="N63" s="22" t="n">
        <v>1.14985026898048</v>
      </c>
      <c r="O63" s="22" t="n">
        <v>1.14985026898048</v>
      </c>
      <c r="P63" s="22" t="n">
        <v>2.64465561865511</v>
      </c>
      <c r="S63" s="16" t="n">
        <v>0.073328376024554</v>
      </c>
    </row>
    <row r="64" customFormat="false" ht="12.75" hidden="false" customHeight="false" outlineLevel="0" collapsed="false">
      <c r="A64" s="15" t="n">
        <v>38565</v>
      </c>
      <c r="B64" s="16" t="n">
        <v>0.073339753658</v>
      </c>
      <c r="C64" s="16" t="n">
        <f aca="true">1/(1+B64/2)^((A64-TODAY())/182.625)</f>
        <v>4.26987490255659</v>
      </c>
      <c r="D64" s="17" t="n">
        <v>2.909</v>
      </c>
      <c r="E64" s="18" t="n">
        <v>0.005</v>
      </c>
      <c r="F64" s="21" t="n">
        <f aca="false">+E64+D64+0.02</f>
        <v>2.934</v>
      </c>
      <c r="G64" s="16" t="n">
        <v>0.2125</v>
      </c>
      <c r="H64" s="20" t="n">
        <v>1</v>
      </c>
      <c r="I64" s="20" t="n">
        <v>2.3</v>
      </c>
      <c r="L64" s="20" t="n">
        <v>1</v>
      </c>
      <c r="N64" s="22" t="n">
        <v>1.15248534251356</v>
      </c>
      <c r="O64" s="22" t="n">
        <v>1.15248534251356</v>
      </c>
      <c r="P64" s="22" t="n">
        <v>2.6507162877812</v>
      </c>
      <c r="S64" s="16" t="n">
        <v>0.073339753658</v>
      </c>
    </row>
    <row r="65" customFormat="false" ht="12.75" hidden="false" customHeight="false" outlineLevel="0" collapsed="false">
      <c r="A65" s="15" t="n">
        <v>38596</v>
      </c>
      <c r="B65" s="16" t="n">
        <v>0.073351131291489</v>
      </c>
      <c r="C65" s="16" t="n">
        <f aca="true">1/(1+B65/2)^((A65-TODAY())/182.625)</f>
        <v>4.24478683842765</v>
      </c>
      <c r="D65" s="17" t="n">
        <v>2.891</v>
      </c>
      <c r="E65" s="18" t="n">
        <v>0.005</v>
      </c>
      <c r="F65" s="21" t="n">
        <f aca="false">+E65+D65+0.02</f>
        <v>2.916</v>
      </c>
      <c r="G65" s="16" t="n">
        <v>0.2125</v>
      </c>
      <c r="H65" s="20" t="n">
        <v>1</v>
      </c>
      <c r="I65" s="20" t="n">
        <v>2.3</v>
      </c>
      <c r="L65" s="20" t="n">
        <v>1</v>
      </c>
      <c r="N65" s="22" t="n">
        <v>1.15512645475682</v>
      </c>
      <c r="O65" s="22" t="n">
        <v>1.15512645475682</v>
      </c>
      <c r="P65" s="22" t="n">
        <v>2.65679084594069</v>
      </c>
      <c r="S65" s="16" t="n">
        <v>0.073351131291489</v>
      </c>
    </row>
    <row r="66" customFormat="false" ht="12.75" hidden="false" customHeight="false" outlineLevel="0" collapsed="false">
      <c r="A66" s="15" t="n">
        <v>38626</v>
      </c>
      <c r="B66" s="16" t="n">
        <v>0.073362141904584</v>
      </c>
      <c r="C66" s="16" t="n">
        <f aca="true">1/(1+B66/2)^((A66-TODAY())/182.625)</f>
        <v>4.2206409355096</v>
      </c>
      <c r="D66" s="17" t="n">
        <v>2.905</v>
      </c>
      <c r="E66" s="18" t="n">
        <v>0.005</v>
      </c>
      <c r="F66" s="21" t="n">
        <f aca="false">+E66+D66+0.02</f>
        <v>2.93</v>
      </c>
      <c r="G66" s="16" t="n">
        <v>0.2125</v>
      </c>
      <c r="H66" s="20" t="n">
        <v>1</v>
      </c>
      <c r="I66" s="20" t="n">
        <v>2.3</v>
      </c>
      <c r="L66" s="20" t="n">
        <v>1</v>
      </c>
      <c r="N66" s="22" t="n">
        <v>1.15777361954897</v>
      </c>
      <c r="O66" s="22" t="n">
        <v>1.15777361954897</v>
      </c>
      <c r="P66" s="22" t="n">
        <v>2.66287932496264</v>
      </c>
      <c r="S66" s="16" t="n">
        <v>0.073362141904584</v>
      </c>
    </row>
    <row r="67" customFormat="false" ht="12.75" hidden="false" customHeight="false" outlineLevel="0" collapsed="false">
      <c r="A67" s="15" t="n">
        <v>38657</v>
      </c>
      <c r="B67" s="16" t="n">
        <v>0.073373519538157</v>
      </c>
      <c r="C67" s="16" t="n">
        <f aca="true">1/(1+B67/2)^((A67-TODAY())/182.625)</f>
        <v>4.19582675897717</v>
      </c>
      <c r="D67" s="17" t="n">
        <v>2.993</v>
      </c>
      <c r="E67" s="18" t="n">
        <v>0.005</v>
      </c>
      <c r="F67" s="21" t="n">
        <f aca="false">+E67+D67+0.02</f>
        <v>3.018</v>
      </c>
      <c r="G67" s="16" t="n">
        <v>0.2125</v>
      </c>
      <c r="H67" s="20" t="n">
        <v>1</v>
      </c>
      <c r="I67" s="20" t="n">
        <v>2.3</v>
      </c>
      <c r="L67" s="20" t="n">
        <v>1</v>
      </c>
      <c r="N67" s="22" t="n">
        <v>1.16042685076044</v>
      </c>
      <c r="O67" s="22" t="n">
        <v>1.16042685076044</v>
      </c>
      <c r="P67" s="22" t="n">
        <v>2.66898175674901</v>
      </c>
      <c r="S67" s="16" t="n">
        <v>0.073373519538157</v>
      </c>
    </row>
    <row r="68" customFormat="false" ht="12.75" hidden="false" customHeight="false" outlineLevel="0" collapsed="false">
      <c r="A68" s="15" t="n">
        <v>38687</v>
      </c>
      <c r="B68" s="16" t="n">
        <v>0.073384530151333</v>
      </c>
      <c r="C68" s="16" t="n">
        <f aca="true">1/(1+B68/2)^((A68-TODAY())/182.625)</f>
        <v>4.17194454897487</v>
      </c>
      <c r="D68" s="17" t="n">
        <v>3.087</v>
      </c>
      <c r="E68" s="18" t="n">
        <v>0.005</v>
      </c>
      <c r="F68" s="21" t="n">
        <f aca="false">+E68+D68+0.02</f>
        <v>3.112</v>
      </c>
      <c r="G68" s="16" t="n">
        <v>0.215</v>
      </c>
      <c r="H68" s="20" t="n">
        <v>1</v>
      </c>
      <c r="I68" s="20" t="n">
        <v>2.3</v>
      </c>
      <c r="L68" s="20" t="n">
        <v>1</v>
      </c>
      <c r="N68" s="22" t="n">
        <v>1.16308616229343</v>
      </c>
      <c r="O68" s="22" t="n">
        <v>1.16308616229343</v>
      </c>
      <c r="P68" s="22" t="n">
        <v>2.6750981732749</v>
      </c>
      <c r="S68" s="16" t="n">
        <v>0.073384530151333</v>
      </c>
    </row>
    <row r="69" customFormat="false" ht="12.75" hidden="false" customHeight="false" outlineLevel="0" collapsed="false">
      <c r="A69" s="15" t="n">
        <v>38718</v>
      </c>
      <c r="B69" s="16" t="n">
        <v>0.073395907785</v>
      </c>
      <c r="C69" s="16" t="n">
        <f aca="true">1/(1+B69/2)^((A69-TODAY())/182.625)</f>
        <v>4.14740145689628</v>
      </c>
      <c r="D69" s="17" t="n">
        <v>3.255</v>
      </c>
      <c r="E69" s="18" t="n">
        <v>0.005</v>
      </c>
      <c r="F69" s="21" t="n">
        <f aca="false">+E69+D69+0.02</f>
        <v>3.28</v>
      </c>
      <c r="G69" s="16" t="n">
        <v>0.2175</v>
      </c>
      <c r="H69" s="20" t="n">
        <v>1</v>
      </c>
      <c r="I69" s="20" t="n">
        <v>2.3</v>
      </c>
      <c r="L69" s="20" t="n">
        <v>1</v>
      </c>
      <c r="N69" s="22" t="n">
        <v>1.16575156808202</v>
      </c>
      <c r="O69" s="22" t="n">
        <v>1.16575156808202</v>
      </c>
      <c r="P69" s="22" t="n">
        <v>2.68122860658865</v>
      </c>
      <c r="S69" s="16" t="n">
        <v>0.073395907785</v>
      </c>
    </row>
    <row r="70" customFormat="false" ht="12.75" hidden="false" customHeight="false" outlineLevel="0" collapsed="false">
      <c r="A70" s="15" t="n">
        <v>38749</v>
      </c>
      <c r="B70" s="16" t="n">
        <v>0.07340728541869</v>
      </c>
      <c r="C70" s="16" t="n">
        <f aca="true">1/(1+B70/2)^((A70-TODAY())/182.625)</f>
        <v>4.12299506329712</v>
      </c>
      <c r="D70" s="17" t="n">
        <v>3.142</v>
      </c>
      <c r="E70" s="18" t="n">
        <v>0.005</v>
      </c>
      <c r="F70" s="21" t="n">
        <f aca="false">+E70+D70+0.02</f>
        <v>3.167</v>
      </c>
      <c r="G70" s="16" t="n">
        <v>0.2125</v>
      </c>
      <c r="H70" s="20" t="n">
        <v>1</v>
      </c>
      <c r="I70" s="20" t="n">
        <v>2.3</v>
      </c>
      <c r="L70" s="20" t="n">
        <v>1</v>
      </c>
      <c r="N70" s="22" t="n">
        <v>1.16842308209221</v>
      </c>
      <c r="O70" s="22" t="n">
        <v>1.16842308209221</v>
      </c>
      <c r="P70" s="22" t="n">
        <v>2.68737308881208</v>
      </c>
      <c r="S70" s="16" t="n">
        <v>0.07340728541869</v>
      </c>
    </row>
    <row r="71" customFormat="false" ht="12.75" hidden="false" customHeight="false" outlineLevel="0" collapsed="false">
      <c r="A71" s="15" t="n">
        <v>38777</v>
      </c>
      <c r="B71" s="16" t="n">
        <v>0.073417561991101</v>
      </c>
      <c r="C71" s="16" t="n">
        <f aca="true">1/(1+B71/2)^((A71-TODAY())/182.625)</f>
        <v>4.10106748034017</v>
      </c>
      <c r="D71" s="17" t="n">
        <v>3.014</v>
      </c>
      <c r="E71" s="18" t="n">
        <v>0.005</v>
      </c>
      <c r="F71" s="21" t="n">
        <f aca="false">+E71+D71+0.02</f>
        <v>3.039</v>
      </c>
      <c r="G71" s="16" t="n">
        <v>0.1585</v>
      </c>
      <c r="H71" s="20" t="n">
        <v>1</v>
      </c>
      <c r="I71" s="20" t="n">
        <v>2.3</v>
      </c>
      <c r="L71" s="20" t="n">
        <v>1</v>
      </c>
      <c r="N71" s="22" t="n">
        <v>1.171100718322</v>
      </c>
      <c r="O71" s="22" t="n">
        <v>1.171100718322</v>
      </c>
      <c r="P71" s="22" t="n">
        <v>2.69353165214061</v>
      </c>
      <c r="S71" s="16" t="n">
        <v>0.073417561991101</v>
      </c>
    </row>
    <row r="72" customFormat="false" ht="12.75" hidden="false" customHeight="false" outlineLevel="0" collapsed="false">
      <c r="A72" s="15" t="n">
        <v>38808</v>
      </c>
      <c r="B72" s="16" t="n">
        <v>0.073428939624883</v>
      </c>
      <c r="C72" s="16" t="n">
        <f aca="true">1/(1+B72/2)^((A72-TODAY())/182.625)</f>
        <v>4.07691928605571</v>
      </c>
      <c r="D72" s="17" t="n">
        <v>2.88</v>
      </c>
      <c r="E72" s="18" t="n">
        <v>0.005</v>
      </c>
      <c r="F72" s="21" t="n">
        <f aca="false">+E72+D72+0.02</f>
        <v>2.905</v>
      </c>
      <c r="G72" s="16" t="n">
        <v>0.1575</v>
      </c>
      <c r="H72" s="20" t="n">
        <v>1</v>
      </c>
      <c r="I72" s="20" t="n">
        <v>2.3</v>
      </c>
      <c r="L72" s="20" t="n">
        <v>1</v>
      </c>
      <c r="N72" s="22" t="n">
        <v>1.17378449080149</v>
      </c>
      <c r="O72" s="22" t="n">
        <v>1.17378449080149</v>
      </c>
      <c r="P72" s="22" t="n">
        <v>2.69970432884343</v>
      </c>
      <c r="S72" s="16" t="n">
        <v>0.073428939624883</v>
      </c>
    </row>
    <row r="73" customFormat="false" ht="12.75" hidden="false" customHeight="false" outlineLevel="0" collapsed="false">
      <c r="A73" s="15" t="n">
        <v>38838</v>
      </c>
      <c r="B73" s="16" t="n">
        <v>0.07343995023826</v>
      </c>
      <c r="C73" s="16" t="n">
        <f aca="true">1/(1+B73/2)^((A73-TODAY())/182.625)</f>
        <v>4.05367826449136</v>
      </c>
      <c r="D73" s="17" t="n">
        <v>2.858</v>
      </c>
      <c r="E73" s="18" t="n">
        <v>0.005</v>
      </c>
      <c r="F73" s="21" t="n">
        <f aca="false">+E73+D73+0.02</f>
        <v>2.883</v>
      </c>
      <c r="G73" s="16" t="n">
        <v>0.1575</v>
      </c>
      <c r="H73" s="20" t="n">
        <v>1</v>
      </c>
      <c r="I73" s="20" t="n">
        <v>2.3</v>
      </c>
      <c r="L73" s="20" t="n">
        <v>1</v>
      </c>
      <c r="N73" s="22" t="n">
        <v>1.17647441359291</v>
      </c>
      <c r="O73" s="22" t="n">
        <v>1.17647441359291</v>
      </c>
      <c r="P73" s="22" t="n">
        <v>2.7058911512637</v>
      </c>
      <c r="S73" s="16" t="n">
        <v>0.07343995023826</v>
      </c>
    </row>
    <row r="74" customFormat="false" ht="12.75" hidden="false" customHeight="false" outlineLevel="0" collapsed="false">
      <c r="A74" s="15" t="n">
        <v>38869</v>
      </c>
      <c r="B74" s="16" t="n">
        <v>0.073451327872126</v>
      </c>
      <c r="C74" s="16" t="n">
        <f aca="true">1/(1+B74/2)^((A74-TODAY())/182.625)</f>
        <v>4.02979432925264</v>
      </c>
      <c r="D74" s="17" t="n">
        <v>2.866</v>
      </c>
      <c r="E74" s="18" t="n">
        <v>0.005</v>
      </c>
      <c r="F74" s="21" t="n">
        <f aca="false">+E74+D74+0.02</f>
        <v>2.891</v>
      </c>
      <c r="G74" s="16" t="n">
        <v>0.1575</v>
      </c>
      <c r="H74" s="20" t="n">
        <v>1</v>
      </c>
      <c r="I74" s="20" t="n">
        <v>2.3</v>
      </c>
      <c r="L74" s="20" t="n">
        <v>1</v>
      </c>
      <c r="N74" s="22" t="n">
        <v>1.17917050079073</v>
      </c>
      <c r="O74" s="22" t="n">
        <v>1.17917050079073</v>
      </c>
      <c r="P74" s="22" t="n">
        <v>2.71209215181868</v>
      </c>
      <c r="S74" s="16" t="n">
        <v>0.073451327872126</v>
      </c>
    </row>
    <row r="75" customFormat="false" ht="12.75" hidden="false" customHeight="false" outlineLevel="0" collapsed="false">
      <c r="A75" s="15" t="n">
        <v>38899</v>
      </c>
      <c r="B75" s="16" t="n">
        <v>0.073462338485585</v>
      </c>
      <c r="C75" s="16" t="n">
        <f aca="true">1/(1+B75/2)^((A75-TODAY())/182.625)</f>
        <v>4.00680772684528</v>
      </c>
      <c r="D75" s="17" t="n">
        <v>2.931</v>
      </c>
      <c r="E75" s="18" t="n">
        <v>0.005</v>
      </c>
      <c r="F75" s="21" t="n">
        <f aca="false">+E75+D75+0.02</f>
        <v>2.956</v>
      </c>
      <c r="G75" s="16" t="n">
        <v>0.1575</v>
      </c>
      <c r="H75" s="20" t="n">
        <v>1</v>
      </c>
      <c r="I75" s="20" t="n">
        <v>2.3</v>
      </c>
      <c r="L75" s="20" t="n">
        <v>1</v>
      </c>
      <c r="N75" s="22" t="n">
        <v>1.18187276652171</v>
      </c>
      <c r="O75" s="22" t="n">
        <v>1.18187276652171</v>
      </c>
      <c r="P75" s="22" t="n">
        <v>2.71830736299993</v>
      </c>
      <c r="S75" s="16" t="n">
        <v>0.073462338485585</v>
      </c>
    </row>
    <row r="76" customFormat="false" ht="12.75" hidden="false" customHeight="false" outlineLevel="0" collapsed="false">
      <c r="A76" s="15" t="n">
        <v>38930</v>
      </c>
      <c r="B76" s="16" t="n">
        <v>0.073473716119534</v>
      </c>
      <c r="C76" s="16" t="n">
        <f aca="true">1/(1+B76/2)^((A76-TODAY())/182.625)</f>
        <v>3.98318533864558</v>
      </c>
      <c r="D76" s="17" t="n">
        <v>2.928</v>
      </c>
      <c r="E76" s="18" t="n">
        <v>0.005</v>
      </c>
      <c r="F76" s="21" t="n">
        <f aca="false">+E76+D76+0.02</f>
        <v>2.953</v>
      </c>
      <c r="G76" s="16" t="n">
        <v>0.1575</v>
      </c>
      <c r="H76" s="20" t="n">
        <v>1</v>
      </c>
      <c r="I76" s="20" t="n">
        <v>2.3</v>
      </c>
      <c r="L76" s="20" t="n">
        <v>1</v>
      </c>
      <c r="N76" s="22" t="n">
        <v>1.18458122494499</v>
      </c>
      <c r="O76" s="22" t="n">
        <v>1.18458122494499</v>
      </c>
      <c r="P76" s="22" t="n">
        <v>2.72453681737347</v>
      </c>
      <c r="S76" s="16" t="n">
        <v>0.073473716119534</v>
      </c>
    </row>
    <row r="77" customFormat="false" ht="12.75" hidden="false" customHeight="false" outlineLevel="0" collapsed="false">
      <c r="A77" s="15" t="n">
        <v>38961</v>
      </c>
      <c r="B77" s="16" t="n">
        <v>0.073485093753527</v>
      </c>
      <c r="C77" s="16" t="n">
        <f aca="true">1/(1+B77/2)^((A77-TODAY())/182.625)</f>
        <v>3.95969483672118</v>
      </c>
      <c r="D77" s="17" t="n">
        <v>2.909</v>
      </c>
      <c r="E77" s="18" t="n">
        <v>0.005</v>
      </c>
      <c r="F77" s="21" t="n">
        <f aca="false">+E77+D77+0.02</f>
        <v>2.934</v>
      </c>
      <c r="G77" s="16" t="n">
        <v>0.1575</v>
      </c>
      <c r="H77" s="20" t="n">
        <v>1</v>
      </c>
      <c r="I77" s="20" t="n">
        <v>2.3</v>
      </c>
      <c r="L77" s="20" t="n">
        <v>1</v>
      </c>
      <c r="N77" s="22" t="n">
        <v>1.18729589025215</v>
      </c>
      <c r="O77" s="22" t="n">
        <v>1.18729589025215</v>
      </c>
      <c r="P77" s="22" t="n">
        <v>2.73078054757995</v>
      </c>
      <c r="S77" s="16" t="n">
        <v>0.073485093753527</v>
      </c>
    </row>
    <row r="78" customFormat="false" ht="12.75" hidden="false" customHeight="false" outlineLevel="0" collapsed="false">
      <c r="A78" s="15" t="n">
        <v>38991</v>
      </c>
      <c r="B78" s="16" t="n">
        <v>0.073496104367108</v>
      </c>
      <c r="C78" s="16" t="n">
        <f aca="true">1/(1+B78/2)^((A78-TODAY())/182.625)</f>
        <v>3.93708701590262</v>
      </c>
      <c r="D78" s="17" t="n">
        <v>2.922</v>
      </c>
      <c r="E78" s="18" t="n">
        <v>0.005</v>
      </c>
      <c r="F78" s="21" t="n">
        <f aca="false">+E78+D78+0.02</f>
        <v>2.947</v>
      </c>
      <c r="G78" s="16" t="n">
        <v>0.1575</v>
      </c>
      <c r="H78" s="20" t="n">
        <v>1</v>
      </c>
      <c r="I78" s="20" t="n">
        <v>2.3</v>
      </c>
      <c r="L78" s="20" t="n">
        <v>1</v>
      </c>
      <c r="N78" s="22" t="n">
        <v>1.19001677666731</v>
      </c>
      <c r="O78" s="22" t="n">
        <v>1.19001677666731</v>
      </c>
      <c r="P78" s="22" t="n">
        <v>2.73703858633482</v>
      </c>
      <c r="S78" s="16" t="n">
        <v>0.073496104367108</v>
      </c>
    </row>
    <row r="79" customFormat="false" ht="12.75" hidden="false" customHeight="false" outlineLevel="0" collapsed="false">
      <c r="A79" s="15" t="n">
        <v>39022</v>
      </c>
      <c r="B79" s="16" t="n">
        <v>0.073507482001184</v>
      </c>
      <c r="C79" s="16" t="n">
        <f aca="true">1/(1+B79/2)^((A79-TODAY())/182.625)</f>
        <v>3.91385401936138</v>
      </c>
      <c r="D79" s="17" t="n">
        <v>3.005</v>
      </c>
      <c r="E79" s="18" t="n">
        <v>0.005</v>
      </c>
      <c r="F79" s="21" t="n">
        <f aca="false">+E79+D79+0.02</f>
        <v>3.03</v>
      </c>
      <c r="G79" s="16" t="n">
        <v>0.1575</v>
      </c>
      <c r="H79" s="20" t="n">
        <v>1</v>
      </c>
      <c r="I79" s="20" t="n">
        <v>2.3</v>
      </c>
      <c r="L79" s="20" t="n">
        <v>1</v>
      </c>
      <c r="N79" s="22" t="n">
        <v>1.19274389844718</v>
      </c>
      <c r="O79" s="22" t="n">
        <v>1.19274389844718</v>
      </c>
      <c r="P79" s="22" t="n">
        <v>2.74331096642851</v>
      </c>
      <c r="S79" s="16" t="n">
        <v>0.073507482001184</v>
      </c>
    </row>
    <row r="80" customFormat="false" ht="12.75" hidden="false" customHeight="false" outlineLevel="0" collapsed="false">
      <c r="A80" s="15" t="n">
        <v>39052</v>
      </c>
      <c r="B80" s="16" t="n">
        <v>0.073518492614847</v>
      </c>
      <c r="C80" s="16" t="n">
        <f aca="true">1/(1+B80/2)^((A80-TODAY())/182.625)</f>
        <v>3.89149411298239</v>
      </c>
      <c r="D80" s="17" t="n">
        <v>3.096</v>
      </c>
      <c r="E80" s="18" t="n">
        <v>0.005</v>
      </c>
      <c r="F80" s="21" t="n">
        <f aca="false">+E80+D80+0.02</f>
        <v>3.121</v>
      </c>
      <c r="G80" s="16" t="n">
        <v>0.1575</v>
      </c>
      <c r="H80" s="20" t="n">
        <v>1</v>
      </c>
      <c r="I80" s="20" t="n">
        <v>2.3</v>
      </c>
      <c r="L80" s="20" t="n">
        <v>1</v>
      </c>
      <c r="N80" s="22" t="n">
        <v>1.19547726988112</v>
      </c>
      <c r="O80" s="22" t="n">
        <v>1.19547726988112</v>
      </c>
      <c r="P80" s="22" t="n">
        <v>2.74959772072657</v>
      </c>
      <c r="S80" s="16" t="n">
        <v>0.073518492614847</v>
      </c>
    </row>
    <row r="81" customFormat="false" ht="12.75" hidden="false" customHeight="false" outlineLevel="0" collapsed="false">
      <c r="A81" s="15" t="n">
        <v>39083</v>
      </c>
      <c r="B81" s="16" t="n">
        <v>0.073529870249008</v>
      </c>
      <c r="C81" s="16" t="n">
        <f aca="true">1/(1+B81/2)^((A81-TODAY())/182.625)</f>
        <v>3.86851597392156</v>
      </c>
      <c r="D81" s="17" t="n">
        <v>3.277</v>
      </c>
      <c r="E81" s="18" t="n">
        <v>0.005</v>
      </c>
      <c r="F81" s="21" t="n">
        <f aca="false">+E81+D81+0.02</f>
        <v>3.302</v>
      </c>
      <c r="G81" s="16" t="n">
        <v>0.1575</v>
      </c>
      <c r="H81" s="20" t="n">
        <v>1</v>
      </c>
      <c r="I81" s="20" t="n">
        <v>2.3</v>
      </c>
      <c r="L81" s="20" t="n">
        <v>1</v>
      </c>
      <c r="N81" s="22" t="n">
        <v>1.19821690529126</v>
      </c>
      <c r="O81" s="22" t="n">
        <v>1.19821690529126</v>
      </c>
      <c r="P81" s="22" t="n">
        <v>2.7558988821699</v>
      </c>
      <c r="S81" s="16" t="n">
        <v>0.073529870249008</v>
      </c>
    </row>
    <row r="82" customFormat="false" ht="12.75" hidden="false" customHeight="false" outlineLevel="0" collapsed="false">
      <c r="A82" s="15" t="n">
        <v>39114</v>
      </c>
      <c r="B82" s="16" t="n">
        <v>0.073541247883211</v>
      </c>
      <c r="C82" s="16" t="n">
        <f aca="true">1/(1+B82/2)^((A82-TODAY())/182.625)</f>
        <v>3.84566634591446</v>
      </c>
      <c r="D82" s="17" t="n">
        <v>3.168</v>
      </c>
      <c r="E82" s="18" t="n">
        <v>0.005</v>
      </c>
      <c r="F82" s="21" t="n">
        <f aca="false">+E82+D82+0.02</f>
        <v>3.193</v>
      </c>
      <c r="G82" s="16" t="n">
        <v>0.1575</v>
      </c>
      <c r="H82" s="20" t="n">
        <v>1</v>
      </c>
      <c r="I82" s="20" t="n">
        <v>2.3</v>
      </c>
      <c r="L82" s="20" t="n">
        <v>1</v>
      </c>
      <c r="N82" s="22" t="n">
        <v>1.20096281903255</v>
      </c>
      <c r="O82" s="22" t="n">
        <v>1.20096281903255</v>
      </c>
      <c r="P82" s="22" t="n">
        <v>2.76221448377487</v>
      </c>
      <c r="S82" s="16" t="n">
        <v>0.073541247883211</v>
      </c>
    </row>
    <row r="83" customFormat="false" ht="12.75" hidden="false" customHeight="false" outlineLevel="0" collapsed="false">
      <c r="A83" s="15" t="n">
        <v>39142</v>
      </c>
      <c r="B83" s="16" t="n">
        <v>0.073551524456076</v>
      </c>
      <c r="C83" s="16" t="n">
        <f aca="true">1/(1+B83/2)^((A83-TODAY())/182.625)</f>
        <v>3.82513786946894</v>
      </c>
      <c r="D83" s="17" t="n">
        <v>3.043</v>
      </c>
      <c r="E83" s="18" t="n">
        <v>0.005</v>
      </c>
      <c r="F83" s="21" t="n">
        <f aca="false">+E83+D83+0.02</f>
        <v>3.068</v>
      </c>
      <c r="G83" s="16" t="n">
        <v>0.1575</v>
      </c>
      <c r="H83" s="20" t="n">
        <v>1</v>
      </c>
      <c r="I83" s="20" t="n">
        <v>2.3</v>
      </c>
      <c r="L83" s="20" t="n">
        <v>1</v>
      </c>
      <c r="N83" s="22" t="n">
        <v>1.20371502549284</v>
      </c>
      <c r="O83" s="22" t="n">
        <v>1.20371502549284</v>
      </c>
      <c r="P83" s="22" t="n">
        <v>2.76854455863353</v>
      </c>
      <c r="S83" s="16" t="n">
        <v>0.073551524456076</v>
      </c>
    </row>
    <row r="84" customFormat="false" ht="12.75" hidden="false" customHeight="false" outlineLevel="0" collapsed="false">
      <c r="A84" s="15" t="n">
        <v>39173</v>
      </c>
      <c r="B84" s="16" t="n">
        <v>0.073562902090361</v>
      </c>
      <c r="C84" s="16" t="n">
        <f aca="true">1/(1+B84/2)^((A84-TODAY())/182.625)</f>
        <v>3.80253096744965</v>
      </c>
      <c r="D84" s="17" t="n">
        <v>2.912</v>
      </c>
      <c r="E84" s="18" t="n">
        <v>0.005</v>
      </c>
      <c r="F84" s="21" t="n">
        <f aca="false">+E84+D84+0.02</f>
        <v>2.937</v>
      </c>
      <c r="G84" s="16" t="n">
        <v>0.1575</v>
      </c>
      <c r="H84" s="20" t="n">
        <v>1</v>
      </c>
      <c r="I84" s="20" t="n">
        <v>2.3</v>
      </c>
      <c r="L84" s="20" t="n">
        <v>1</v>
      </c>
      <c r="N84" s="22" t="n">
        <v>1.20647353909292</v>
      </c>
      <c r="O84" s="22" t="n">
        <v>1.20647353909292</v>
      </c>
      <c r="P84" s="22" t="n">
        <v>2.77488913991373</v>
      </c>
      <c r="S84" s="16" t="n">
        <v>0.073562902090361</v>
      </c>
    </row>
    <row r="85" customFormat="false" ht="12.75" hidden="false" customHeight="false" outlineLevel="0" collapsed="false">
      <c r="A85" s="15" t="n">
        <v>39203</v>
      </c>
      <c r="B85" s="16" t="n">
        <v>0.073573912704226</v>
      </c>
      <c r="C85" s="16" t="n">
        <f aca="true">1/(1+B85/2)^((A85-TODAY())/182.625)</f>
        <v>3.78077383206998</v>
      </c>
      <c r="D85" s="17" t="n">
        <v>2.891</v>
      </c>
      <c r="E85" s="18" t="n">
        <v>0.005</v>
      </c>
      <c r="F85" s="21" t="n">
        <f aca="false">+E85+D85+0.02</f>
        <v>2.916</v>
      </c>
      <c r="G85" s="16" t="n">
        <v>0.1575</v>
      </c>
      <c r="H85" s="20" t="n">
        <v>1</v>
      </c>
      <c r="I85" s="20" t="n">
        <v>2.3</v>
      </c>
      <c r="L85" s="20" t="n">
        <v>1</v>
      </c>
      <c r="N85" s="22" t="n">
        <v>1.20923837428668</v>
      </c>
      <c r="O85" s="22" t="n">
        <v>1.20923837428668</v>
      </c>
      <c r="P85" s="22" t="n">
        <v>2.78124826085936</v>
      </c>
      <c r="S85" s="16" t="n">
        <v>0.073573912704226</v>
      </c>
    </row>
    <row r="86" customFormat="false" ht="12.75" hidden="false" customHeight="false" outlineLevel="0" collapsed="false">
      <c r="A86" s="15" t="n">
        <v>39234</v>
      </c>
      <c r="B86" s="16" t="n">
        <v>0.073585290338594</v>
      </c>
      <c r="C86" s="16" t="n">
        <f aca="true">1/(1+B86/2)^((A86-TODAY())/182.625)</f>
        <v>3.75841534071705</v>
      </c>
      <c r="D86" s="17" t="n">
        <v>2.9</v>
      </c>
      <c r="E86" s="18" t="n">
        <v>0.005</v>
      </c>
      <c r="F86" s="21" t="n">
        <f aca="false">+E86+D86+0.02</f>
        <v>2.925</v>
      </c>
      <c r="G86" s="16" t="n">
        <v>0.1575</v>
      </c>
      <c r="H86" s="20" t="n">
        <v>1</v>
      </c>
      <c r="I86" s="20" t="n">
        <v>2.3</v>
      </c>
      <c r="L86" s="20" t="n">
        <v>1</v>
      </c>
      <c r="N86" s="22" t="n">
        <v>1.21200954556109</v>
      </c>
      <c r="O86" s="22" t="n">
        <v>1.21200954556109</v>
      </c>
      <c r="P86" s="22" t="n">
        <v>2.7876219547905</v>
      </c>
      <c r="S86" s="16" t="n">
        <v>0.073585290338594</v>
      </c>
    </row>
    <row r="87" customFormat="false" ht="12.75" hidden="false" customHeight="false" outlineLevel="0" collapsed="false">
      <c r="A87" s="15" t="n">
        <v>39264</v>
      </c>
      <c r="B87" s="16" t="n">
        <v>0.073579996469413</v>
      </c>
      <c r="C87" s="16" t="n">
        <f aca="true">1/(1+B87/2)^((A87-TODAY())/182.625)</f>
        <v>3.73582564909229</v>
      </c>
      <c r="D87" s="17" t="n">
        <v>2.965</v>
      </c>
      <c r="E87" s="18" t="n">
        <v>0.005</v>
      </c>
      <c r="F87" s="21" t="n">
        <f aca="false">+E87+D87+0.02</f>
        <v>2.99</v>
      </c>
      <c r="G87" s="16" t="n">
        <v>0.1575</v>
      </c>
      <c r="H87" s="20" t="n">
        <v>1</v>
      </c>
      <c r="I87" s="20" t="n">
        <v>2.3</v>
      </c>
      <c r="L87" s="20" t="n">
        <v>1</v>
      </c>
      <c r="N87" s="22" t="n">
        <v>1.21478706743633</v>
      </c>
      <c r="O87" s="22" t="n">
        <v>1.21478706743633</v>
      </c>
      <c r="P87" s="22" t="n">
        <v>2.79401025510356</v>
      </c>
      <c r="S87" s="16" t="n">
        <v>0.073579996469413</v>
      </c>
    </row>
    <row r="88" customFormat="false" ht="12.75" hidden="false" customHeight="false" outlineLevel="0" collapsed="false">
      <c r="A88" s="15" t="n">
        <v>39295</v>
      </c>
      <c r="B88" s="16" t="n">
        <v>0.073569398496168</v>
      </c>
      <c r="C88" s="16" t="n">
        <f aca="true">1/(1+B88/2)^((A88-TODAY())/182.625)</f>
        <v>3.7122955327922</v>
      </c>
      <c r="D88" s="17" t="n">
        <v>2.962</v>
      </c>
      <c r="E88" s="18" t="n">
        <v>0.005</v>
      </c>
      <c r="F88" s="21" t="n">
        <f aca="false">+E88+D88+0.02</f>
        <v>2.987</v>
      </c>
      <c r="G88" s="16" t="n">
        <v>0.1575</v>
      </c>
      <c r="H88" s="20" t="n">
        <v>1</v>
      </c>
      <c r="I88" s="20" t="n">
        <v>2.3</v>
      </c>
      <c r="L88" s="20" t="n">
        <v>1</v>
      </c>
      <c r="N88" s="22" t="n">
        <v>1.21757095446587</v>
      </c>
      <c r="O88" s="22" t="n">
        <v>1.21757095446587</v>
      </c>
      <c r="P88" s="22" t="n">
        <v>2.8004131952715</v>
      </c>
      <c r="S88" s="16" t="n">
        <v>0.073569398496168</v>
      </c>
    </row>
    <row r="89" customFormat="false" ht="12.75" hidden="false" customHeight="false" outlineLevel="0" collapsed="false">
      <c r="A89" s="15" t="n">
        <v>39326</v>
      </c>
      <c r="B89" s="16" t="n">
        <v>0.07355880052296</v>
      </c>
      <c r="C89" s="16" t="n">
        <f aca="true">1/(1+B89/2)^((A89-TODAY())/182.625)</f>
        <v>3.68892001835389</v>
      </c>
      <c r="D89" s="17" t="n">
        <v>2.942</v>
      </c>
      <c r="E89" s="18" t="n">
        <v>0.005</v>
      </c>
      <c r="F89" s="21" t="n">
        <f aca="false">+E89+D89+0.02</f>
        <v>2.967</v>
      </c>
      <c r="G89" s="16" t="n">
        <v>0.1575</v>
      </c>
      <c r="H89" s="20" t="n">
        <v>1</v>
      </c>
      <c r="I89" s="20" t="n">
        <v>2.3</v>
      </c>
      <c r="L89" s="20" t="n">
        <v>1</v>
      </c>
      <c r="N89" s="22" t="n">
        <v>1.22036122123652</v>
      </c>
      <c r="O89" s="22" t="n">
        <v>1.22036122123652</v>
      </c>
      <c r="P89" s="22" t="n">
        <v>2.806830808844</v>
      </c>
      <c r="S89" s="16" t="n">
        <v>0.07355880052296</v>
      </c>
    </row>
    <row r="90" customFormat="false" ht="12.75" hidden="false" customHeight="false" outlineLevel="0" collapsed="false">
      <c r="A90" s="15" t="n">
        <v>39356</v>
      </c>
      <c r="B90" s="16" t="n">
        <v>0.07354854441989</v>
      </c>
      <c r="C90" s="16" t="n">
        <f aca="true">1/(1+B90/2)^((A90-TODAY())/182.625)</f>
        <v>3.66644476126854</v>
      </c>
      <c r="D90" s="17" t="n">
        <v>2.954</v>
      </c>
      <c r="E90" s="18" t="n">
        <v>0.005</v>
      </c>
      <c r="F90" s="21" t="n">
        <f aca="false">+E90+D90+0.02</f>
        <v>2.979</v>
      </c>
      <c r="G90" s="16" t="n">
        <v>0.1575</v>
      </c>
      <c r="H90" s="20" t="n">
        <v>1</v>
      </c>
      <c r="I90" s="20" t="n">
        <v>2.3</v>
      </c>
      <c r="L90" s="20" t="n">
        <v>1</v>
      </c>
      <c r="N90" s="22" t="n">
        <v>1.22315788236852</v>
      </c>
      <c r="O90" s="22" t="n">
        <v>1.22315788236852</v>
      </c>
      <c r="P90" s="22" t="n">
        <v>2.8132631294476</v>
      </c>
      <c r="S90" s="16" t="n">
        <v>0.07354854441989</v>
      </c>
    </row>
    <row r="91" customFormat="false" ht="12.75" hidden="false" customHeight="false" outlineLevel="0" collapsed="false">
      <c r="A91" s="15" t="n">
        <v>39387</v>
      </c>
      <c r="B91" s="16" t="n">
        <v>0.073537946446755</v>
      </c>
      <c r="C91" s="16" t="n">
        <f aca="true">1/(1+B91/2)^((A91-TODAY())/182.625)</f>
        <v>3.6433703920741</v>
      </c>
      <c r="D91" s="17" t="n">
        <v>3.032</v>
      </c>
      <c r="E91" s="18" t="n">
        <v>0.005</v>
      </c>
      <c r="F91" s="21" t="n">
        <f aca="false">+E91+D91+0.02</f>
        <v>3.057</v>
      </c>
      <c r="G91" s="16" t="n">
        <v>0.1575</v>
      </c>
      <c r="H91" s="20" t="n">
        <v>1</v>
      </c>
      <c r="I91" s="20" t="n">
        <v>2.3</v>
      </c>
      <c r="L91" s="20" t="n">
        <v>1</v>
      </c>
      <c r="N91" s="22" t="n">
        <v>1.22596095251562</v>
      </c>
      <c r="O91" s="22" t="n">
        <v>1.22596095251562</v>
      </c>
      <c r="P91" s="22" t="n">
        <v>2.81971019078592</v>
      </c>
      <c r="S91" s="16" t="n">
        <v>0.073537946446755</v>
      </c>
    </row>
    <row r="92" customFormat="false" ht="12.75" hidden="false" customHeight="false" outlineLevel="0" collapsed="false">
      <c r="A92" s="15" t="n">
        <v>39417</v>
      </c>
      <c r="B92" s="16" t="n">
        <v>0.073527690343756</v>
      </c>
      <c r="C92" s="16" t="n">
        <f aca="true">1/(1+B92/2)^((A92-TODAY())/182.625)</f>
        <v>3.62118461111538</v>
      </c>
      <c r="D92" s="17" t="n">
        <v>3.12</v>
      </c>
      <c r="E92" s="18" t="n">
        <v>0.005</v>
      </c>
      <c r="F92" s="21" t="n">
        <f aca="false">+E92+D92+0.02</f>
        <v>3.145</v>
      </c>
      <c r="G92" s="16" t="n">
        <v>0.1575</v>
      </c>
      <c r="H92" s="20" t="n">
        <v>1</v>
      </c>
      <c r="I92" s="20" t="n">
        <v>2.3</v>
      </c>
      <c r="L92" s="20" t="n">
        <v>1</v>
      </c>
      <c r="N92" s="22" t="n">
        <v>1.22877044636513</v>
      </c>
      <c r="O92" s="22" t="n">
        <v>1.22877044636513</v>
      </c>
      <c r="P92" s="22" t="n">
        <v>2.8261720266398</v>
      </c>
      <c r="S92" s="16" t="n">
        <v>0.073527690343756</v>
      </c>
    </row>
    <row r="93" customFormat="false" ht="12.75" hidden="false" customHeight="false" outlineLevel="0" collapsed="false">
      <c r="A93" s="15" t="n">
        <v>39448</v>
      </c>
      <c r="B93" s="16" t="n">
        <v>0.073517092370694</v>
      </c>
      <c r="C93" s="16" t="n">
        <f aca="true">1/(1+B93/2)^((A93-TODAY())/182.625)</f>
        <v>3.59840736142286</v>
      </c>
      <c r="D93" s="17" t="n">
        <v>3.314</v>
      </c>
      <c r="E93" s="18" t="n">
        <v>0.005</v>
      </c>
      <c r="F93" s="21" t="n">
        <f aca="false">+E93+D93+0.02</f>
        <v>3.339</v>
      </c>
      <c r="G93" s="16" t="n">
        <v>0.1575</v>
      </c>
      <c r="H93" s="20" t="n">
        <v>1</v>
      </c>
      <c r="I93" s="20" t="n">
        <v>2.3</v>
      </c>
      <c r="L93" s="20" t="n">
        <v>1</v>
      </c>
      <c r="N93" s="22" t="n">
        <v>1.23158637863805</v>
      </c>
      <c r="O93" s="22" t="n">
        <v>1.23158637863805</v>
      </c>
      <c r="P93" s="22" t="n">
        <v>2.83264867086752</v>
      </c>
      <c r="S93" s="16" t="n">
        <v>0.073517092370694</v>
      </c>
    </row>
    <row r="94" customFormat="false" ht="12.75" hidden="false" customHeight="false" outlineLevel="0" collapsed="false">
      <c r="A94" s="15" t="n">
        <v>39479</v>
      </c>
      <c r="B94" s="16" t="n">
        <v>0.073506494397669</v>
      </c>
      <c r="C94" s="16" t="n">
        <f aca="true">1/(1+B94/2)^((A94-TODAY())/182.625)</f>
        <v>3.5757795819563</v>
      </c>
      <c r="D94" s="17" t="n">
        <v>3.209</v>
      </c>
      <c r="E94" s="18" t="n">
        <v>0.005</v>
      </c>
      <c r="F94" s="21" t="n">
        <f aca="false">+E94+D94+0.02</f>
        <v>3.234</v>
      </c>
      <c r="G94" s="16" t="n">
        <v>0.1575</v>
      </c>
      <c r="H94" s="20" t="n">
        <v>1</v>
      </c>
      <c r="I94" s="20" t="n">
        <v>2.3</v>
      </c>
      <c r="L94" s="20" t="n">
        <v>1</v>
      </c>
      <c r="N94" s="22" t="n">
        <v>1.2344087640891</v>
      </c>
      <c r="O94" s="22" t="n">
        <v>1.2344087640891</v>
      </c>
      <c r="P94" s="22" t="n">
        <v>2.83914015740492</v>
      </c>
      <c r="S94" s="16" t="n">
        <v>0.073506494397669</v>
      </c>
    </row>
    <row r="95" customFormat="false" ht="12.75" hidden="false" customHeight="false" outlineLevel="0" collapsed="false">
      <c r="A95" s="15" t="n">
        <v>39508</v>
      </c>
      <c r="B95" s="16" t="n">
        <v>0.073496580164872</v>
      </c>
      <c r="C95" s="16" t="n">
        <f aca="true">1/(1+B95/2)^((A95-TODAY())/182.625)</f>
        <v>3.55474607369181</v>
      </c>
      <c r="D95" s="17" t="n">
        <v>3.087</v>
      </c>
      <c r="E95" s="18" t="n">
        <v>0.005</v>
      </c>
      <c r="F95" s="21" t="n">
        <f aca="false">+E95+D95+0.02</f>
        <v>3.112</v>
      </c>
      <c r="G95" s="16" t="n">
        <v>0.1575</v>
      </c>
      <c r="H95" s="20" t="n">
        <v>1</v>
      </c>
      <c r="I95" s="20" t="n">
        <v>2.3</v>
      </c>
      <c r="L95" s="20" t="n">
        <v>1</v>
      </c>
      <c r="N95" s="22" t="n">
        <v>1.2372376175068</v>
      </c>
      <c r="O95" s="22" t="n">
        <v>1.2372376175068</v>
      </c>
      <c r="P95" s="22" t="n">
        <v>2.84564652026564</v>
      </c>
      <c r="S95" s="16" t="n">
        <v>0.073496580164872</v>
      </c>
    </row>
    <row r="96" customFormat="false" ht="12.75" hidden="false" customHeight="false" outlineLevel="0" collapsed="false">
      <c r="A96" s="15" t="n">
        <v>39539</v>
      </c>
      <c r="B96" s="16" t="n">
        <v>0.073485982191919</v>
      </c>
      <c r="C96" s="16" t="n">
        <f aca="true">1/(1+B96/2)^((A96-TODAY())/182.625)</f>
        <v>3.53240470557674</v>
      </c>
      <c r="D96" s="17" t="n">
        <v>2.959</v>
      </c>
      <c r="E96" s="18" t="n">
        <v>0.005</v>
      </c>
      <c r="F96" s="21" t="n">
        <f aca="false">+E96+D96+0.02</f>
        <v>2.984</v>
      </c>
      <c r="G96" s="16" t="n">
        <v>0.1575</v>
      </c>
      <c r="H96" s="20" t="n">
        <v>1</v>
      </c>
      <c r="I96" s="20" t="n">
        <v>2.3</v>
      </c>
      <c r="L96" s="20" t="n">
        <v>1</v>
      </c>
      <c r="N96" s="22" t="n">
        <v>1.24007295371359</v>
      </c>
      <c r="O96" s="22" t="n">
        <v>1.24007295371359</v>
      </c>
      <c r="P96" s="22" t="n">
        <v>2.85216779354125</v>
      </c>
      <c r="S96" s="16" t="n">
        <v>0.073485982191919</v>
      </c>
    </row>
    <row r="97" customFormat="false" ht="12.75" hidden="false" customHeight="false" outlineLevel="0" collapsed="false">
      <c r="A97" s="15" t="n">
        <v>39569</v>
      </c>
      <c r="B97" s="16" t="n">
        <v>0.073475726089096</v>
      </c>
      <c r="C97" s="16" t="n">
        <f aca="true">1/(1+B97/2)^((A97-TODAY())/182.625)</f>
        <v>3.51092352633374</v>
      </c>
      <c r="D97" s="17" t="n">
        <v>2.939</v>
      </c>
      <c r="E97" s="18" t="n">
        <v>0.005</v>
      </c>
      <c r="F97" s="21" t="n">
        <f aca="false">+E97+D97+0.02</f>
        <v>2.964</v>
      </c>
      <c r="G97" s="16" t="n">
        <v>0.1575</v>
      </c>
      <c r="H97" s="20" t="n">
        <v>1</v>
      </c>
      <c r="I97" s="20" t="n">
        <v>2.3</v>
      </c>
      <c r="L97" s="20" t="n">
        <v>1</v>
      </c>
      <c r="N97" s="22" t="n">
        <v>1.24291478756585</v>
      </c>
      <c r="O97" s="22" t="n">
        <v>1.24291478756585</v>
      </c>
      <c r="P97" s="22" t="n">
        <v>2.85870401140145</v>
      </c>
      <c r="S97" s="16" t="n">
        <v>0.073475726089096</v>
      </c>
    </row>
    <row r="98" customFormat="false" ht="12.75" hidden="false" customHeight="false" outlineLevel="0" collapsed="false">
      <c r="A98" s="15" t="n">
        <v>39600</v>
      </c>
      <c r="B98" s="16" t="n">
        <v>0.073465128116216</v>
      </c>
      <c r="C98" s="16" t="n">
        <f aca="true">1/(1+B98/2)^((A98-TODAY())/182.625)</f>
        <v>3.48886948666927</v>
      </c>
      <c r="D98" s="17" t="n">
        <v>2.949</v>
      </c>
      <c r="E98" s="18" t="n">
        <v>0.005</v>
      </c>
      <c r="F98" s="21" t="n">
        <f aca="false">+E98+D98+0.02</f>
        <v>2.974</v>
      </c>
      <c r="G98" s="16" t="n">
        <v>0.1575</v>
      </c>
      <c r="H98" s="20" t="n">
        <v>1</v>
      </c>
      <c r="I98" s="20" t="n">
        <v>2.3</v>
      </c>
      <c r="L98" s="20" t="n">
        <v>1</v>
      </c>
      <c r="N98" s="22" t="n">
        <v>1.24576313395402</v>
      </c>
      <c r="O98" s="22" t="n">
        <v>1.24576313395402</v>
      </c>
      <c r="P98" s="22" t="n">
        <v>2.86525520809425</v>
      </c>
      <c r="S98" s="16" t="n">
        <v>0.073465128116216</v>
      </c>
    </row>
    <row r="99" customFormat="false" ht="12.75" hidden="false" customHeight="false" outlineLevel="0" collapsed="false">
      <c r="A99" s="15" t="n">
        <v>39630</v>
      </c>
      <c r="B99" s="16" t="n">
        <v>0.073454872013463</v>
      </c>
      <c r="C99" s="16" t="n">
        <f aca="true">1/(1+B99/2)^((A99-TODAY())/182.625)</f>
        <v>3.46766450513183</v>
      </c>
      <c r="D99" s="17" t="n">
        <v>3.014</v>
      </c>
      <c r="E99" s="18" t="n">
        <v>0.005</v>
      </c>
      <c r="F99" s="21" t="n">
        <f aca="false">+E99+D99+0.02</f>
        <v>3.039</v>
      </c>
      <c r="G99" s="16" t="n">
        <v>0.1575</v>
      </c>
      <c r="H99" s="20" t="n">
        <v>1</v>
      </c>
      <c r="I99" s="20" t="n">
        <v>2.3</v>
      </c>
      <c r="L99" s="20" t="n">
        <v>1</v>
      </c>
      <c r="N99" s="22" t="n">
        <v>1.24861800780266</v>
      </c>
      <c r="O99" s="22" t="n">
        <v>1.24861800780266</v>
      </c>
      <c r="P99" s="22" t="n">
        <v>2.87182141794613</v>
      </c>
      <c r="S99" s="16" t="n">
        <v>0.073454872013463</v>
      </c>
    </row>
    <row r="100" customFormat="false" ht="12.75" hidden="false" customHeight="false" outlineLevel="0" collapsed="false">
      <c r="A100" s="15" t="n">
        <v>39661</v>
      </c>
      <c r="B100" s="16" t="n">
        <v>0.073444274040656</v>
      </c>
      <c r="C100" s="16" t="n">
        <f aca="true">1/(1+B100/2)^((A100-TODAY())/182.625)</f>
        <v>3.44589395900453</v>
      </c>
      <c r="D100" s="17" t="n">
        <v>3.011</v>
      </c>
      <c r="E100" s="18" t="n">
        <v>0.005</v>
      </c>
      <c r="F100" s="21" t="n">
        <f aca="false">+E100+D100+0.02</f>
        <v>3.036</v>
      </c>
      <c r="G100" s="16" t="n">
        <v>0.1575</v>
      </c>
      <c r="H100" s="20" t="n">
        <v>1</v>
      </c>
      <c r="I100" s="20" t="n">
        <v>2.3</v>
      </c>
      <c r="L100" s="20" t="n">
        <v>1</v>
      </c>
      <c r="N100" s="22" t="n">
        <v>1.25147942407054</v>
      </c>
      <c r="O100" s="22" t="n">
        <v>1.25147942407054</v>
      </c>
      <c r="P100" s="22" t="n">
        <v>2.87840267536225</v>
      </c>
      <c r="S100" s="16" t="n">
        <v>0.073444274040656</v>
      </c>
    </row>
    <row r="101" customFormat="false" ht="12.75" hidden="false" customHeight="false" outlineLevel="0" collapsed="false">
      <c r="A101" s="15" t="n">
        <v>39692</v>
      </c>
      <c r="B101" s="16" t="n">
        <v>0.073433676067886</v>
      </c>
      <c r="C101" s="16" t="n">
        <f aca="true">1/(1+B101/2)^((A101-TODAY())/182.625)</f>
        <v>3.424266030692</v>
      </c>
      <c r="D101" s="17" t="n">
        <v>2.99</v>
      </c>
      <c r="E101" s="18" t="n">
        <v>0.005</v>
      </c>
      <c r="F101" s="21" t="n">
        <f aca="false">+E101+D101+0.02</f>
        <v>3.015</v>
      </c>
      <c r="G101" s="16" t="n">
        <v>0.1575</v>
      </c>
      <c r="H101" s="20" t="n">
        <v>1</v>
      </c>
      <c r="I101" s="20" t="n">
        <v>2.3</v>
      </c>
      <c r="L101" s="20" t="n">
        <v>1</v>
      </c>
      <c r="N101" s="22" t="n">
        <v>1.25434739775071</v>
      </c>
      <c r="O101" s="22" t="n">
        <v>1.25434739775071</v>
      </c>
      <c r="P101" s="22" t="n">
        <v>2.88499901482663</v>
      </c>
      <c r="S101" s="16" t="n">
        <v>0.073433676067886</v>
      </c>
    </row>
    <row r="102" customFormat="false" ht="12.75" hidden="false" customHeight="false" outlineLevel="0" collapsed="false">
      <c r="A102" s="15" t="n">
        <v>39722</v>
      </c>
      <c r="B102" s="16" t="n">
        <v>0.073423419965241</v>
      </c>
      <c r="C102" s="16" t="n">
        <f aca="true">1/(1+B102/2)^((A102-TODAY())/182.625)</f>
        <v>3.40347065507242</v>
      </c>
      <c r="D102" s="17" t="n">
        <v>3.001</v>
      </c>
      <c r="E102" s="18" t="n">
        <v>0.005</v>
      </c>
      <c r="F102" s="21" t="n">
        <f aca="false">+E102+D102+0.02</f>
        <v>3.026</v>
      </c>
      <c r="G102" s="16" t="n">
        <v>0.1575</v>
      </c>
      <c r="H102" s="20" t="n">
        <v>1</v>
      </c>
      <c r="I102" s="20" t="n">
        <v>2.3</v>
      </c>
      <c r="L102" s="20" t="n">
        <v>1</v>
      </c>
      <c r="N102" s="22" t="n">
        <v>1.25722194387055</v>
      </c>
      <c r="O102" s="22" t="n">
        <v>1.25722194387055</v>
      </c>
      <c r="P102" s="22" t="n">
        <v>2.89161047090227</v>
      </c>
      <c r="S102" s="16" t="n">
        <v>0.073423419965241</v>
      </c>
    </row>
    <row r="103" customFormat="false" ht="12.75" hidden="false" customHeight="false" outlineLevel="0" collapsed="false">
      <c r="A103" s="15" t="n">
        <v>39753</v>
      </c>
      <c r="B103" s="16" t="n">
        <v>0.073412821992543</v>
      </c>
      <c r="C103" s="16" t="n">
        <f aca="true">1/(1+B103/2)^((A103-TODAY())/182.625)</f>
        <v>3.3821205363346</v>
      </c>
      <c r="D103" s="17" t="n">
        <v>3.074</v>
      </c>
      <c r="E103" s="18" t="n">
        <v>0.005</v>
      </c>
      <c r="F103" s="21" t="n">
        <f aca="false">+E103+D103+0.02</f>
        <v>3.099</v>
      </c>
      <c r="G103" s="16" t="n">
        <v>0.1575</v>
      </c>
      <c r="H103" s="20" t="n">
        <v>1</v>
      </c>
      <c r="I103" s="20" t="n">
        <v>2.3</v>
      </c>
      <c r="L103" s="20" t="n">
        <v>1</v>
      </c>
      <c r="N103" s="22" t="n">
        <v>1.26010307749192</v>
      </c>
      <c r="O103" s="22" t="n">
        <v>1.26010307749192</v>
      </c>
      <c r="P103" s="22" t="n">
        <v>2.89823707823142</v>
      </c>
      <c r="S103" s="16" t="n">
        <v>0.073412821992543</v>
      </c>
    </row>
    <row r="104" customFormat="false" ht="12.75" hidden="false" customHeight="false" outlineLevel="0" collapsed="false">
      <c r="A104" s="15" t="n">
        <v>39783</v>
      </c>
      <c r="B104" s="16" t="n">
        <v>0.073402565889968</v>
      </c>
      <c r="C104" s="16" t="n">
        <f aca="true">1/(1+B104/2)^((A104-TODAY())/182.625)</f>
        <v>3.36159221036573</v>
      </c>
      <c r="D104" s="17" t="n">
        <v>3.159</v>
      </c>
      <c r="E104" s="18" t="n">
        <v>0.005</v>
      </c>
      <c r="F104" s="21" t="n">
        <f aca="false">+E104+D104+0.02</f>
        <v>3.184</v>
      </c>
      <c r="G104" s="16" t="n">
        <v>0.1575</v>
      </c>
      <c r="H104" s="20" t="n">
        <v>1</v>
      </c>
      <c r="I104" s="20" t="n">
        <v>2.3</v>
      </c>
      <c r="L104" s="20" t="n">
        <v>1</v>
      </c>
      <c r="N104" s="22" t="n">
        <v>1.26299081371117</v>
      </c>
      <c r="O104" s="22" t="n">
        <v>1.26299081371117</v>
      </c>
      <c r="P104" s="22" t="n">
        <v>2.9048788715357</v>
      </c>
      <c r="S104" s="16" t="n">
        <v>0.073402565889968</v>
      </c>
    </row>
    <row r="105" customFormat="false" ht="12.75" hidden="false" customHeight="false" outlineLevel="0" collapsed="false">
      <c r="A105" s="15" t="n">
        <v>39814</v>
      </c>
      <c r="B105" s="16" t="n">
        <v>0.073391967917344</v>
      </c>
      <c r="C105" s="16" t="n">
        <f aca="true">1/(1+B105/2)^((A105-TODAY())/182.625)</f>
        <v>3.3405161975883</v>
      </c>
      <c r="D105" s="17" t="n">
        <v>3.366</v>
      </c>
      <c r="E105" s="18" t="n">
        <v>0.005</v>
      </c>
      <c r="F105" s="21" t="n">
        <f aca="false">+E105+D105+0.02</f>
        <v>3.391</v>
      </c>
      <c r="G105" s="16" t="n">
        <v>0.1575</v>
      </c>
      <c r="H105" s="20" t="n">
        <v>1</v>
      </c>
      <c r="I105" s="20" t="n">
        <v>2.3</v>
      </c>
      <c r="L105" s="20" t="n">
        <v>1</v>
      </c>
      <c r="N105" s="22" t="n">
        <v>1.26588516765926</v>
      </c>
      <c r="O105" s="22" t="n">
        <v>1.26588516765926</v>
      </c>
      <c r="P105" s="22" t="n">
        <v>2.9115358856163</v>
      </c>
      <c r="S105" s="16" t="n">
        <v>0.073391967917344</v>
      </c>
    </row>
    <row r="106" customFormat="false" ht="12.75" hidden="false" customHeight="false" outlineLevel="0" collapsed="false">
      <c r="A106" s="15" t="n">
        <v>39845</v>
      </c>
      <c r="B106" s="16" t="n">
        <v>0.073381369944756</v>
      </c>
      <c r="C106" s="16" t="n">
        <f aca="true">1/(1+B106/2)^((A106-TODAY())/182.625)</f>
        <v>3.31957808160838</v>
      </c>
      <c r="D106" s="17" t="n">
        <v>3.265</v>
      </c>
      <c r="E106" s="18" t="n">
        <v>0.005</v>
      </c>
      <c r="F106" s="21" t="n">
        <f aca="false">+E106+D106+0.02</f>
        <v>3.29</v>
      </c>
      <c r="G106" s="16" t="n">
        <v>0.1575</v>
      </c>
      <c r="H106" s="20" t="n">
        <v>1</v>
      </c>
      <c r="I106" s="20" t="n">
        <v>2.3</v>
      </c>
      <c r="L106" s="20" t="n">
        <v>1</v>
      </c>
      <c r="N106" s="22" t="n">
        <v>1.26878615450181</v>
      </c>
      <c r="O106" s="22" t="n">
        <v>1.26878615450181</v>
      </c>
      <c r="P106" s="22" t="n">
        <v>2.91820815535417</v>
      </c>
      <c r="S106" s="16" t="n">
        <v>0.073381369944756</v>
      </c>
    </row>
    <row r="107" customFormat="false" ht="12.75" hidden="false" customHeight="false" outlineLevel="0" collapsed="false">
      <c r="A107" s="15" t="n">
        <v>39873</v>
      </c>
      <c r="B107" s="16" t="n">
        <v>0.073371797582451</v>
      </c>
      <c r="C107" s="16" t="n">
        <f aca="true">1/(1+B107/2)^((A107-TODAY())/182.625)</f>
        <v>3.30078398089213</v>
      </c>
      <c r="D107" s="17" t="n">
        <v>3.146</v>
      </c>
      <c r="E107" s="18" t="n">
        <v>0.005</v>
      </c>
      <c r="F107" s="21" t="n">
        <f aca="false">+E107+D107+0.02</f>
        <v>3.171</v>
      </c>
      <c r="G107" s="16" t="n">
        <v>0.1575</v>
      </c>
      <c r="H107" s="20" t="n">
        <v>1</v>
      </c>
      <c r="I107" s="20" t="n">
        <v>2.3</v>
      </c>
      <c r="L107" s="20" t="n">
        <v>1</v>
      </c>
      <c r="N107" s="22" t="n">
        <v>1.27169378943921</v>
      </c>
      <c r="O107" s="22" t="n">
        <v>1.27169378943921</v>
      </c>
      <c r="P107" s="22" t="n">
        <v>2.92489571571019</v>
      </c>
      <c r="S107" s="16" t="n">
        <v>0.073371797582451</v>
      </c>
    </row>
    <row r="108" customFormat="false" ht="12.75" hidden="false" customHeight="false" outlineLevel="0" collapsed="false">
      <c r="A108" s="15" t="n">
        <v>39904</v>
      </c>
      <c r="B108" s="16" t="n">
        <v>0.073361199609934</v>
      </c>
      <c r="C108" s="16" t="n">
        <f aca="true">1/(1+B108/2)^((A108-TODAY())/182.625)</f>
        <v>3.28010573130129</v>
      </c>
      <c r="D108" s="17" t="n">
        <v>3.021</v>
      </c>
      <c r="E108" s="18" t="n">
        <v>0.005</v>
      </c>
      <c r="F108" s="21" t="n">
        <f aca="false">+E108+D108+0.02</f>
        <v>3.046</v>
      </c>
      <c r="G108" s="16" t="n">
        <v>0.1575</v>
      </c>
      <c r="H108" s="20" t="n">
        <v>1</v>
      </c>
      <c r="I108" s="20" t="n">
        <v>2.3</v>
      </c>
      <c r="L108" s="20" t="n">
        <v>1</v>
      </c>
      <c r="N108" s="22" t="n">
        <v>1.27460808770668</v>
      </c>
      <c r="O108" s="22" t="n">
        <v>1.27460808770668</v>
      </c>
      <c r="P108" s="22" t="n">
        <v>2.93159860172536</v>
      </c>
      <c r="S108" s="16" t="n">
        <v>0.073361199609934</v>
      </c>
    </row>
    <row r="109" customFormat="false" ht="12.75" hidden="false" customHeight="false" outlineLevel="0" collapsed="false">
      <c r="A109" s="15" t="n">
        <v>39934</v>
      </c>
      <c r="B109" s="16" t="n">
        <v>0.073350943507534</v>
      </c>
      <c r="C109" s="16" t="n">
        <f aca="true">1/(1+B109/2)^((A109-TODAY())/182.625)</f>
        <v>3.26022325557783</v>
      </c>
      <c r="D109" s="17" t="n">
        <v>3.002</v>
      </c>
      <c r="E109" s="18" t="n">
        <v>0.005</v>
      </c>
      <c r="F109" s="21" t="n">
        <f aca="false">+E109+D109+0.02</f>
        <v>3.027</v>
      </c>
      <c r="G109" s="16" t="n">
        <v>0.1575</v>
      </c>
      <c r="H109" s="20" t="n">
        <v>1</v>
      </c>
      <c r="I109" s="20" t="n">
        <v>2.3</v>
      </c>
      <c r="L109" s="20" t="n">
        <v>1</v>
      </c>
      <c r="N109" s="22" t="n">
        <v>1.27752906457434</v>
      </c>
      <c r="O109" s="22" t="n">
        <v>1.27752906457434</v>
      </c>
      <c r="P109" s="22" t="n">
        <v>2.93831684852098</v>
      </c>
      <c r="S109" s="16" t="n">
        <v>0.073350943507534</v>
      </c>
    </row>
    <row r="110" customFormat="false" ht="12.75" hidden="false" customHeight="false" outlineLevel="0" collapsed="false">
      <c r="A110" s="15" t="n">
        <v>39965</v>
      </c>
      <c r="B110" s="16" t="n">
        <v>0.07334034553509</v>
      </c>
      <c r="C110" s="16" t="n">
        <f aca="true">1/(1+B110/2)^((A110-TODAY())/182.625)</f>
        <v>3.23981016203408</v>
      </c>
      <c r="D110" s="17" t="n">
        <v>3.013</v>
      </c>
      <c r="E110" s="18" t="n">
        <v>0.005</v>
      </c>
      <c r="F110" s="21" t="n">
        <f aca="false">+E110+D110+0.02</f>
        <v>3.038</v>
      </c>
      <c r="G110" s="16" t="n">
        <v>0.1575</v>
      </c>
      <c r="H110" s="20" t="n">
        <v>1</v>
      </c>
      <c r="I110" s="20" t="n">
        <v>2.3</v>
      </c>
      <c r="L110" s="20" t="n">
        <v>1</v>
      </c>
      <c r="N110" s="22" t="n">
        <v>1.28045673534732</v>
      </c>
      <c r="O110" s="22" t="n">
        <v>1.28045673534732</v>
      </c>
      <c r="P110" s="22" t="n">
        <v>2.94505049129884</v>
      </c>
      <c r="S110" s="16" t="n">
        <v>0.07334034553509</v>
      </c>
    </row>
    <row r="111" customFormat="false" ht="12.75" hidden="false" customHeight="false" outlineLevel="0" collapsed="false">
      <c r="A111" s="15" t="n">
        <v>39995</v>
      </c>
      <c r="B111" s="16" t="n">
        <v>0.073330089432761</v>
      </c>
      <c r="C111" s="16" t="n">
        <f aca="true">1/(1+B111/2)^((A111-TODAY())/182.625)</f>
        <v>3.22018257526048</v>
      </c>
      <c r="D111" s="17" t="n">
        <v>3.078</v>
      </c>
      <c r="E111" s="18" t="n">
        <v>0.005</v>
      </c>
      <c r="F111" s="21" t="n">
        <f aca="false">+E111+D111+0.02</f>
        <v>3.103</v>
      </c>
      <c r="G111" s="16" t="n">
        <v>0.1575</v>
      </c>
      <c r="H111" s="20" t="n">
        <v>1</v>
      </c>
      <c r="I111" s="20" t="n">
        <v>2.3</v>
      </c>
      <c r="L111" s="20" t="n">
        <v>1</v>
      </c>
      <c r="N111" s="22" t="n">
        <v>1.28339111536583</v>
      </c>
      <c r="O111" s="22" t="n">
        <v>1.28339111536583</v>
      </c>
      <c r="P111" s="22" t="n">
        <v>2.9517995653414</v>
      </c>
      <c r="S111" s="16" t="n">
        <v>0.073330089432761</v>
      </c>
    </row>
    <row r="112" customFormat="false" ht="12.75" hidden="false" customHeight="false" outlineLevel="0" collapsed="false">
      <c r="A112" s="15" t="n">
        <v>40026</v>
      </c>
      <c r="B112" s="16" t="n">
        <v>0.07331949146039</v>
      </c>
      <c r="C112" s="16" t="n">
        <f aca="true">1/(1+B112/2)^((A112-TODAY())/182.625)</f>
        <v>3.20003110846272</v>
      </c>
      <c r="D112" s="17" t="n">
        <v>3.075</v>
      </c>
      <c r="E112" s="18" t="n">
        <v>0.005</v>
      </c>
      <c r="F112" s="21" t="n">
        <f aca="false">+E112+D112+0.02</f>
        <v>3.1</v>
      </c>
      <c r="G112" s="16" t="n">
        <v>0.1575</v>
      </c>
      <c r="H112" s="20" t="n">
        <v>1</v>
      </c>
      <c r="I112" s="20" t="n">
        <v>2.3</v>
      </c>
      <c r="L112" s="20" t="n">
        <v>1</v>
      </c>
      <c r="N112" s="22" t="n">
        <v>1.28633222000521</v>
      </c>
      <c r="O112" s="22" t="n">
        <v>1.28633222000521</v>
      </c>
      <c r="P112" s="22" t="n">
        <v>2.95856410601198</v>
      </c>
      <c r="S112" s="16" t="n">
        <v>0.07331949146039</v>
      </c>
    </row>
    <row r="113" customFormat="false" ht="12.75" hidden="false" customHeight="false" outlineLevel="0" collapsed="false">
      <c r="A113" s="15" t="n">
        <v>40057</v>
      </c>
      <c r="B113" s="16" t="n">
        <v>0.073308893488056</v>
      </c>
      <c r="C113" s="16" t="n">
        <f aca="true">1/(1+B113/2)^((A113-TODAY())/182.625)</f>
        <v>3.18001126257441</v>
      </c>
      <c r="D113" s="17" t="n">
        <v>3.053</v>
      </c>
      <c r="E113" s="18" t="n">
        <v>0.005</v>
      </c>
      <c r="F113" s="21" t="n">
        <f aca="false">+E113+D113+0.02</f>
        <v>3.078</v>
      </c>
      <c r="G113" s="16" t="n">
        <v>0.1575</v>
      </c>
      <c r="H113" s="20" t="n">
        <v>1</v>
      </c>
      <c r="I113" s="20" t="n">
        <v>2.3</v>
      </c>
      <c r="L113" s="20" t="n">
        <v>1</v>
      </c>
      <c r="N113" s="22" t="n">
        <v>1.28928006467605</v>
      </c>
      <c r="O113" s="22" t="n">
        <v>1.28928006467605</v>
      </c>
      <c r="P113" s="22" t="n">
        <v>2.96534414875492</v>
      </c>
      <c r="S113" s="16" t="n">
        <v>0.073308893488056</v>
      </c>
    </row>
    <row r="114" customFormat="false" ht="12.75" hidden="false" customHeight="false" outlineLevel="0" collapsed="false">
      <c r="A114" s="15" t="n">
        <v>40087</v>
      </c>
      <c r="B114" s="16" t="n">
        <v>0.073298637385833</v>
      </c>
      <c r="C114" s="16" t="n">
        <f aca="true">1/(1+B114/2)^((A114-TODAY())/182.625)</f>
        <v>3.1607616979927</v>
      </c>
      <c r="D114" s="17" t="n">
        <v>3.063</v>
      </c>
      <c r="E114" s="18" t="n">
        <v>0.005</v>
      </c>
      <c r="F114" s="21" t="n">
        <f aca="false">+E114+D114+0.02</f>
        <v>3.088</v>
      </c>
      <c r="G114" s="16" t="n">
        <v>0.1575</v>
      </c>
      <c r="H114" s="20" t="n">
        <v>1</v>
      </c>
      <c r="I114" s="20" t="n">
        <v>2.3</v>
      </c>
      <c r="L114" s="20" t="n">
        <v>1</v>
      </c>
      <c r="N114" s="22" t="n">
        <v>1.29223466482427</v>
      </c>
      <c r="O114" s="22" t="n">
        <v>1.29223466482427</v>
      </c>
      <c r="P114" s="22" t="n">
        <v>2.97213972909582</v>
      </c>
      <c r="S114" s="16" t="n">
        <v>0.073298637385833</v>
      </c>
    </row>
    <row r="115" customFormat="false" ht="12.75" hidden="false" customHeight="false" outlineLevel="0" collapsed="false">
      <c r="A115" s="15" t="n">
        <v>40118</v>
      </c>
      <c r="B115" s="16" t="n">
        <v>0.073288039413572</v>
      </c>
      <c r="C115" s="16" t="n">
        <f aca="true">1/(1+B115/2)^((A115-TODAY())/182.625)</f>
        <v>3.14099824761964</v>
      </c>
      <c r="D115" s="17" t="n">
        <v>3.131</v>
      </c>
      <c r="E115" s="18" t="n">
        <v>0.005</v>
      </c>
      <c r="F115" s="21" t="n">
        <f aca="false">+E115+D115+0.02</f>
        <v>3.156</v>
      </c>
      <c r="G115" s="16" t="n">
        <v>0.1575</v>
      </c>
      <c r="H115" s="20" t="n">
        <v>1</v>
      </c>
      <c r="I115" s="20" t="n">
        <v>2.3</v>
      </c>
      <c r="L115" s="20" t="n">
        <v>1</v>
      </c>
      <c r="N115" s="22" t="n">
        <v>1.29519603593116</v>
      </c>
      <c r="O115" s="22" t="n">
        <v>1.29519603593116</v>
      </c>
      <c r="P115" s="22" t="n">
        <v>2.97895088264166</v>
      </c>
      <c r="S115" s="16" t="n">
        <v>0.073288039413572</v>
      </c>
    </row>
    <row r="116" customFormat="false" ht="12.75" hidden="false" customHeight="false" outlineLevel="0" collapsed="false">
      <c r="A116" s="15" t="n">
        <v>40148</v>
      </c>
      <c r="B116" s="16" t="n">
        <v>0.073277783311419</v>
      </c>
      <c r="C116" s="16" t="n">
        <f aca="true">1/(1+B116/2)^((A116-TODAY())/182.625)</f>
        <v>3.12199515258332</v>
      </c>
      <c r="D116" s="17" t="n">
        <v>3.213</v>
      </c>
      <c r="E116" s="18" t="n">
        <v>0.005</v>
      </c>
      <c r="F116" s="21" t="n">
        <f aca="false">+E116+D116+0.02</f>
        <v>3.238</v>
      </c>
      <c r="G116" s="16" t="n">
        <v>0.155</v>
      </c>
      <c r="H116" s="20" t="n">
        <v>1</v>
      </c>
      <c r="I116" s="20" t="n">
        <v>2.3</v>
      </c>
      <c r="L116" s="20" t="n">
        <v>1</v>
      </c>
      <c r="N116" s="22" t="n">
        <v>1.2981641935135</v>
      </c>
      <c r="O116" s="22" t="n">
        <v>1.2981641935135</v>
      </c>
      <c r="P116" s="22" t="n">
        <v>2.98577764508105</v>
      </c>
      <c r="S116" s="16" t="n">
        <v>0.073277783311419</v>
      </c>
    </row>
    <row r="117" customFormat="false" ht="12.75" hidden="false" customHeight="false" outlineLevel="0" collapsed="false">
      <c r="A117" s="15" t="n">
        <v>40179</v>
      </c>
      <c r="B117" s="16" t="n">
        <v>0.073267185339231</v>
      </c>
      <c r="C117" s="16" t="n">
        <f aca="true">1/(1+B117/2)^((A117-TODAY())/182.625)</f>
        <v>3.10248468895289</v>
      </c>
      <c r="D117" s="17" t="n">
        <v>3.438</v>
      </c>
      <c r="E117" s="18" t="n">
        <v>0.005</v>
      </c>
      <c r="F117" s="21" t="n">
        <f aca="false">+E117+D117+0.02</f>
        <v>3.463</v>
      </c>
      <c r="G117" s="16" t="n">
        <v>0.15</v>
      </c>
      <c r="H117" s="20" t="n">
        <v>1</v>
      </c>
      <c r="I117" s="20" t="n">
        <v>2.3</v>
      </c>
      <c r="L117" s="20" t="n">
        <v>1</v>
      </c>
      <c r="N117" s="22" t="n">
        <v>1.30113915312363</v>
      </c>
      <c r="O117" s="22" t="n">
        <v>1.30113915312363</v>
      </c>
      <c r="P117" s="22" t="n">
        <v>2.99262005218436</v>
      </c>
      <c r="S117" s="16" t="n">
        <v>0.073267185339231</v>
      </c>
    </row>
    <row r="118" customFormat="false" ht="12.75" hidden="false" customHeight="false" outlineLevel="0" collapsed="false">
      <c r="A118" s="15" t="n">
        <v>40210</v>
      </c>
      <c r="B118" s="16" t="n">
        <v>0.073256587367081</v>
      </c>
      <c r="C118" s="16" t="n">
        <f aca="true">1/(1+B118/2)^((A118-TODAY())/182.625)</f>
        <v>3.08310150105202</v>
      </c>
      <c r="D118" s="17" t="n">
        <v>3.341</v>
      </c>
      <c r="E118" s="18" t="n">
        <v>0.005</v>
      </c>
      <c r="F118" s="21" t="n">
        <f aca="false">+E118+D118+0.02</f>
        <v>3.366</v>
      </c>
      <c r="G118" s="16" t="n">
        <v>0.15</v>
      </c>
      <c r="H118" s="20" t="n">
        <v>1</v>
      </c>
      <c r="I118" s="20" t="n">
        <v>2.3</v>
      </c>
      <c r="L118" s="20" t="n">
        <v>1</v>
      </c>
      <c r="N118" s="22" t="n">
        <v>1.30412093034954</v>
      </c>
      <c r="O118" s="22" t="n">
        <v>1.30412093034954</v>
      </c>
      <c r="P118" s="22" t="n">
        <v>2.99947813980395</v>
      </c>
      <c r="S118" s="16" t="n">
        <v>0.073256587367081</v>
      </c>
    </row>
    <row r="119" customFormat="false" ht="12.75" hidden="false" customHeight="false" outlineLevel="0" collapsed="false">
      <c r="A119" s="15" t="n">
        <v>40238</v>
      </c>
      <c r="B119" s="16" t="n">
        <v>0.07324701500517</v>
      </c>
      <c r="C119" s="16" t="n">
        <f aca="true">1/(1+B119/2)^((A119-TODAY())/182.625)</f>
        <v>3.06570278446731</v>
      </c>
      <c r="D119" s="17" t="n">
        <v>3.225</v>
      </c>
      <c r="E119" s="18" t="n">
        <v>0.005</v>
      </c>
      <c r="F119" s="21" t="n">
        <f aca="false">+E119+D119+0.02</f>
        <v>3.25</v>
      </c>
      <c r="G119" s="16" t="n">
        <v>0.15</v>
      </c>
      <c r="H119" s="20" t="n">
        <v>1</v>
      </c>
      <c r="I119" s="20" t="n">
        <v>2.3</v>
      </c>
      <c r="L119" s="20" t="n">
        <v>1</v>
      </c>
      <c r="N119" s="22" t="n">
        <v>1.30710954081493</v>
      </c>
      <c r="O119" s="22" t="n">
        <v>1.30710954081493</v>
      </c>
      <c r="P119" s="22" t="n">
        <v>3.00635194387433</v>
      </c>
      <c r="S119" s="16" t="n">
        <v>0.07324701500517</v>
      </c>
    </row>
    <row r="120" customFormat="false" ht="12.75" hidden="false" customHeight="false" outlineLevel="0" collapsed="false">
      <c r="A120" s="15" t="n">
        <v>40269</v>
      </c>
      <c r="B120" s="16" t="n">
        <v>0.073236417033089</v>
      </c>
      <c r="C120" s="16" t="n">
        <f aca="true">1/(1+B120/2)^((A120-TODAY())/182.625)</f>
        <v>3.04655945410201</v>
      </c>
      <c r="D120" s="17" t="n">
        <v>3.103</v>
      </c>
      <c r="E120" s="18" t="n">
        <v>0.005</v>
      </c>
      <c r="F120" s="21" t="n">
        <f aca="false">+E120+D120+0.02</f>
        <v>3.128</v>
      </c>
      <c r="G120" s="16" t="n">
        <v>0.15</v>
      </c>
      <c r="H120" s="20" t="n">
        <v>1</v>
      </c>
      <c r="I120" s="20" t="n">
        <v>2.3</v>
      </c>
      <c r="L120" s="20" t="n">
        <v>1</v>
      </c>
      <c r="N120" s="22" t="n">
        <v>1.31010500017929</v>
      </c>
      <c r="O120" s="22" t="n">
        <v>1.31010500017929</v>
      </c>
      <c r="P120" s="22" t="n">
        <v>3.01324150041238</v>
      </c>
      <c r="S120" s="16" t="n">
        <v>0.073236417033089</v>
      </c>
    </row>
    <row r="121" customFormat="false" ht="12.75" hidden="false" customHeight="false" outlineLevel="0" collapsed="false">
      <c r="A121" s="15" t="n">
        <v>40299</v>
      </c>
      <c r="B121" s="16" t="n">
        <v>0.073226160931112</v>
      </c>
      <c r="C121" s="16" t="n">
        <f aca="true">1/(1+B121/2)^((A121-TODAY())/182.625)</f>
        <v>3.02815247524431</v>
      </c>
      <c r="D121" s="17" t="n">
        <v>3.085</v>
      </c>
      <c r="E121" s="18" t="n">
        <v>0.005</v>
      </c>
      <c r="F121" s="21" t="n">
        <f aca="false">+E121+D121+0.02</f>
        <v>3.11</v>
      </c>
      <c r="G121" s="16" t="n">
        <v>0.15</v>
      </c>
      <c r="H121" s="20" t="n">
        <v>1</v>
      </c>
      <c r="I121" s="20" t="n">
        <v>2.3</v>
      </c>
      <c r="L121" s="20" t="n">
        <v>1</v>
      </c>
      <c r="N121" s="22" t="n">
        <v>1.31310732413804</v>
      </c>
      <c r="O121" s="22" t="n">
        <v>1.31310732413804</v>
      </c>
      <c r="P121" s="22" t="n">
        <v>3.02014684551749</v>
      </c>
      <c r="S121" s="16" t="n">
        <v>0.073226160931112</v>
      </c>
    </row>
    <row r="122" customFormat="false" ht="12.75" hidden="false" customHeight="false" outlineLevel="0" collapsed="false">
      <c r="A122" s="15" t="n">
        <v>40330</v>
      </c>
      <c r="B122" s="16" t="n">
        <v>0.073215562959105</v>
      </c>
      <c r="C122" s="16" t="n">
        <f aca="true">1/(1+B122/2)^((A122-TODAY())/182.625)</f>
        <v>3.00925389369171</v>
      </c>
      <c r="D122" s="17" t="n">
        <v>3.097</v>
      </c>
      <c r="E122" s="18" t="n">
        <v>0.005</v>
      </c>
      <c r="F122" s="21" t="n">
        <f aca="false">+E122+D122+0.02</f>
        <v>3.122</v>
      </c>
      <c r="G122" s="16" t="n">
        <v>0.15</v>
      </c>
      <c r="H122" s="20" t="n">
        <v>1</v>
      </c>
      <c r="I122" s="20" t="n">
        <v>2.3</v>
      </c>
      <c r="L122" s="20" t="n">
        <v>1</v>
      </c>
      <c r="N122" s="22" t="n">
        <v>1.31611652842252</v>
      </c>
      <c r="O122" s="22" t="n">
        <v>1.31611652842252</v>
      </c>
      <c r="P122" s="22" t="n">
        <v>3.0270680153718</v>
      </c>
      <c r="S122" s="16" t="n">
        <v>0.073215562959105</v>
      </c>
    </row>
    <row r="123" customFormat="false" ht="12.75" hidden="false" customHeight="false" outlineLevel="0" collapsed="false">
      <c r="A123" s="15" t="n">
        <v>40360</v>
      </c>
      <c r="B123" s="16" t="n">
        <v>0.073214723035783</v>
      </c>
      <c r="C123" s="16" t="n">
        <f aca="true">1/(1+B123/2)^((A123-TODAY())/182.625)</f>
        <v>2.99149626013681</v>
      </c>
      <c r="D123" s="17" t="n">
        <v>3.162</v>
      </c>
      <c r="E123" s="18" t="n">
        <v>0.005</v>
      </c>
      <c r="F123" s="21" t="n">
        <f aca="false">+E123+D123+0.02</f>
        <v>3.187</v>
      </c>
      <c r="G123" s="16" t="n">
        <v>0.15</v>
      </c>
      <c r="H123" s="20" t="n">
        <v>1</v>
      </c>
      <c r="I123" s="20" t="n">
        <v>2.3</v>
      </c>
      <c r="L123" s="20" t="n">
        <v>1</v>
      </c>
      <c r="N123" s="22" t="n">
        <v>1.31913262880016</v>
      </c>
      <c r="O123" s="22" t="n">
        <v>1.31913262880016</v>
      </c>
      <c r="P123" s="22" t="n">
        <v>3.03400504624036</v>
      </c>
      <c r="S123" s="16" t="n">
        <v>0.073214723035783</v>
      </c>
    </row>
    <row r="124" customFormat="false" ht="12.75" hidden="false" customHeight="false" outlineLevel="0" collapsed="false">
      <c r="A124" s="15" t="n">
        <v>40391</v>
      </c>
      <c r="B124" s="16" t="n">
        <v>0.073216816434955</v>
      </c>
      <c r="C124" s="16" t="n">
        <f aca="true">1/(1+B124/2)^((A124-TODAY())/182.625)</f>
        <v>2.97338591780889</v>
      </c>
      <c r="D124" s="17" t="n">
        <v>3.159</v>
      </c>
      <c r="E124" s="18" t="n">
        <v>0.005</v>
      </c>
      <c r="F124" s="21" t="n">
        <f aca="false">+E124+D124+0.02</f>
        <v>3.184</v>
      </c>
      <c r="G124" s="16" t="n">
        <v>0.15</v>
      </c>
      <c r="H124" s="20" t="n">
        <v>1</v>
      </c>
      <c r="I124" s="20" t="n">
        <v>2.3</v>
      </c>
      <c r="L124" s="20" t="n">
        <v>1</v>
      </c>
      <c r="N124" s="22" t="n">
        <v>1.32215564107449</v>
      </c>
      <c r="O124" s="22" t="n">
        <v>1.32215564107449</v>
      </c>
      <c r="P124" s="22" t="n">
        <v>3.04095797447133</v>
      </c>
      <c r="S124" s="16" t="n">
        <v>0.073216816434955</v>
      </c>
    </row>
    <row r="125" customFormat="false" ht="12.75" hidden="false" customHeight="false" outlineLevel="0" collapsed="false">
      <c r="A125" s="15" t="n">
        <v>40422</v>
      </c>
      <c r="B125" s="16" t="n">
        <v>0.073218909834128</v>
      </c>
      <c r="C125" s="16" t="n">
        <f aca="true">1/(1+B125/2)^((A125-TODAY())/182.625)</f>
        <v>2.95538420123528</v>
      </c>
      <c r="D125" s="17" t="n">
        <v>3.136</v>
      </c>
      <c r="E125" s="18" t="n">
        <v>0.005</v>
      </c>
      <c r="F125" s="21" t="n">
        <f aca="false">+E125+D125+0.02</f>
        <v>3.161</v>
      </c>
      <c r="G125" s="16" t="n">
        <v>0.15</v>
      </c>
      <c r="H125" s="20" t="n">
        <v>1</v>
      </c>
      <c r="I125" s="20" t="n">
        <v>2.3</v>
      </c>
      <c r="L125" s="20" t="n">
        <v>1</v>
      </c>
      <c r="N125" s="22" t="n">
        <v>1.32518558108528</v>
      </c>
      <c r="O125" s="22" t="n">
        <v>1.32518558108528</v>
      </c>
      <c r="P125" s="22" t="n">
        <v>3.04792683649616</v>
      </c>
      <c r="S125" s="16" t="n">
        <v>0.073218909834128</v>
      </c>
    </row>
    <row r="126" customFormat="false" ht="12.75" hidden="false" customHeight="false" outlineLevel="0" collapsed="false">
      <c r="A126" s="15" t="n">
        <v>40452</v>
      </c>
      <c r="B126" s="16" t="n">
        <v>0.073220935704297</v>
      </c>
      <c r="C126" s="16" t="n">
        <f aca="true">1/(1+B126/2)^((A126-TODAY())/182.625)</f>
        <v>2.93806600350781</v>
      </c>
      <c r="D126" s="17" t="n">
        <v>3.145</v>
      </c>
      <c r="E126" s="18" t="n">
        <v>0.005</v>
      </c>
      <c r="F126" s="21" t="n">
        <f aca="false">+E126+D126+0.02</f>
        <v>3.17</v>
      </c>
      <c r="G126" s="16" t="n">
        <v>0.15</v>
      </c>
      <c r="H126" s="20" t="n">
        <v>1</v>
      </c>
      <c r="I126" s="20" t="n">
        <v>2.3</v>
      </c>
      <c r="L126" s="20" t="n">
        <v>1</v>
      </c>
      <c r="N126" s="22" t="n">
        <v>1.3282224647086</v>
      </c>
      <c r="O126" s="22" t="n">
        <v>1.3282224647086</v>
      </c>
      <c r="P126" s="22" t="n">
        <v>3.05491166882979</v>
      </c>
      <c r="S126" s="16" t="n">
        <v>0.073220935704297</v>
      </c>
    </row>
    <row r="127" customFormat="false" ht="12.75" hidden="false" customHeight="false" outlineLevel="0" collapsed="false">
      <c r="A127" s="15" t="n">
        <v>40483</v>
      </c>
      <c r="B127" s="16" t="n">
        <v>0.073223029103473</v>
      </c>
      <c r="C127" s="16" t="n">
        <f aca="true">1/(1+B127/2)^((A127-TODAY())/182.625)</f>
        <v>2.92027615363922</v>
      </c>
      <c r="D127" s="17" t="n">
        <v>3.208</v>
      </c>
      <c r="E127" s="18" t="n">
        <v>0.005</v>
      </c>
      <c r="F127" s="21" t="n">
        <f aca="false">+E127+D127+0.02</f>
        <v>3.233</v>
      </c>
      <c r="G127" s="16" t="n">
        <v>0.15</v>
      </c>
      <c r="H127" s="20" t="n">
        <v>1</v>
      </c>
      <c r="I127" s="20" t="n">
        <v>2.3</v>
      </c>
      <c r="L127" s="20" t="n">
        <v>1</v>
      </c>
      <c r="N127" s="22" t="n">
        <v>1.3312663078569</v>
      </c>
      <c r="O127" s="22" t="n">
        <v>1.3312663078569</v>
      </c>
      <c r="P127" s="22" t="n">
        <v>3.06191250807086</v>
      </c>
      <c r="S127" s="16" t="n">
        <v>0.073223029103473</v>
      </c>
    </row>
    <row r="128" customFormat="false" ht="12.75" hidden="false" customHeight="false" outlineLevel="0" collapsed="false">
      <c r="A128" s="15" t="n">
        <v>40513</v>
      </c>
      <c r="B128" s="16" t="n">
        <v>0.073225054973645</v>
      </c>
      <c r="C128" s="16" t="n">
        <f aca="true">1/(1+B128/2)^((A128-TODAY())/182.625)</f>
        <v>2.90316178958035</v>
      </c>
      <c r="D128" s="17" t="n">
        <v>3.287</v>
      </c>
      <c r="E128" s="18" t="n">
        <v>0.005</v>
      </c>
      <c r="F128" s="21" t="n">
        <f aca="false">+E128+D128+0.02</f>
        <v>3.312</v>
      </c>
      <c r="G128" s="16" t="n">
        <v>0.15</v>
      </c>
      <c r="H128" s="20" t="n">
        <v>1</v>
      </c>
      <c r="I128" s="20" t="n">
        <v>2.3</v>
      </c>
      <c r="L128" s="20" t="n">
        <v>1</v>
      </c>
      <c r="N128" s="22" t="n">
        <v>1.33431712647907</v>
      </c>
      <c r="O128" s="22" t="n">
        <v>1.33431712647907</v>
      </c>
      <c r="P128" s="22" t="n">
        <v>3.06892939090186</v>
      </c>
      <c r="S128" s="16" t="n">
        <v>0.073225054973645</v>
      </c>
    </row>
    <row r="129" customFormat="false" ht="12.75" hidden="false" customHeight="false" outlineLevel="0" collapsed="false">
      <c r="A129" s="15" t="n">
        <v>40544</v>
      </c>
      <c r="B129" s="16" t="n">
        <v>0.073227148372824</v>
      </c>
      <c r="C129" s="16" t="n">
        <f aca="true">1/(1+B129/2)^((A129-TODAY())/182.625)</f>
        <v>2.88558133646413</v>
      </c>
      <c r="D129" s="17" t="n">
        <v>3.53</v>
      </c>
      <c r="E129" s="18" t="n">
        <v>0.005</v>
      </c>
      <c r="F129" s="21" t="n">
        <f aca="false">+E129+D129+0.02</f>
        <v>3.555</v>
      </c>
      <c r="G129" s="16" t="n">
        <v>0.15</v>
      </c>
      <c r="H129" s="20" t="n">
        <v>1</v>
      </c>
      <c r="I129" s="20" t="n">
        <v>2.3</v>
      </c>
      <c r="L129" s="20" t="n">
        <v>1</v>
      </c>
      <c r="N129" s="22" t="n">
        <v>1.33737493656058</v>
      </c>
      <c r="O129" s="22" t="n">
        <v>1.33737493656058</v>
      </c>
      <c r="P129" s="22" t="n">
        <v>3.07596235408934</v>
      </c>
      <c r="S129" s="16" t="n">
        <v>0.073227148372824</v>
      </c>
    </row>
    <row r="130" customFormat="false" ht="12.75" hidden="false" customHeight="false" outlineLevel="0" collapsed="false">
      <c r="A130" s="15" t="n">
        <v>40575</v>
      </c>
      <c r="B130" s="16" t="n">
        <v>0.073229241772005</v>
      </c>
      <c r="C130" s="16" t="n">
        <f aca="true">1/(1+B130/2)^((A130-TODAY())/182.625)</f>
        <v>2.86810636067936</v>
      </c>
      <c r="D130" s="17" t="n">
        <v>3.437</v>
      </c>
      <c r="E130" s="18" t="n">
        <v>0.005</v>
      </c>
      <c r="F130" s="21" t="n">
        <f aca="false">+E130+D130+0.02</f>
        <v>3.462</v>
      </c>
      <c r="G130" s="16" t="n">
        <v>0.15</v>
      </c>
      <c r="H130" s="20" t="n">
        <v>1</v>
      </c>
      <c r="I130" s="20" t="n">
        <v>2.3</v>
      </c>
      <c r="L130" s="20" t="n">
        <v>1</v>
      </c>
      <c r="N130" s="22" t="n">
        <v>1.34043975412353</v>
      </c>
      <c r="O130" s="22" t="n">
        <v>1.34043975412353</v>
      </c>
      <c r="P130" s="22" t="n">
        <v>3.08301143448413</v>
      </c>
      <c r="S130" s="16" t="n">
        <v>0.073229241772005</v>
      </c>
    </row>
    <row r="131" customFormat="false" ht="12.75" hidden="false" customHeight="false" outlineLevel="0" collapsed="false">
      <c r="A131" s="15" t="n">
        <v>40603</v>
      </c>
      <c r="B131" s="16" t="n">
        <v>0.073231132584168</v>
      </c>
      <c r="C131" s="16" t="n">
        <f aca="true">1/(1+B131/2)^((A131-TODAY())/182.625)</f>
        <v>2.85241265013988</v>
      </c>
      <c r="D131" s="17" t="n">
        <v>3.324</v>
      </c>
      <c r="E131" s="18" t="n">
        <v>0.005</v>
      </c>
      <c r="F131" s="21" t="n">
        <f aca="false">+E131+D131+0.02</f>
        <v>3.349</v>
      </c>
      <c r="G131" s="16" t="n">
        <v>0.15</v>
      </c>
      <c r="H131" s="20" t="n">
        <v>1</v>
      </c>
      <c r="I131" s="20" t="n">
        <v>2.3</v>
      </c>
      <c r="L131" s="20" t="n">
        <v>1</v>
      </c>
      <c r="N131" s="22" t="n">
        <v>1.34351159522673</v>
      </c>
      <c r="O131" s="22" t="n">
        <v>1.34351159522673</v>
      </c>
      <c r="P131" s="22" t="n">
        <v>3.09007666902149</v>
      </c>
      <c r="S131" s="16" t="n">
        <v>0.073231132584168</v>
      </c>
    </row>
    <row r="132" customFormat="false" ht="12.75" hidden="false" customHeight="false" outlineLevel="0" collapsed="false">
      <c r="A132" s="15" t="n">
        <v>40634</v>
      </c>
      <c r="B132" s="16" t="n">
        <v>0.073233225983352</v>
      </c>
      <c r="C132" s="16" t="n">
        <f aca="true">1/(1+B132/2)^((A132-TODAY())/182.625)</f>
        <v>2.83513669285794</v>
      </c>
      <c r="D132" s="17" t="n">
        <v>3.205</v>
      </c>
      <c r="E132" s="18" t="n">
        <v>0.005</v>
      </c>
      <c r="F132" s="21" t="n">
        <f aca="false">+E132+D132+0.02</f>
        <v>3.23</v>
      </c>
      <c r="G132" s="16" t="n">
        <v>0.15</v>
      </c>
      <c r="H132" s="20" t="n">
        <v>1</v>
      </c>
      <c r="I132" s="20" t="n">
        <v>2.3</v>
      </c>
      <c r="L132" s="20" t="n">
        <v>1</v>
      </c>
      <c r="N132" s="22" t="n">
        <v>1.34659047596579</v>
      </c>
      <c r="O132" s="22" t="n">
        <v>1.34659047596579</v>
      </c>
      <c r="P132" s="22" t="n">
        <v>3.09715809472133</v>
      </c>
      <c r="S132" s="16" t="n">
        <v>0.073233225983352</v>
      </c>
    </row>
    <row r="133" customFormat="false" ht="12.75" hidden="false" customHeight="false" outlineLevel="0" collapsed="false">
      <c r="A133" s="15" t="n">
        <v>40664</v>
      </c>
      <c r="B133" s="16" t="n">
        <v>0.07323525185353</v>
      </c>
      <c r="C133" s="16" t="n">
        <f aca="true">1/(1+B133/2)^((A133-TODAY())/182.625)</f>
        <v>2.81851673630102</v>
      </c>
      <c r="D133" s="17" t="n">
        <v>3.188</v>
      </c>
      <c r="E133" s="18" t="n">
        <v>0.005</v>
      </c>
      <c r="F133" s="21" t="n">
        <f aca="false">+E133+D133+0.02</f>
        <v>3.213</v>
      </c>
      <c r="G133" s="16" t="n">
        <v>0.15</v>
      </c>
      <c r="H133" s="20" t="n">
        <v>1</v>
      </c>
      <c r="I133" s="20" t="n">
        <v>2.3</v>
      </c>
      <c r="L133" s="20" t="n">
        <v>1</v>
      </c>
      <c r="N133" s="22" t="n">
        <v>1.34967641247321</v>
      </c>
      <c r="O133" s="22" t="n">
        <v>1.34967641247321</v>
      </c>
      <c r="P133" s="22" t="n">
        <v>3.1042557486884</v>
      </c>
      <c r="S133" s="16" t="n">
        <v>0.07323525185353</v>
      </c>
    </row>
    <row r="134" customFormat="false" ht="12.75" hidden="false" customHeight="false" outlineLevel="0" collapsed="false">
      <c r="A134" s="15" t="n">
        <v>40695</v>
      </c>
      <c r="B134" s="16" t="n">
        <v>0.073237345252716</v>
      </c>
      <c r="C134" s="16" t="n">
        <f aca="true">1/(1+B134/2)^((A134-TODAY())/182.625)</f>
        <v>2.80144418359482</v>
      </c>
      <c r="D134" s="17" t="n">
        <v>3.201</v>
      </c>
      <c r="E134" s="18" t="n">
        <v>0.005</v>
      </c>
      <c r="F134" s="21" t="n">
        <f aca="false">+E134+D134+0.02</f>
        <v>3.226</v>
      </c>
      <c r="G134" s="16" t="n">
        <v>0.15</v>
      </c>
      <c r="H134" s="20" t="n">
        <v>1</v>
      </c>
      <c r="I134" s="20" t="n">
        <v>2.3</v>
      </c>
      <c r="L134" s="20" t="n">
        <v>1</v>
      </c>
      <c r="N134" s="22" t="n">
        <v>1.35276942091847</v>
      </c>
      <c r="O134" s="22" t="n">
        <v>1.35276942091847</v>
      </c>
      <c r="P134" s="22" t="n">
        <v>3.11136966811247</v>
      </c>
      <c r="S134" s="16" t="n">
        <v>0.073237345252716</v>
      </c>
    </row>
    <row r="135" customFormat="false" ht="12.75" hidden="false" customHeight="false" outlineLevel="0" collapsed="false">
      <c r="A135" s="15" t="n">
        <v>40725</v>
      </c>
      <c r="B135" s="16" t="n">
        <v>0.073239371122898</v>
      </c>
      <c r="C135" s="16" t="n">
        <f aca="true">1/(1+B135/2)^((A135-TODAY())/182.625)</f>
        <v>2.78501991896311</v>
      </c>
      <c r="D135" s="17" t="n">
        <v>3.266</v>
      </c>
      <c r="E135" s="18" t="n">
        <v>0.005</v>
      </c>
      <c r="F135" s="21" t="n">
        <f aca="false">+E135+D135+0.02</f>
        <v>3.291</v>
      </c>
      <c r="G135" s="16" t="n">
        <v>0.15</v>
      </c>
      <c r="H135" s="20" t="n">
        <v>1</v>
      </c>
      <c r="I135" s="20" t="n">
        <v>2.3</v>
      </c>
      <c r="L135" s="20" t="n">
        <v>1</v>
      </c>
      <c r="N135" s="22" t="n">
        <v>1.35586951750807</v>
      </c>
      <c r="O135" s="22" t="n">
        <v>1.35586951750807</v>
      </c>
      <c r="P135" s="22" t="n">
        <v>3.11849989026856</v>
      </c>
      <c r="S135" s="16" t="n">
        <v>0.073239371122898</v>
      </c>
    </row>
    <row r="136" customFormat="false" ht="12.75" hidden="false" customHeight="false" outlineLevel="0" collapsed="false">
      <c r="A136" s="15" t="n">
        <v>40756</v>
      </c>
      <c r="B136" s="16" t="n">
        <v>0.073241464522086</v>
      </c>
      <c r="C136" s="16" t="n">
        <f aca="true">1/(1+B136/2)^((A136-TODAY())/182.625)</f>
        <v>2.76814839858631</v>
      </c>
      <c r="D136" s="17" t="n">
        <v>3.263</v>
      </c>
      <c r="E136" s="18" t="n">
        <v>0.005</v>
      </c>
      <c r="F136" s="21" t="n">
        <f aca="false">+E136+D136+0.02</f>
        <v>3.288</v>
      </c>
      <c r="G136" s="16" t="n">
        <v>0.15</v>
      </c>
      <c r="H136" s="20" t="n">
        <v>1</v>
      </c>
      <c r="I136" s="20" t="n">
        <v>2.3</v>
      </c>
      <c r="L136" s="20" t="n">
        <v>1</v>
      </c>
      <c r="N136" s="22" t="n">
        <v>1.35897671848569</v>
      </c>
      <c r="O136" s="22" t="n">
        <v>1.35897671848569</v>
      </c>
      <c r="P136" s="22" t="n">
        <v>3.1256464525171</v>
      </c>
      <c r="S136" s="16" t="n">
        <v>0.073241464522086</v>
      </c>
    </row>
    <row r="137" customFormat="false" ht="12.75" hidden="false" customHeight="false" outlineLevel="0" collapsed="false">
      <c r="A137" s="15" t="n">
        <v>40787</v>
      </c>
      <c r="B137" s="16" t="n">
        <v>0.073243557921277</v>
      </c>
      <c r="C137" s="16" t="n">
        <f aca="true">1/(1+B137/2)^((A137-TODAY())/182.625)</f>
        <v>2.75137814185436</v>
      </c>
      <c r="D137" s="17" t="n">
        <v>3.239</v>
      </c>
      <c r="E137" s="18" t="n">
        <v>0.005</v>
      </c>
      <c r="F137" s="21" t="n">
        <f aca="false">+E137+D137+0.02</f>
        <v>3.264</v>
      </c>
      <c r="G137" s="16" t="n">
        <v>0.15</v>
      </c>
      <c r="H137" s="20" t="n">
        <v>1</v>
      </c>
      <c r="I137" s="20" t="n">
        <v>2.3</v>
      </c>
      <c r="L137" s="20" t="n">
        <v>1</v>
      </c>
      <c r="N137" s="22" t="n">
        <v>1.36209104013222</v>
      </c>
      <c r="O137" s="22" t="n">
        <v>1.36209104013222</v>
      </c>
      <c r="P137" s="22" t="n">
        <v>3.13280939230411</v>
      </c>
      <c r="S137" s="16" t="n">
        <v>0.073243557921277</v>
      </c>
    </row>
    <row r="138" customFormat="false" ht="12.75" hidden="false" customHeight="false" outlineLevel="0" collapsed="false">
      <c r="A138" s="15" t="n">
        <v>40817</v>
      </c>
      <c r="B138" s="16" t="n">
        <v>0.073245583791462</v>
      </c>
      <c r="C138" s="16" t="n">
        <f aca="true">1/(1+B138/2)^((A138-TODAY())/182.625)</f>
        <v>2.73524471055702</v>
      </c>
      <c r="D138" s="17" t="n">
        <v>3.247</v>
      </c>
      <c r="E138" s="18" t="n">
        <v>0.005</v>
      </c>
      <c r="F138" s="21" t="n">
        <f aca="false">+E138+D138+0.02</f>
        <v>3.272</v>
      </c>
      <c r="G138" s="16" t="n">
        <v>0.15</v>
      </c>
      <c r="H138" s="20" t="n">
        <v>1</v>
      </c>
      <c r="I138" s="20" t="n">
        <v>2.3</v>
      </c>
      <c r="L138" s="20" t="n">
        <v>1</v>
      </c>
      <c r="N138" s="22" t="n">
        <v>1.36521249876586</v>
      </c>
      <c r="O138" s="22" t="n">
        <v>1.36521249876586</v>
      </c>
      <c r="P138" s="22" t="n">
        <v>3.13998874716148</v>
      </c>
      <c r="S138" s="16" t="n">
        <v>0.073245583791462</v>
      </c>
    </row>
    <row r="139" customFormat="false" ht="12.75" hidden="false" customHeight="false" outlineLevel="0" collapsed="false">
      <c r="A139" s="15" t="n">
        <v>40848</v>
      </c>
      <c r="B139" s="16" t="n">
        <v>0.073247677190655</v>
      </c>
      <c r="C139" s="16" t="n">
        <f aca="true">1/(1+B139/2)^((A139-TODAY())/182.625)</f>
        <v>2.7186719600609</v>
      </c>
      <c r="D139" s="17" t="n">
        <v>3.305</v>
      </c>
      <c r="E139" s="18" t="n">
        <v>0.005</v>
      </c>
      <c r="F139" s="21" t="n">
        <f aca="false">+E139+D139+0.02</f>
        <v>3.33</v>
      </c>
      <c r="G139" s="16" t="n">
        <v>0.15</v>
      </c>
      <c r="H139" s="20" t="n">
        <v>1</v>
      </c>
      <c r="I139" s="20" t="n">
        <v>2.3</v>
      </c>
      <c r="L139" s="20" t="n">
        <v>1</v>
      </c>
      <c r="N139" s="22" t="n">
        <v>1.3683411107422</v>
      </c>
      <c r="O139" s="22" t="n">
        <v>1.3683411107422</v>
      </c>
      <c r="P139" s="22" t="n">
        <v>3.14718455470706</v>
      </c>
      <c r="S139" s="16" t="n">
        <v>0.073247677190655</v>
      </c>
    </row>
    <row r="140" customFormat="false" ht="12.75" hidden="false" customHeight="false" outlineLevel="0" collapsed="false">
      <c r="A140" s="15" t="n">
        <v>40878</v>
      </c>
      <c r="B140" s="16" t="n">
        <v>0.073249703060843</v>
      </c>
      <c r="C140" s="16" t="n">
        <f aca="true">1/(1+B140/2)^((A140-TODAY())/182.625)</f>
        <v>2.70272854567824</v>
      </c>
      <c r="D140" s="17" t="n">
        <v>3.381</v>
      </c>
      <c r="E140" s="18" t="n">
        <v>0.005</v>
      </c>
      <c r="F140" s="21" t="n">
        <f aca="false">+E140+D140+0.02</f>
        <v>3.406</v>
      </c>
      <c r="G140" s="16" t="n">
        <v>0.15</v>
      </c>
      <c r="H140" s="20" t="n">
        <v>1</v>
      </c>
      <c r="I140" s="20" t="n">
        <v>2.3</v>
      </c>
      <c r="L140" s="20" t="n">
        <v>1</v>
      </c>
      <c r="N140" s="22" t="n">
        <v>1.37147689245431</v>
      </c>
      <c r="O140" s="22" t="n">
        <v>1.37147689245431</v>
      </c>
      <c r="P140" s="22" t="n">
        <v>3.15439685264493</v>
      </c>
      <c r="S140" s="16" t="n">
        <v>0.073249703060843</v>
      </c>
    </row>
    <row r="141" customFormat="false" ht="12.75" hidden="false" customHeight="false" outlineLevel="0" collapsed="false">
      <c r="A141" s="15" t="n">
        <v>40909</v>
      </c>
      <c r="B141" s="16" t="n">
        <v>0.07325179646004</v>
      </c>
      <c r="C141" s="16" t="n">
        <f aca="true">1/(1+B141/2)^((A141-TODAY())/182.625)</f>
        <v>2.68635099729958</v>
      </c>
      <c r="D141" s="17" t="n">
        <v>3.642</v>
      </c>
      <c r="E141" s="18" t="n">
        <v>0.005</v>
      </c>
      <c r="F141" s="21" t="n">
        <f aca="false">+E141+D141+0.02</f>
        <v>3.667</v>
      </c>
      <c r="G141" s="16" t="n">
        <v>0.15</v>
      </c>
      <c r="H141" s="20" t="n">
        <v>1</v>
      </c>
      <c r="I141" s="20" t="n">
        <v>2.3</v>
      </c>
      <c r="L141" s="20" t="n">
        <v>1</v>
      </c>
      <c r="N141" s="22" t="n">
        <v>1.37461986033286</v>
      </c>
      <c r="O141" s="22" t="n">
        <v>1.37461986033286</v>
      </c>
      <c r="P141" s="22" t="n">
        <v>3.16162567876557</v>
      </c>
      <c r="S141" s="16" t="n">
        <v>0.07325179646004</v>
      </c>
    </row>
    <row r="142" customFormat="false" ht="12.75" hidden="false" customHeight="false" outlineLevel="0" collapsed="false">
      <c r="A142" s="15" t="n">
        <v>40940</v>
      </c>
      <c r="B142" s="16" t="n">
        <v>0.073253889859237</v>
      </c>
      <c r="C142" s="16" t="n">
        <f aca="true">1/(1+B142/2)^((A142-TODAY())/182.625)</f>
        <v>2.67007177552977</v>
      </c>
      <c r="D142" s="17" t="n">
        <v>3.553</v>
      </c>
      <c r="E142" s="18" t="n">
        <v>0.005</v>
      </c>
      <c r="F142" s="21" t="n">
        <f aca="false">+E142+D142+0.02</f>
        <v>3.578</v>
      </c>
      <c r="G142" s="16" t="n">
        <v>0.15</v>
      </c>
      <c r="H142" s="20" t="n">
        <v>1</v>
      </c>
      <c r="I142" s="20" t="n">
        <v>2.3</v>
      </c>
      <c r="L142" s="20" t="n">
        <v>1</v>
      </c>
      <c r="N142" s="22" t="n">
        <v>1.37777003084612</v>
      </c>
      <c r="O142" s="22" t="n">
        <v>1.37777003084612</v>
      </c>
      <c r="P142" s="22" t="n">
        <v>3.16887107094607</v>
      </c>
      <c r="S142" s="16" t="n">
        <v>0.073253889859237</v>
      </c>
    </row>
    <row r="143" customFormat="false" ht="12.75" hidden="false" customHeight="false" outlineLevel="0" collapsed="false">
      <c r="A143" s="15" t="n">
        <v>40969</v>
      </c>
      <c r="B143" s="16" t="n">
        <v>0.073255848200423</v>
      </c>
      <c r="C143" s="16" t="n">
        <f aca="true">1/(1+B143/2)^((A143-TODAY())/182.625)</f>
        <v>2.65493132387358</v>
      </c>
      <c r="D143" s="17" t="n">
        <v>3.443</v>
      </c>
      <c r="E143" s="18" t="n">
        <v>0.005</v>
      </c>
      <c r="F143" s="21" t="n">
        <f aca="false">+E143+D143+0.02</f>
        <v>3.468</v>
      </c>
      <c r="G143" s="16" t="n">
        <v>0.15</v>
      </c>
      <c r="H143" s="20" t="n">
        <v>1</v>
      </c>
      <c r="I143" s="20" t="n">
        <v>2.3</v>
      </c>
      <c r="L143" s="20" t="n">
        <v>1</v>
      </c>
      <c r="N143" s="22" t="n">
        <v>1.38092742050014</v>
      </c>
      <c r="O143" s="22" t="n">
        <v>1.38092742050014</v>
      </c>
      <c r="P143" s="22" t="n">
        <v>3.17613306715033</v>
      </c>
      <c r="S143" s="16" t="n">
        <v>0.073255848200423</v>
      </c>
    </row>
    <row r="144" customFormat="false" ht="12.75" hidden="false" customHeight="false" outlineLevel="0" collapsed="false">
      <c r="A144" s="15" t="n">
        <v>41000</v>
      </c>
      <c r="B144" s="16" t="n">
        <v>0.073257941599623</v>
      </c>
      <c r="C144" s="16" t="n">
        <f aca="true">1/(1+B144/2)^((A144-TODAY())/182.625)</f>
        <v>2.63884075363107</v>
      </c>
      <c r="D144" s="17" t="n">
        <v>3.327</v>
      </c>
      <c r="E144" s="18" t="n">
        <v>0.005</v>
      </c>
      <c r="F144" s="21" t="n">
        <f aca="false">+E144+D144+0.02</f>
        <v>3.352</v>
      </c>
      <c r="G144" s="16" t="n">
        <v>0.15</v>
      </c>
      <c r="H144" s="20" t="n">
        <v>1</v>
      </c>
      <c r="I144" s="20" t="n">
        <v>2.3</v>
      </c>
      <c r="L144" s="20" t="n">
        <v>1</v>
      </c>
      <c r="N144" s="22" t="n">
        <v>1.38409204583879</v>
      </c>
      <c r="O144" s="22" t="n">
        <v>1.38409204583879</v>
      </c>
      <c r="P144" s="22" t="n">
        <v>3.18341170542921</v>
      </c>
      <c r="S144" s="16" t="n">
        <v>0.073257941599623</v>
      </c>
    </row>
    <row r="145" customFormat="false" ht="12.75" hidden="false" customHeight="false" outlineLevel="0" collapsed="false">
      <c r="A145" s="15" t="n">
        <v>41030</v>
      </c>
      <c r="B145" s="16" t="n">
        <v>0.073259967469818</v>
      </c>
      <c r="C145" s="16" t="n">
        <f aca="true">1/(1+B145/2)^((A145-TODAY())/182.625)</f>
        <v>2.62336123496175</v>
      </c>
      <c r="D145" s="17" t="n">
        <v>3.311</v>
      </c>
      <c r="E145" s="18" t="n">
        <v>0.005</v>
      </c>
      <c r="F145" s="21" t="n">
        <f aca="false">+E145+D145+0.02</f>
        <v>3.336</v>
      </c>
      <c r="G145" s="16" t="n">
        <v>0.15</v>
      </c>
      <c r="H145" s="20" t="n">
        <v>1</v>
      </c>
      <c r="I145" s="20" t="n">
        <v>2.3</v>
      </c>
      <c r="L145" s="20" t="n">
        <v>1</v>
      </c>
      <c r="N145" s="22" t="n">
        <v>1.38726392344383</v>
      </c>
      <c r="O145" s="22" t="n">
        <v>1.38726392344383</v>
      </c>
      <c r="P145" s="22" t="n">
        <v>3.19070702392082</v>
      </c>
      <c r="S145" s="16" t="n">
        <v>0.073259967469818</v>
      </c>
    </row>
    <row r="146" customFormat="false" ht="12.75" hidden="false" customHeight="false" outlineLevel="0" collapsed="false">
      <c r="A146" s="15" t="n">
        <v>41061</v>
      </c>
      <c r="B146" s="16" t="n">
        <v>0.073262060869022</v>
      </c>
      <c r="C146" s="16" t="n">
        <f aca="true">1/(1+B146/2)^((A146-TODAY())/182.625)</f>
        <v>2.60746024057297</v>
      </c>
      <c r="D146" s="17" t="n">
        <v>3.325</v>
      </c>
      <c r="E146" s="18" t="n">
        <v>0.005</v>
      </c>
      <c r="F146" s="21" t="n">
        <f aca="false">+E146+D146+0.02</f>
        <v>3.35</v>
      </c>
      <c r="G146" s="16" t="n">
        <v>0.15</v>
      </c>
      <c r="H146" s="20" t="n">
        <v>1</v>
      </c>
      <c r="I146" s="20" t="n">
        <v>2.3</v>
      </c>
      <c r="L146" s="20" t="n">
        <v>1</v>
      </c>
      <c r="N146" s="22" t="n">
        <v>1.39044306993506</v>
      </c>
      <c r="O146" s="22" t="n">
        <v>1.39044306993506</v>
      </c>
      <c r="P146" s="22" t="n">
        <v>3.19801906085064</v>
      </c>
      <c r="S146" s="16" t="n">
        <v>0.073262060869022</v>
      </c>
    </row>
    <row r="147" customFormat="false" ht="12.75" hidden="false" customHeight="false" outlineLevel="0" collapsed="false">
      <c r="A147" s="15" t="n">
        <v>41091</v>
      </c>
      <c r="B147" s="16" t="n">
        <v>0.073264086739219</v>
      </c>
      <c r="C147" s="16" t="n">
        <f aca="true">1/(1+B147/2)^((A147-TODAY())/182.625)</f>
        <v>2.59216310872063</v>
      </c>
      <c r="D147" s="17" t="n">
        <v>3.39</v>
      </c>
      <c r="E147" s="18" t="n">
        <v>0.005</v>
      </c>
      <c r="F147" s="21" t="n">
        <f aca="false">+E147+D147+0.02</f>
        <v>3.415</v>
      </c>
      <c r="G147" s="16" t="n">
        <v>0.15</v>
      </c>
      <c r="H147" s="20" t="n">
        <v>1</v>
      </c>
      <c r="I147" s="20" t="n">
        <v>2.3</v>
      </c>
      <c r="L147" s="20" t="n">
        <v>1</v>
      </c>
      <c r="N147" s="22" t="n">
        <v>1.39362950197033</v>
      </c>
      <c r="O147" s="22" t="n">
        <v>1.39362950197033</v>
      </c>
      <c r="P147" s="22" t="n">
        <v>3.20534785453175</v>
      </c>
      <c r="S147" s="16" t="n">
        <v>0.073264086739219</v>
      </c>
    </row>
    <row r="148" customFormat="false" ht="12.75" hidden="false" customHeight="false" outlineLevel="0" collapsed="false">
      <c r="A148" s="15" t="n">
        <v>41122</v>
      </c>
      <c r="B148" s="16" t="n">
        <v>0.073266180138425</v>
      </c>
      <c r="C148" s="16" t="n">
        <f aca="true">1/(1+B148/2)^((A148-TODAY())/182.625)</f>
        <v>2.57644947769792</v>
      </c>
      <c r="D148" s="17" t="n">
        <v>3.387</v>
      </c>
      <c r="E148" s="18" t="n">
        <v>0.005</v>
      </c>
      <c r="F148" s="21" t="n">
        <f aca="false">+E148+D148+0.02</f>
        <v>3.412</v>
      </c>
      <c r="G148" s="16" t="n">
        <v>0.15</v>
      </c>
      <c r="H148" s="20" t="n">
        <v>1</v>
      </c>
      <c r="I148" s="20" t="n">
        <v>2.3</v>
      </c>
      <c r="L148" s="20" t="n">
        <v>1</v>
      </c>
      <c r="N148" s="22" t="n">
        <v>1.39682323624568</v>
      </c>
      <c r="O148" s="22" t="n">
        <v>1.39682323624568</v>
      </c>
      <c r="P148" s="22" t="n">
        <v>3.21269344336506</v>
      </c>
      <c r="S148" s="16" t="n">
        <v>0.073266180138425</v>
      </c>
    </row>
    <row r="149" customFormat="false" ht="12.75" hidden="false" customHeight="false" outlineLevel="0" collapsed="false">
      <c r="A149" s="15" t="n">
        <v>41153</v>
      </c>
      <c r="B149" s="16" t="n">
        <v>0.073268273537633</v>
      </c>
      <c r="C149" s="16" t="n">
        <f aca="true">1/(1+B149/2)^((A149-TODAY())/182.625)</f>
        <v>2.56083022443582</v>
      </c>
      <c r="D149" s="17" t="n">
        <v>3.362</v>
      </c>
      <c r="E149" s="18" t="n">
        <v>0.005</v>
      </c>
      <c r="F149" s="21" t="n">
        <f aca="false">+E149+D149+0.02</f>
        <v>3.387</v>
      </c>
      <c r="G149" s="16" t="n">
        <v>0.15</v>
      </c>
      <c r="H149" s="20" t="n">
        <v>1</v>
      </c>
      <c r="I149" s="20" t="n">
        <v>2.3</v>
      </c>
      <c r="L149" s="20" t="n">
        <v>1</v>
      </c>
      <c r="N149" s="22" t="n">
        <v>1.40002428949541</v>
      </c>
      <c r="O149" s="22" t="n">
        <v>1.40002428949541</v>
      </c>
      <c r="P149" s="22" t="n">
        <v>3.22005586583943</v>
      </c>
      <c r="S149" s="16" t="n">
        <v>0.073268273537633</v>
      </c>
    </row>
    <row r="150" customFormat="false" ht="12.75" hidden="false" customHeight="false" outlineLevel="0" collapsed="false">
      <c r="A150" s="15" t="n">
        <v>41183</v>
      </c>
      <c r="B150" s="16" t="n">
        <v>0.073270299407834</v>
      </c>
      <c r="C150" s="16" t="n">
        <f aca="true">1/(1+B150/2)^((A150-TODAY())/182.625)</f>
        <v>2.54580414938075</v>
      </c>
      <c r="D150" s="17" t="n">
        <v>3.369</v>
      </c>
      <c r="E150" s="18" t="n">
        <v>0.005</v>
      </c>
      <c r="F150" s="21" t="n">
        <f aca="false">+E150+D150+0.02</f>
        <v>3.394</v>
      </c>
      <c r="G150" s="16" t="n">
        <v>0.15</v>
      </c>
      <c r="H150" s="20" t="n">
        <v>1</v>
      </c>
      <c r="I150" s="20" t="n">
        <v>2.3</v>
      </c>
      <c r="L150" s="20" t="n">
        <v>1</v>
      </c>
      <c r="N150" s="22" t="n">
        <v>1.40323267849217</v>
      </c>
      <c r="O150" s="22" t="n">
        <v>1.40323267849217</v>
      </c>
      <c r="P150" s="22" t="n">
        <v>3.22743516053198</v>
      </c>
      <c r="S150" s="16" t="n">
        <v>0.073270299407834</v>
      </c>
    </row>
    <row r="151" customFormat="false" ht="12.75" hidden="false" customHeight="false" outlineLevel="0" collapsed="false">
      <c r="A151" s="15" t="n">
        <v>41214</v>
      </c>
      <c r="B151" s="16" t="n">
        <v>0.073272392807045</v>
      </c>
      <c r="C151" s="16" t="n">
        <f aca="true">1/(1+B151/2)^((A151-TODAY())/182.625)</f>
        <v>2.53036897088942</v>
      </c>
      <c r="D151" s="17" t="n">
        <v>3.422</v>
      </c>
      <c r="E151" s="18" t="n">
        <v>0.005</v>
      </c>
      <c r="F151" s="21" t="n">
        <f aca="false">+E151+D151+0.02</f>
        <v>3.447</v>
      </c>
      <c r="G151" s="16" t="n">
        <v>0.15</v>
      </c>
      <c r="H151" s="20" t="n">
        <v>1</v>
      </c>
      <c r="I151" s="20" t="n">
        <v>2.3</v>
      </c>
      <c r="L151" s="20" t="n">
        <v>1</v>
      </c>
      <c r="N151" s="22" t="n">
        <v>1.40644842004704</v>
      </c>
      <c r="O151" s="22" t="n">
        <v>1.40644842004704</v>
      </c>
      <c r="P151" s="22" t="n">
        <v>3.2348313661082</v>
      </c>
      <c r="S151" s="16" t="n">
        <v>0.073272392807045</v>
      </c>
    </row>
    <row r="152" customFormat="false" ht="12.75" hidden="false" customHeight="false" outlineLevel="0" collapsed="false">
      <c r="A152" s="15" t="n">
        <v>41244</v>
      </c>
      <c r="B152" s="16" t="n">
        <v>0.073274418677249</v>
      </c>
      <c r="C152" s="16" t="n">
        <f aca="true">1/(1+B152/2)^((A152-TODAY())/182.625)</f>
        <v>2.51551998987823</v>
      </c>
      <c r="D152" s="17" t="n">
        <v>3.495</v>
      </c>
      <c r="E152" s="18" t="n">
        <v>0.005</v>
      </c>
      <c r="F152" s="21" t="n">
        <f aca="false">+E152+D152+0.02</f>
        <v>3.52</v>
      </c>
      <c r="G152" s="16" t="n">
        <v>0.15</v>
      </c>
      <c r="H152" s="20" t="n">
        <v>1</v>
      </c>
      <c r="I152" s="20" t="n">
        <v>2.3</v>
      </c>
      <c r="L152" s="20" t="n">
        <v>1</v>
      </c>
      <c r="N152" s="22" t="n">
        <v>1.40967153100965</v>
      </c>
      <c r="O152" s="22" t="n">
        <v>1.40967153100965</v>
      </c>
      <c r="P152" s="22" t="n">
        <v>3.2422445213222</v>
      </c>
      <c r="S152" s="16" t="n">
        <v>0.073274418677249</v>
      </c>
    </row>
    <row r="153" customFormat="false" ht="12.75" hidden="false" customHeight="false" outlineLevel="0" collapsed="false">
      <c r="A153" s="15" t="n">
        <v>41275</v>
      </c>
      <c r="B153" s="16" t="n">
        <v>0.073276512076463</v>
      </c>
      <c r="C153" s="16" t="n">
        <f aca="true">1/(1+B153/2)^((A153-TODAY())/182.625)</f>
        <v>2.50026673725415</v>
      </c>
      <c r="D153" s="17" t="n">
        <v>3.769</v>
      </c>
      <c r="E153" s="18" t="n">
        <v>0.005</v>
      </c>
      <c r="F153" s="21" t="n">
        <f aca="false">+E153+D153+0.02</f>
        <v>3.794</v>
      </c>
      <c r="G153" s="16" t="n">
        <v>0.15</v>
      </c>
      <c r="H153" s="20" t="n">
        <v>1</v>
      </c>
      <c r="I153" s="20" t="n">
        <v>2.3</v>
      </c>
      <c r="L153" s="20" t="n">
        <v>1</v>
      </c>
      <c r="N153" s="22" t="n">
        <v>1.41290202826821</v>
      </c>
      <c r="O153" s="22" t="n">
        <v>1.41290202826821</v>
      </c>
      <c r="P153" s="22" t="n">
        <v>3.24967466501689</v>
      </c>
      <c r="S153" s="16" t="n">
        <v>0.073276512076463</v>
      </c>
    </row>
    <row r="154" customFormat="false" ht="12.75" hidden="false" customHeight="false" outlineLevel="0" collapsed="false">
      <c r="A154" s="15" t="n">
        <v>41306</v>
      </c>
      <c r="B154" s="16" t="n">
        <v>0.073278605475677</v>
      </c>
      <c r="C154" s="16" t="n">
        <f aca="true">1/(1+B154/2)^((A154-TODAY())/182.625)</f>
        <v>2.48510512320541</v>
      </c>
      <c r="D154" s="17" t="n">
        <v>3.684</v>
      </c>
      <c r="E154" s="18" t="n">
        <v>0.005</v>
      </c>
      <c r="F154" s="21" t="n">
        <f aca="false">+E154+D154+0.02</f>
        <v>3.709</v>
      </c>
      <c r="G154" s="16" t="n">
        <v>0.15</v>
      </c>
      <c r="H154" s="20" t="n">
        <v>1</v>
      </c>
      <c r="I154" s="20" t="n">
        <v>2.3</v>
      </c>
      <c r="L154" s="20" t="n">
        <v>1</v>
      </c>
      <c r="N154" s="22" t="n">
        <v>1.41613992874966</v>
      </c>
      <c r="O154" s="22" t="n">
        <v>1.41613992874966</v>
      </c>
      <c r="P154" s="22" t="n">
        <v>3.25712183612422</v>
      </c>
      <c r="S154" s="16" t="n">
        <v>0.073278605475677</v>
      </c>
    </row>
    <row r="155" customFormat="false" ht="12.75" hidden="false" customHeight="false" outlineLevel="0" collapsed="false">
      <c r="A155" s="15" t="n">
        <v>41334</v>
      </c>
      <c r="B155" s="16" t="n">
        <v>0.073280496287872</v>
      </c>
      <c r="C155" s="16" t="n">
        <f aca="true">1/(1+B155/2)^((A155-TODAY())/182.625)</f>
        <v>2.47148907377111</v>
      </c>
      <c r="D155" s="17" t="n">
        <v>3.577</v>
      </c>
      <c r="E155" s="18" t="n">
        <v>0.005</v>
      </c>
      <c r="F155" s="21" t="n">
        <f aca="false">+E155+D155+0.02</f>
        <v>3.602</v>
      </c>
      <c r="G155" s="16" t="n">
        <v>0.15</v>
      </c>
      <c r="H155" s="20" t="n">
        <v>1</v>
      </c>
      <c r="I155" s="20" t="n">
        <v>2.3</v>
      </c>
      <c r="L155" s="20" t="n">
        <v>1</v>
      </c>
      <c r="N155" s="22" t="n">
        <v>1.41938524941971</v>
      </c>
      <c r="O155" s="22" t="n">
        <v>1.41938524941971</v>
      </c>
      <c r="P155" s="22" t="n">
        <v>3.26458607366534</v>
      </c>
      <c r="S155" s="16" t="n">
        <v>0.073280496287872</v>
      </c>
    </row>
    <row r="156" customFormat="false" ht="12.75" hidden="false" customHeight="false" outlineLevel="0" collapsed="false">
      <c r="A156" s="15" t="n">
        <v>41365</v>
      </c>
      <c r="B156" s="16" t="n">
        <v>0.07328258968709</v>
      </c>
      <c r="C156" s="16" t="n">
        <f aca="true">1/(1+B156/2)^((A156-TODAY())/182.625)</f>
        <v>2.45650036468517</v>
      </c>
      <c r="D156" s="17" t="n">
        <v>3.464</v>
      </c>
      <c r="E156" s="18" t="n">
        <v>0.005</v>
      </c>
      <c r="F156" s="21" t="n">
        <f aca="false">+E156+D156+0.02</f>
        <v>3.489</v>
      </c>
      <c r="G156" s="16" t="n">
        <v>0.15</v>
      </c>
      <c r="H156" s="20" t="n">
        <v>1</v>
      </c>
      <c r="I156" s="20" t="n">
        <v>2.3</v>
      </c>
      <c r="L156" s="20" t="n">
        <v>1</v>
      </c>
      <c r="N156" s="22" t="n">
        <v>1.42263800728297</v>
      </c>
      <c r="O156" s="22" t="n">
        <v>1.42263800728297</v>
      </c>
      <c r="P156" s="22" t="n">
        <v>3.27206741675083</v>
      </c>
      <c r="S156" s="16" t="n">
        <v>0.07328258968709</v>
      </c>
    </row>
    <row r="157" customFormat="false" ht="12.75" hidden="false" customHeight="false" outlineLevel="0" collapsed="false">
      <c r="A157" s="15" t="n">
        <v>41395</v>
      </c>
      <c r="B157" s="16" t="n">
        <v>0.073284615557301</v>
      </c>
      <c r="C157" s="16" t="n">
        <f aca="true">1/(1+B157/2)^((A157-TODAY())/182.625)</f>
        <v>2.44208092097239</v>
      </c>
      <c r="D157" s="17" t="n">
        <v>3.449</v>
      </c>
      <c r="E157" s="18" t="n">
        <v>0.005</v>
      </c>
      <c r="F157" s="21" t="n">
        <f aca="false">+E157+D157+0.02</f>
        <v>3.474</v>
      </c>
      <c r="G157" s="16" t="n">
        <v>0.15</v>
      </c>
      <c r="H157" s="20" t="n">
        <v>1</v>
      </c>
      <c r="I157" s="20" t="n">
        <v>2.3</v>
      </c>
      <c r="L157" s="20" t="n">
        <v>1</v>
      </c>
      <c r="N157" s="22" t="n">
        <v>1.42589821938299</v>
      </c>
      <c r="O157" s="22" t="n">
        <v>1.42589821938299</v>
      </c>
      <c r="P157" s="22" t="n">
        <v>3.27956590458088</v>
      </c>
      <c r="S157" s="16" t="n">
        <v>0.073284615557301</v>
      </c>
    </row>
    <row r="158" customFormat="false" ht="12.75" hidden="false" customHeight="false" outlineLevel="0" collapsed="false">
      <c r="A158" s="15" t="n">
        <v>41426</v>
      </c>
      <c r="B158" s="16" t="n">
        <v>0.073286708956521</v>
      </c>
      <c r="C158" s="16" t="n">
        <f aca="true">1/(1+B158/2)^((A158-TODAY())/182.625)</f>
        <v>2.42726892459951</v>
      </c>
      <c r="D158" s="17" t="n">
        <v>3.464</v>
      </c>
      <c r="E158" s="18" t="n">
        <v>0.005</v>
      </c>
      <c r="F158" s="21" t="n">
        <f aca="false">+E158+D158+0.02</f>
        <v>3.489</v>
      </c>
      <c r="G158" s="16" t="n">
        <v>0.15</v>
      </c>
      <c r="H158" s="20" t="n">
        <v>1</v>
      </c>
      <c r="I158" s="20" t="n">
        <v>2.3</v>
      </c>
      <c r="L158" s="20" t="n">
        <v>1</v>
      </c>
      <c r="N158" s="22" t="n">
        <v>1.42916590280241</v>
      </c>
      <c r="O158" s="22" t="n">
        <v>1.42916590280241</v>
      </c>
      <c r="P158" s="22" t="n">
        <v>3.28708157644554</v>
      </c>
      <c r="S158" s="16" t="n">
        <v>0.073286708956521</v>
      </c>
    </row>
    <row r="159" customFormat="false" ht="12.75" hidden="false" customHeight="false" outlineLevel="0" collapsed="false">
      <c r="A159" s="15" t="n">
        <v>41456</v>
      </c>
      <c r="B159" s="16" t="n">
        <v>0.073288734826735</v>
      </c>
      <c r="C159" s="16" t="n">
        <f aca="true">1/(1+B159/2)^((A159-TODAY())/182.625)</f>
        <v>2.41301949166675</v>
      </c>
      <c r="D159" s="17" t="n">
        <v>3.529</v>
      </c>
      <c r="E159" s="18" t="n">
        <v>0.005</v>
      </c>
      <c r="F159" s="21" t="n">
        <f aca="false">+E159+D159+0.02</f>
        <v>3.554</v>
      </c>
      <c r="G159" s="16" t="n">
        <v>0.15</v>
      </c>
      <c r="H159" s="20" t="n">
        <v>1</v>
      </c>
      <c r="I159" s="20" t="n">
        <v>2.3</v>
      </c>
      <c r="L159" s="20" t="n">
        <v>1</v>
      </c>
      <c r="N159" s="22" t="n">
        <v>1.432441074663</v>
      </c>
      <c r="O159" s="22" t="n">
        <v>1.432441074663</v>
      </c>
      <c r="P159" s="22" t="n">
        <v>3.2946144717249</v>
      </c>
      <c r="S159" s="16" t="n">
        <v>0.073288734826735</v>
      </c>
    </row>
    <row r="160" customFormat="false" ht="12.75" hidden="false" customHeight="false" outlineLevel="0" collapsed="false">
      <c r="A160" s="15" t="n">
        <v>41487</v>
      </c>
      <c r="B160" s="16" t="n">
        <v>0.073290828225959</v>
      </c>
      <c r="C160" s="16" t="n">
        <f aca="true">1/(1+B160/2)^((A160-TODAY())/182.625)</f>
        <v>2.39838214422721</v>
      </c>
      <c r="D160" s="17" t="n">
        <v>3.526</v>
      </c>
      <c r="E160" s="18" t="n">
        <v>0.005</v>
      </c>
      <c r="F160" s="21" t="n">
        <f aca="false">+E160+D160+0.02</f>
        <v>3.551</v>
      </c>
      <c r="G160" s="16" t="n">
        <v>0.15</v>
      </c>
      <c r="H160" s="20" t="n">
        <v>1</v>
      </c>
      <c r="I160" s="20" t="n">
        <v>2.3</v>
      </c>
      <c r="L160" s="20" t="n">
        <v>1</v>
      </c>
      <c r="N160" s="22" t="n">
        <v>1.43572375212577</v>
      </c>
      <c r="O160" s="22" t="n">
        <v>1.43572375212577</v>
      </c>
      <c r="P160" s="22" t="n">
        <v>3.30216462988927</v>
      </c>
      <c r="S160" s="16" t="n">
        <v>0.073290828225959</v>
      </c>
    </row>
    <row r="161" customFormat="false" ht="12.75" hidden="false" customHeight="false" outlineLevel="0" collapsed="false">
      <c r="A161" s="15" t="n">
        <v>41518</v>
      </c>
      <c r="B161" s="16" t="n">
        <v>0.073292921625183</v>
      </c>
      <c r="C161" s="16" t="n">
        <f aca="true">1/(1+B161/2)^((A161-TODAY())/182.625)</f>
        <v>2.38383276955845</v>
      </c>
      <c r="D161" s="17" t="n">
        <v>3.5</v>
      </c>
      <c r="E161" s="18" t="n">
        <v>0.005</v>
      </c>
      <c r="F161" s="21" t="n">
        <f aca="false">+E161+D161+0.02</f>
        <v>3.525</v>
      </c>
      <c r="G161" s="16" t="n">
        <v>0.15</v>
      </c>
      <c r="H161" s="20" t="n">
        <v>1</v>
      </c>
      <c r="I161" s="20" t="n">
        <v>2.3</v>
      </c>
      <c r="L161" s="20" t="n">
        <v>1</v>
      </c>
      <c r="N161" s="22" t="n">
        <v>1.43901395239106</v>
      </c>
      <c r="O161" s="22" t="n">
        <v>1.43901395239106</v>
      </c>
      <c r="P161" s="22" t="n">
        <v>3.30973209049943</v>
      </c>
      <c r="S161" s="16" t="n">
        <v>0.073292921625183</v>
      </c>
    </row>
    <row r="162" customFormat="false" ht="12.75" hidden="false" customHeight="false" outlineLevel="0" collapsed="false">
      <c r="A162" s="15" t="n">
        <v>41548</v>
      </c>
      <c r="B162" s="16" t="n">
        <v>0.073294947495401</v>
      </c>
      <c r="C162" s="16" t="n">
        <f aca="true">1/(1+B162/2)^((A162-TODAY())/182.625)</f>
        <v>2.36983599803377</v>
      </c>
      <c r="D162" s="17" t="n">
        <v>3.506</v>
      </c>
      <c r="E162" s="18" t="n">
        <v>0.005</v>
      </c>
      <c r="F162" s="21" t="n">
        <f aca="false">+E162+D162+0.02</f>
        <v>3.531</v>
      </c>
      <c r="G162" s="16" t="n">
        <v>0.15</v>
      </c>
      <c r="H162" s="20" t="n">
        <v>1</v>
      </c>
      <c r="I162" s="20" t="n">
        <v>2.3</v>
      </c>
      <c r="L162" s="20" t="n">
        <v>1</v>
      </c>
      <c r="N162" s="22" t="n">
        <v>1.44231169269862</v>
      </c>
      <c r="O162" s="22" t="n">
        <v>1.44231169269862</v>
      </c>
      <c r="P162" s="22" t="n">
        <v>3.31731689320682</v>
      </c>
      <c r="S162" s="16" t="n">
        <v>0.073294947495401</v>
      </c>
    </row>
    <row r="163" customFormat="false" ht="12.75" hidden="false" customHeight="false" outlineLevel="0" collapsed="false">
      <c r="A163" s="15" t="n">
        <v>41579</v>
      </c>
      <c r="B163" s="16" t="n">
        <v>0.073297040894629</v>
      </c>
      <c r="C163" s="16" t="n">
        <f aca="true">1/(1+B163/2)^((A163-TODAY())/182.625)</f>
        <v>2.35545820477077</v>
      </c>
      <c r="D163" s="17" t="n">
        <v>3.554</v>
      </c>
      <c r="E163" s="18" t="n">
        <v>0.005</v>
      </c>
      <c r="F163" s="21" t="n">
        <f aca="false">+E163+D163+0.02</f>
        <v>3.579</v>
      </c>
      <c r="G163" s="16" t="n">
        <v>0.15</v>
      </c>
      <c r="H163" s="20" t="n">
        <v>1</v>
      </c>
      <c r="I163" s="20" t="n">
        <v>2.3</v>
      </c>
      <c r="L163" s="20" t="n">
        <v>1</v>
      </c>
      <c r="N163" s="22" t="n">
        <v>1.44561699032772</v>
      </c>
      <c r="O163" s="22" t="n">
        <v>1.44561699032772</v>
      </c>
      <c r="P163" s="22" t="n">
        <v>3.32491907775376</v>
      </c>
      <c r="S163" s="16" t="n">
        <v>0.073297040894629</v>
      </c>
    </row>
    <row r="164" customFormat="false" ht="12.75" hidden="false" customHeight="false" outlineLevel="0" collapsed="false">
      <c r="A164" s="15" t="n">
        <v>41609</v>
      </c>
      <c r="B164" s="16" t="n">
        <v>0.07329906676485</v>
      </c>
      <c r="C164" s="16" t="n">
        <f aca="true">1/(1+B164/2)^((A164-TODAY())/182.625)</f>
        <v>2.34162650704642</v>
      </c>
      <c r="D164" s="17" t="n">
        <v>3.624</v>
      </c>
      <c r="E164" s="18" t="n">
        <v>0.005</v>
      </c>
      <c r="F164" s="21" t="n">
        <f aca="false">+E164+D164+0.02</f>
        <v>3.649</v>
      </c>
      <c r="G164" s="16" t="n">
        <v>0.15</v>
      </c>
      <c r="H164" s="20" t="n">
        <v>1</v>
      </c>
      <c r="I164" s="20" t="n">
        <v>2.3</v>
      </c>
      <c r="L164" s="20" t="n">
        <v>1</v>
      </c>
      <c r="N164" s="22" t="n">
        <v>1.44892986259722</v>
      </c>
      <c r="O164" s="22" t="n">
        <v>1.44892986259722</v>
      </c>
      <c r="P164" s="22" t="n">
        <v>3.33253868397361</v>
      </c>
      <c r="S164" s="16" t="n">
        <v>0.07329906676485</v>
      </c>
    </row>
    <row r="165" customFormat="false" ht="12.75" hidden="false" customHeight="false" outlineLevel="0" collapsed="false">
      <c r="A165" s="15" t="n">
        <v>41640</v>
      </c>
      <c r="B165" s="16" t="n">
        <v>0.07330116016408</v>
      </c>
      <c r="C165" s="16" t="n">
        <f aca="true">1/(1+B165/2)^((A165-TODAY())/182.625)</f>
        <v>2.32741829076088</v>
      </c>
      <c r="D165" s="17" t="n">
        <v>3.906</v>
      </c>
      <c r="E165" s="18" t="n">
        <v>0.005</v>
      </c>
      <c r="F165" s="21" t="n">
        <f aca="false">+E165+D165+0.02</f>
        <v>3.931</v>
      </c>
      <c r="G165" s="16" t="n">
        <v>0.15</v>
      </c>
      <c r="H165" s="20" t="n">
        <v>1</v>
      </c>
      <c r="I165" s="20" t="n">
        <v>2.3</v>
      </c>
      <c r="L165" s="20" t="n">
        <v>1</v>
      </c>
      <c r="N165" s="22" t="n">
        <v>1.45225032686567</v>
      </c>
      <c r="O165" s="22" t="n">
        <v>1.45225032686567</v>
      </c>
      <c r="P165" s="22" t="n">
        <v>3.34017575179105</v>
      </c>
      <c r="S165" s="16" t="n">
        <v>0.07330116016408</v>
      </c>
    </row>
    <row r="166" customFormat="false" ht="12.75" hidden="false" customHeight="false" outlineLevel="0" collapsed="false">
      <c r="A166" s="15" t="n">
        <v>41671</v>
      </c>
      <c r="B166" s="16" t="n">
        <v>0.073303253563311</v>
      </c>
      <c r="C166" s="16" t="n">
        <f aca="true">1/(1+B166/2)^((A166-TODAY())/182.625)</f>
        <v>2.31329549222206</v>
      </c>
      <c r="D166" s="17" t="n">
        <v>3.825</v>
      </c>
      <c r="E166" s="18" t="n">
        <v>0.005</v>
      </c>
      <c r="F166" s="21" t="n">
        <f aca="false">+E166+D166+0.02</f>
        <v>3.85</v>
      </c>
      <c r="G166" s="16" t="n">
        <v>0.15</v>
      </c>
      <c r="H166" s="20" t="n">
        <v>1</v>
      </c>
      <c r="I166" s="20" t="n">
        <v>2.3</v>
      </c>
      <c r="L166" s="20" t="n">
        <v>1</v>
      </c>
      <c r="N166" s="22" t="n">
        <v>1.45557840053141</v>
      </c>
      <c r="O166" s="22" t="n">
        <v>1.45557840053141</v>
      </c>
      <c r="P166" s="22" t="n">
        <v>3.34783032122223</v>
      </c>
      <c r="S166" s="16" t="n">
        <v>0.073303253563311</v>
      </c>
    </row>
    <row r="167" customFormat="false" ht="12.75" hidden="false" customHeight="false" outlineLevel="0" collapsed="false">
      <c r="A167" s="15" t="n">
        <v>41699</v>
      </c>
      <c r="B167" s="16" t="n">
        <v>0.073305144375522</v>
      </c>
      <c r="C167" s="16" t="n">
        <f aca="true">1/(1+B167/2)^((A167-TODAY())/182.625)</f>
        <v>2.30061241133581</v>
      </c>
      <c r="D167" s="17" t="n">
        <v>3.721</v>
      </c>
      <c r="E167" s="18" t="n">
        <v>0.005</v>
      </c>
      <c r="F167" s="21" t="n">
        <f aca="false">+E167+D167+0.02</f>
        <v>3.746</v>
      </c>
      <c r="G167" s="16" t="n">
        <v>0.15</v>
      </c>
      <c r="H167" s="20" t="n">
        <v>1</v>
      </c>
      <c r="I167" s="20" t="n">
        <v>2.3</v>
      </c>
      <c r="L167" s="20" t="n">
        <v>1</v>
      </c>
      <c r="N167" s="22" t="n">
        <v>1.45891410103262</v>
      </c>
      <c r="O167" s="22" t="n">
        <v>1.45891410103262</v>
      </c>
      <c r="P167" s="22" t="n">
        <v>3.35550243237504</v>
      </c>
      <c r="S167" s="16" t="n">
        <v>0.073305144375522</v>
      </c>
    </row>
    <row r="168" customFormat="false" ht="12.75" hidden="false" customHeight="false" outlineLevel="0" collapsed="false">
      <c r="A168" s="15" t="n">
        <v>41730</v>
      </c>
      <c r="B168" s="16" t="n">
        <v>0.073307237774756</v>
      </c>
      <c r="C168" s="16" t="n">
        <f aca="true">1/(1+B168/2)^((A168-TODAY())/182.625)</f>
        <v>2.28665077925017</v>
      </c>
      <c r="D168" s="17" t="n">
        <v>3.611</v>
      </c>
      <c r="E168" s="18" t="n">
        <v>0.005</v>
      </c>
      <c r="F168" s="21" t="n">
        <f aca="false">+E168+D168+0.02</f>
        <v>3.636</v>
      </c>
      <c r="G168" s="16" t="n">
        <v>0.15</v>
      </c>
      <c r="H168" s="20" t="n">
        <v>1</v>
      </c>
      <c r="I168" s="20" t="n">
        <v>2.3</v>
      </c>
      <c r="L168" s="20" t="n">
        <v>1</v>
      </c>
      <c r="N168" s="22" t="n">
        <v>1.46225744584749</v>
      </c>
      <c r="O168" s="22" t="n">
        <v>1.46225744584749</v>
      </c>
      <c r="P168" s="22" t="n">
        <v>3.36319212544923</v>
      </c>
      <c r="S168" s="16" t="n">
        <v>0.073307237774756</v>
      </c>
    </row>
    <row r="169" customFormat="false" ht="12.75" hidden="false" customHeight="false" outlineLevel="0" collapsed="false">
      <c r="A169" s="15" t="n">
        <v>41760</v>
      </c>
      <c r="B169" s="16" t="n">
        <v>0.073309263644984</v>
      </c>
      <c r="C169" s="16" t="n">
        <f aca="true">1/(1+B169/2)^((A169-TODAY())/182.625)</f>
        <v>2.27321945839805</v>
      </c>
      <c r="D169" s="17" t="n">
        <v>3.597</v>
      </c>
      <c r="E169" s="18" t="n">
        <v>0.005</v>
      </c>
      <c r="F169" s="21" t="n">
        <f aca="false">+E169+D169+0.02</f>
        <v>3.622</v>
      </c>
      <c r="G169" s="16" t="n">
        <v>0.15</v>
      </c>
      <c r="H169" s="20" t="n">
        <v>1</v>
      </c>
      <c r="I169" s="20" t="n">
        <v>2.3</v>
      </c>
      <c r="L169" s="20" t="n">
        <v>1</v>
      </c>
      <c r="N169" s="22" t="n">
        <v>1.46560845249422</v>
      </c>
      <c r="O169" s="22" t="n">
        <v>1.46560845249422</v>
      </c>
      <c r="P169" s="22" t="n">
        <v>3.37089944073671</v>
      </c>
      <c r="S169" s="16" t="n">
        <v>0.073309263644984</v>
      </c>
    </row>
    <row r="170" customFormat="false" ht="12.75" hidden="false" customHeight="false" outlineLevel="0" collapsed="false">
      <c r="A170" s="15" t="n">
        <v>41791</v>
      </c>
      <c r="B170" s="16" t="n">
        <v>0.073311357044222</v>
      </c>
      <c r="C170" s="16" t="n">
        <f aca="true">1/(1+B170/2)^((A170-TODAY())/182.625)</f>
        <v>2.25942254069609</v>
      </c>
      <c r="D170" s="17" t="n">
        <v>3.613</v>
      </c>
      <c r="E170" s="18" t="n">
        <v>0.005</v>
      </c>
      <c r="F170" s="21" t="n">
        <f aca="false">+E170+D170+0.02</f>
        <v>3.638</v>
      </c>
      <c r="G170" s="16" t="n">
        <v>0.15</v>
      </c>
      <c r="H170" s="20" t="n">
        <v>1</v>
      </c>
      <c r="I170" s="20" t="n">
        <v>2.3</v>
      </c>
      <c r="L170" s="20" t="n">
        <v>1</v>
      </c>
      <c r="N170" s="22" t="n">
        <v>1.46896713853119</v>
      </c>
      <c r="O170" s="22" t="n">
        <v>1.46896713853119</v>
      </c>
      <c r="P170" s="22" t="n">
        <v>3.37862441862174</v>
      </c>
      <c r="S170" s="16" t="n">
        <v>0.073311357044222</v>
      </c>
    </row>
    <row r="171" customFormat="false" ht="12.75" hidden="false" customHeight="false" outlineLevel="0" collapsed="false">
      <c r="A171" s="15" t="n">
        <v>41821</v>
      </c>
      <c r="B171" s="16" t="n">
        <v>0.073313382914452</v>
      </c>
      <c r="C171" s="16" t="n">
        <f aca="true">1/(1+B171/2)^((A171-TODAY())/182.625)</f>
        <v>2.24614968669656</v>
      </c>
      <c r="D171" s="17" t="n">
        <v>3.678</v>
      </c>
      <c r="E171" s="18" t="n">
        <v>0.005</v>
      </c>
      <c r="F171" s="21" t="n">
        <f aca="false">+E171+D171+0.02</f>
        <v>3.703</v>
      </c>
      <c r="G171" s="16" t="n">
        <v>0.15</v>
      </c>
      <c r="H171" s="20" t="n">
        <v>1</v>
      </c>
      <c r="I171" s="20" t="n">
        <v>2.3</v>
      </c>
      <c r="L171" s="20" t="n">
        <v>1</v>
      </c>
      <c r="N171" s="22" t="n">
        <v>1.47233352155699</v>
      </c>
      <c r="O171" s="22" t="n">
        <v>1.47233352155699</v>
      </c>
      <c r="P171" s="22" t="n">
        <v>3.38636709958108</v>
      </c>
      <c r="S171" s="16" t="n">
        <v>0.073313382914452</v>
      </c>
    </row>
    <row r="172" customFormat="false" ht="12.75" hidden="false" customHeight="false" outlineLevel="0" collapsed="false">
      <c r="A172" s="15" t="n">
        <v>41852</v>
      </c>
      <c r="B172" s="16" t="n">
        <v>0.073315476313692</v>
      </c>
      <c r="C172" s="16" t="n">
        <f aca="true">1/(1+B172/2)^((A172-TODAY())/182.625)</f>
        <v>2.2325155584055</v>
      </c>
      <c r="D172" s="17" t="n">
        <v>3.675</v>
      </c>
      <c r="E172" s="18" t="n">
        <v>0.005</v>
      </c>
      <c r="F172" s="21" t="n">
        <f aca="false">+E172+D172+0.02</f>
        <v>3.7</v>
      </c>
      <c r="G172" s="16" t="n">
        <v>0.15</v>
      </c>
      <c r="H172" s="20" t="n">
        <v>1</v>
      </c>
      <c r="I172" s="20" t="n">
        <v>2.3</v>
      </c>
      <c r="L172" s="20" t="n">
        <v>1</v>
      </c>
      <c r="N172" s="22" t="n">
        <v>1.47570761921056</v>
      </c>
      <c r="O172" s="22" t="n">
        <v>1.47570761921056</v>
      </c>
      <c r="P172" s="22" t="n">
        <v>3.39412752418428</v>
      </c>
      <c r="S172" s="16" t="n">
        <v>0.073315476313692</v>
      </c>
    </row>
    <row r="173" customFormat="false" ht="12.75" hidden="false" customHeight="false" outlineLevel="0" collapsed="false">
      <c r="A173" s="15" t="n">
        <v>41883</v>
      </c>
      <c r="B173" s="16" t="n">
        <v>0.073317569712933</v>
      </c>
      <c r="C173" s="16" t="n">
        <f aca="true">1/(1+B173/2)^((A173-TODAY())/182.625)</f>
        <v>2.21896342859979</v>
      </c>
      <c r="D173" s="17" t="n">
        <v>3.648</v>
      </c>
      <c r="E173" s="18" t="n">
        <v>0.005</v>
      </c>
      <c r="F173" s="21" t="n">
        <f aca="false">+E173+D173+0.02</f>
        <v>3.673</v>
      </c>
      <c r="G173" s="16" t="n">
        <v>0.15</v>
      </c>
      <c r="H173" s="20" t="n">
        <v>1</v>
      </c>
      <c r="I173" s="20" t="n">
        <v>2.3</v>
      </c>
      <c r="L173" s="20" t="n">
        <v>1</v>
      </c>
      <c r="N173" s="22" t="n">
        <v>1.47908944917125</v>
      </c>
      <c r="O173" s="22" t="n">
        <v>1.47908944917125</v>
      </c>
      <c r="P173" s="22" t="n">
        <v>3.40190573309387</v>
      </c>
      <c r="S173" s="16" t="n">
        <v>0.073317569712933</v>
      </c>
    </row>
    <row r="174" customFormat="false" ht="12.75" hidden="false" customHeight="false" outlineLevel="0" collapsed="false">
      <c r="A174" s="15" t="n">
        <v>41913</v>
      </c>
      <c r="B174" s="16" t="n">
        <v>0.073319595583169</v>
      </c>
      <c r="C174" s="16" t="n">
        <f aca="true">1/(1+B174/2)^((A174-TODAY())/182.625)</f>
        <v>2.20592607761916</v>
      </c>
      <c r="D174" s="17" t="n">
        <v>3.653</v>
      </c>
      <c r="E174" s="18" t="n">
        <v>0.005</v>
      </c>
      <c r="F174" s="21" t="n">
        <f aca="false">+E174+D174+0.02</f>
        <v>3.678</v>
      </c>
      <c r="G174" s="16" t="n">
        <v>0.15</v>
      </c>
      <c r="H174" s="20" t="n">
        <v>1</v>
      </c>
      <c r="I174" s="20" t="n">
        <v>2.3</v>
      </c>
      <c r="L174" s="20" t="n">
        <v>1</v>
      </c>
      <c r="N174" s="22" t="n">
        <v>1.48247902915893</v>
      </c>
      <c r="O174" s="22" t="n">
        <v>1.48247902915893</v>
      </c>
      <c r="P174" s="22" t="n">
        <v>3.40970176706555</v>
      </c>
      <c r="S174" s="16" t="n">
        <v>0.073319595583169</v>
      </c>
    </row>
    <row r="175" customFormat="false" ht="12.75" hidden="false" customHeight="false" outlineLevel="0" collapsed="false">
      <c r="A175" s="15" t="n">
        <v>41944</v>
      </c>
      <c r="B175" s="16" t="n">
        <v>0.073321688982413</v>
      </c>
      <c r="C175" s="16" t="n">
        <f aca="true">1/(1+B175/2)^((A175-TODAY())/182.625)</f>
        <v>2.19253387604381</v>
      </c>
      <c r="D175" s="17" t="n">
        <v>3.696</v>
      </c>
      <c r="E175" s="18" t="n">
        <v>0.005</v>
      </c>
      <c r="F175" s="21" t="n">
        <f aca="false">+E175+D175+0.02</f>
        <v>3.721</v>
      </c>
      <c r="G175" s="16" t="n">
        <v>0.15</v>
      </c>
      <c r="H175" s="20" t="n">
        <v>1</v>
      </c>
      <c r="I175" s="20" t="n">
        <v>2.3</v>
      </c>
      <c r="L175" s="20" t="n">
        <v>1</v>
      </c>
      <c r="N175" s="22" t="n">
        <v>1.48587637693409</v>
      </c>
      <c r="O175" s="22" t="n">
        <v>1.48587637693409</v>
      </c>
      <c r="P175" s="22" t="n">
        <v>3.4175156669484</v>
      </c>
      <c r="S175" s="16" t="n">
        <v>0.073321688982413</v>
      </c>
    </row>
    <row r="176" customFormat="false" ht="12.75" hidden="false" customHeight="false" outlineLevel="0" collapsed="false">
      <c r="A176" s="15" t="n">
        <v>41974</v>
      </c>
      <c r="B176" s="16" t="n">
        <v>0.073323714852651</v>
      </c>
      <c r="C176" s="16" t="n">
        <f aca="true">1/(1+B176/2)^((A176-TODAY())/182.625)</f>
        <v>2.17965038703768</v>
      </c>
      <c r="D176" s="17" t="n">
        <v>3.763</v>
      </c>
      <c r="E176" s="18" t="n">
        <v>0.005</v>
      </c>
      <c r="F176" s="21" t="n">
        <f aca="false">+E176+D176+0.02</f>
        <v>3.788</v>
      </c>
      <c r="G176" s="16" t="n">
        <v>0.15</v>
      </c>
      <c r="H176" s="20" t="n">
        <v>1</v>
      </c>
      <c r="I176" s="20" t="n">
        <v>2.3</v>
      </c>
      <c r="L176" s="20" t="n">
        <v>1</v>
      </c>
      <c r="N176" s="22" t="n">
        <v>1.4892815102979</v>
      </c>
      <c r="O176" s="22" t="n">
        <v>1.4892815102979</v>
      </c>
      <c r="P176" s="22" t="n">
        <v>3.42534747368516</v>
      </c>
      <c r="S176" s="16" t="n">
        <v>0.073323714852651</v>
      </c>
    </row>
    <row r="177" customFormat="false" ht="12.75" hidden="false" customHeight="false" outlineLevel="0" collapsed="false">
      <c r="A177" s="15" t="n">
        <v>42005</v>
      </c>
      <c r="B177" s="16" t="n">
        <v>0.073325808251898</v>
      </c>
      <c r="C177" s="16" t="n">
        <f aca="true">1/(1+B177/2)^((A177-TODAY())/182.625)</f>
        <v>2.16641624411796</v>
      </c>
      <c r="D177" s="17" t="n">
        <v>4.048</v>
      </c>
      <c r="E177" s="18" t="n">
        <v>0.005</v>
      </c>
      <c r="F177" s="21" t="n">
        <f aca="false">+E177+D177+0.02</f>
        <v>4.073</v>
      </c>
      <c r="G177" s="16" t="n">
        <v>0.15</v>
      </c>
      <c r="H177" s="20" t="n">
        <v>1</v>
      </c>
      <c r="I177" s="20" t="n">
        <v>2.3</v>
      </c>
      <c r="L177" s="20" t="n">
        <v>1</v>
      </c>
      <c r="N177" s="22" t="n">
        <v>1.49269444709233</v>
      </c>
      <c r="O177" s="22" t="n">
        <v>1.49269444709233</v>
      </c>
      <c r="P177" s="22" t="n">
        <v>3.43319722831235</v>
      </c>
      <c r="S177" s="16" t="n">
        <v>0.073325808251898</v>
      </c>
    </row>
    <row r="178" customFormat="false" ht="12.75" hidden="false" customHeight="false" outlineLevel="0" collapsed="false">
      <c r="A178" s="15" t="n">
        <v>42036</v>
      </c>
      <c r="B178" s="16" t="n">
        <v>0.073327901651146</v>
      </c>
      <c r="C178" s="16" t="n">
        <f aca="true">1/(1+B178/2)^((A178-TODAY())/182.625)</f>
        <v>2.15326171655579</v>
      </c>
      <c r="D178" s="17" t="n">
        <v>3.971</v>
      </c>
      <c r="E178" s="18" t="n">
        <v>0.005</v>
      </c>
      <c r="F178" s="21" t="n">
        <f aca="false">+E178+D178+0.02</f>
        <v>3.996</v>
      </c>
      <c r="G178" s="16" t="n">
        <v>0.15</v>
      </c>
      <c r="H178" s="20" t="n">
        <v>1</v>
      </c>
      <c r="I178" s="20" t="n">
        <v>2.3</v>
      </c>
      <c r="L178" s="20" t="n">
        <v>1</v>
      </c>
      <c r="N178" s="22" t="n">
        <v>1.49611520520025</v>
      </c>
      <c r="O178" s="22" t="n">
        <v>1.49611520520025</v>
      </c>
      <c r="P178" s="22" t="n">
        <v>3.44106497196057</v>
      </c>
      <c r="S178" s="16" t="n">
        <v>0.073327901651146</v>
      </c>
    </row>
    <row r="179" customFormat="false" ht="12.75" hidden="false" customHeight="false" outlineLevel="0" collapsed="false">
      <c r="A179" s="15" t="n">
        <v>42064</v>
      </c>
      <c r="B179" s="16" t="n">
        <v>0.073329792463372</v>
      </c>
      <c r="C179" s="16" t="n">
        <f aca="true">1/(1+B179/2)^((A179-TODAY())/182.625)</f>
        <v>2.14144824420022</v>
      </c>
      <c r="D179" s="17" t="n">
        <v>3.87</v>
      </c>
      <c r="E179" s="18" t="n">
        <v>0.005</v>
      </c>
      <c r="F179" s="21" t="n">
        <f aca="false">+E179+D179+0.02</f>
        <v>3.895</v>
      </c>
      <c r="G179" s="16" t="n">
        <v>0.15</v>
      </c>
      <c r="H179" s="20" t="n">
        <v>1</v>
      </c>
      <c r="I179" s="20" t="n">
        <v>2.3</v>
      </c>
      <c r="L179" s="20" t="n">
        <v>1</v>
      </c>
      <c r="N179" s="22" t="n">
        <v>1.4995438025455</v>
      </c>
      <c r="O179" s="22" t="n">
        <v>1.4995438025455</v>
      </c>
      <c r="P179" s="22" t="n">
        <v>3.44895074585465</v>
      </c>
      <c r="S179" s="16" t="n">
        <v>0.073329792463372</v>
      </c>
    </row>
    <row r="180" customFormat="false" ht="12.75" hidden="false" customHeight="false" outlineLevel="0" collapsed="false">
      <c r="A180" s="15" t="n">
        <v>42095</v>
      </c>
      <c r="B180" s="16" t="n">
        <v>0.073331885862623</v>
      </c>
      <c r="C180" s="16" t="n">
        <f aca="true">1/(1+B180/2)^((A180-TODAY())/182.625)</f>
        <v>2.12844393422989</v>
      </c>
      <c r="D180" s="17" t="n">
        <v>3.763</v>
      </c>
      <c r="E180" s="18" t="n">
        <v>0.005</v>
      </c>
      <c r="F180" s="21" t="n">
        <f aca="false">+E180+D180+0.02</f>
        <v>3.788</v>
      </c>
      <c r="G180" s="16" t="n">
        <v>0.15</v>
      </c>
      <c r="H180" s="20" t="n">
        <v>1</v>
      </c>
      <c r="I180" s="20" t="n">
        <v>2.3</v>
      </c>
      <c r="L180" s="20" t="n">
        <v>1</v>
      </c>
      <c r="N180" s="22" t="n">
        <v>1.502980257093</v>
      </c>
      <c r="O180" s="22" t="n">
        <v>1.502980257093</v>
      </c>
      <c r="P180" s="22" t="n">
        <v>3.4568545913139</v>
      </c>
      <c r="S180" s="16" t="n">
        <v>0.073331885862623</v>
      </c>
    </row>
    <row r="181" customFormat="false" ht="12.75" hidden="false" customHeight="false" outlineLevel="0" collapsed="false">
      <c r="A181" s="15" t="n">
        <v>42125</v>
      </c>
      <c r="B181" s="16" t="n">
        <v>0.073333911732868</v>
      </c>
      <c r="C181" s="16" t="n">
        <f aca="true">1/(1+B181/2)^((A181-TODAY())/182.625)</f>
        <v>2.11593362323078</v>
      </c>
      <c r="D181" s="17" t="n">
        <v>3.75</v>
      </c>
      <c r="E181" s="18" t="n">
        <v>0.005</v>
      </c>
      <c r="F181" s="21" t="n">
        <f aca="false">+E181+D181+0.02</f>
        <v>3.775</v>
      </c>
      <c r="G181" s="16" t="n">
        <v>0.15</v>
      </c>
      <c r="H181" s="20" t="n">
        <v>1</v>
      </c>
      <c r="I181" s="20" t="n">
        <v>2.3</v>
      </c>
      <c r="L181" s="20" t="n">
        <v>1</v>
      </c>
      <c r="N181" s="22" t="n">
        <v>1.50642458684884</v>
      </c>
      <c r="O181" s="22" t="n">
        <v>1.50642458684884</v>
      </c>
      <c r="P181" s="22" t="n">
        <v>3.46477654975232</v>
      </c>
      <c r="S181" s="16" t="n">
        <v>0.073333911732868</v>
      </c>
    </row>
    <row r="182" customFormat="false" ht="12.75" hidden="false" customHeight="false" outlineLevel="0" collapsed="false">
      <c r="A182" s="15" t="n">
        <v>42156</v>
      </c>
      <c r="B182" s="16" t="n">
        <v>0.073336005132122</v>
      </c>
      <c r="C182" s="16" t="n">
        <f aca="true">1/(1+B182/2)^((A182-TODAY())/182.625)</f>
        <v>2.10308283653105</v>
      </c>
      <c r="D182" s="17" t="n">
        <v>3.767</v>
      </c>
      <c r="E182" s="18" t="n">
        <v>0.005</v>
      </c>
      <c r="F182" s="21" t="n">
        <f aca="false">+E182+D182+0.02</f>
        <v>3.792</v>
      </c>
      <c r="G182" s="16" t="n">
        <v>0.15</v>
      </c>
      <c r="H182" s="20" t="n">
        <v>1</v>
      </c>
      <c r="I182" s="20" t="n">
        <v>2.3</v>
      </c>
      <c r="L182" s="20" t="n">
        <v>1</v>
      </c>
      <c r="N182" s="22" t="n">
        <v>1.50987680986036</v>
      </c>
      <c r="O182" s="22" t="n">
        <v>1.50987680986036</v>
      </c>
      <c r="P182" s="22" t="n">
        <v>3.47271666267884</v>
      </c>
      <c r="S182" s="16" t="n">
        <v>0.073336005132122</v>
      </c>
    </row>
    <row r="183" customFormat="false" ht="12.75" hidden="false" customHeight="false" outlineLevel="0" collapsed="false">
      <c r="A183" s="15" t="n">
        <v>42186</v>
      </c>
      <c r="B183" s="16" t="n">
        <v>0.073338031002369</v>
      </c>
      <c r="C183" s="16" t="n">
        <f aca="true">1/(1+B183/2)^((A183-TODAY())/182.625)</f>
        <v>2.09072022514657</v>
      </c>
      <c r="D183" s="17" t="n">
        <v>3.832</v>
      </c>
      <c r="E183" s="18" t="n">
        <v>0.005</v>
      </c>
      <c r="F183" s="21" t="n">
        <f aca="false">+E183+D183+0.02</f>
        <v>3.857</v>
      </c>
      <c r="G183" s="16" t="n">
        <v>0.15</v>
      </c>
      <c r="H183" s="20" t="n">
        <v>1</v>
      </c>
      <c r="I183" s="20" t="n">
        <v>2.3</v>
      </c>
      <c r="L183" s="20" t="n">
        <v>1</v>
      </c>
      <c r="N183" s="22" t="n">
        <v>1.51333694421629</v>
      </c>
      <c r="O183" s="22" t="n">
        <v>1.51333694421629</v>
      </c>
      <c r="P183" s="22" t="n">
        <v>3.48067497169748</v>
      </c>
      <c r="S183" s="16" t="n">
        <v>0.073338031002369</v>
      </c>
    </row>
    <row r="184" customFormat="false" ht="12.75" hidden="false" customHeight="false" outlineLevel="0" collapsed="false">
      <c r="A184" s="15" t="n">
        <v>42217</v>
      </c>
      <c r="B184" s="16" t="n">
        <v>0.073340124401627</v>
      </c>
      <c r="C184" s="16" t="n">
        <f aca="true">1/(1+B184/2)^((A184-TODAY())/182.625)</f>
        <v>2.07802116630365</v>
      </c>
      <c r="D184" s="17" t="n">
        <v>3.829</v>
      </c>
      <c r="E184" s="18" t="n">
        <v>0.005</v>
      </c>
      <c r="F184" s="21" t="n">
        <f aca="false">+E184+D184+0.02</f>
        <v>3.854</v>
      </c>
      <c r="G184" s="16" t="n">
        <v>0.15</v>
      </c>
      <c r="H184" s="20" t="n">
        <v>1</v>
      </c>
      <c r="I184" s="20" t="n">
        <v>2.3</v>
      </c>
      <c r="L184" s="20" t="n">
        <v>1</v>
      </c>
      <c r="N184" s="22" t="n">
        <v>1.51680500804679</v>
      </c>
      <c r="O184" s="22" t="n">
        <v>1.51680500804679</v>
      </c>
      <c r="P184" s="22" t="n">
        <v>3.48865151850762</v>
      </c>
      <c r="S184" s="16" t="n">
        <v>0.073340124401627</v>
      </c>
    </row>
    <row r="185" customFormat="false" ht="12.75" hidden="false" customHeight="false" outlineLevel="0" collapsed="false">
      <c r="A185" s="15" t="n">
        <v>42248</v>
      </c>
      <c r="B185" s="16" t="n">
        <v>0.073342217800885</v>
      </c>
      <c r="C185" s="16" t="n">
        <f aca="true">1/(1+B185/2)^((A185-TODAY())/182.625)</f>
        <v>2.06539853367499</v>
      </c>
      <c r="D185" s="17" t="n">
        <v>3.801</v>
      </c>
      <c r="E185" s="18" t="n">
        <v>0.005</v>
      </c>
      <c r="F185" s="21" t="n">
        <f aca="false">+E185+D185+0.02</f>
        <v>3.826</v>
      </c>
      <c r="G185" s="16" t="n">
        <v>0.15</v>
      </c>
      <c r="H185" s="20" t="n">
        <v>1</v>
      </c>
      <c r="I185" s="20" t="n">
        <v>2.3</v>
      </c>
      <c r="L185" s="20" t="n">
        <v>1</v>
      </c>
      <c r="N185" s="22" t="n">
        <v>1.52028101952356</v>
      </c>
      <c r="O185" s="22" t="n">
        <v>1.52028101952356</v>
      </c>
      <c r="P185" s="22" t="n">
        <v>3.4966463449042</v>
      </c>
      <c r="S185" s="16" t="n">
        <v>0.073342217800885</v>
      </c>
    </row>
    <row r="186" customFormat="false" ht="12.75" hidden="false" customHeight="false" outlineLevel="0" collapsed="false">
      <c r="A186" s="15" t="n">
        <v>42278</v>
      </c>
      <c r="B186" s="16" t="n">
        <v>0.073344243671137</v>
      </c>
      <c r="C186" s="16" t="n">
        <f aca="true">1/(1+B186/2)^((A186-TODAY())/182.625)</f>
        <v>2.0532554215214</v>
      </c>
      <c r="D186" s="17" t="n">
        <v>3.805</v>
      </c>
      <c r="E186" s="18" t="n">
        <v>0.005</v>
      </c>
      <c r="F186" s="21" t="n">
        <f aca="false">+E186+D186+0.02</f>
        <v>3.83</v>
      </c>
      <c r="G186" s="16" t="n">
        <v>0.15</v>
      </c>
      <c r="H186" s="20" t="n">
        <v>1</v>
      </c>
      <c r="I186" s="20" t="n">
        <v>2.3</v>
      </c>
      <c r="L186" s="20" t="n">
        <v>1</v>
      </c>
      <c r="N186" s="22" t="n">
        <v>1.52376499685997</v>
      </c>
      <c r="O186" s="22" t="n">
        <v>1.52376499685997</v>
      </c>
      <c r="P186" s="22" t="n">
        <v>3.50465949277794</v>
      </c>
      <c r="S186" s="16" t="n">
        <v>0.073344243671137</v>
      </c>
    </row>
    <row r="187" customFormat="false" ht="12.75" hidden="false" customHeight="false" outlineLevel="0" collapsed="false">
      <c r="A187" s="15" t="n">
        <v>42309</v>
      </c>
      <c r="B187" s="16" t="n">
        <v>0.073346337070398</v>
      </c>
      <c r="C187" s="16" t="n">
        <f aca="true">1/(1+B187/2)^((A187-TODAY())/182.625)</f>
        <v>2.0407818481661</v>
      </c>
      <c r="D187" s="17" t="n">
        <v>3.843</v>
      </c>
      <c r="E187" s="18" t="n">
        <v>0.005</v>
      </c>
      <c r="F187" s="21" t="n">
        <f aca="false">+E187+D187+0.02</f>
        <v>3.868</v>
      </c>
      <c r="G187" s="16" t="n">
        <v>0.15</v>
      </c>
      <c r="H187" s="20" t="n">
        <v>1</v>
      </c>
      <c r="I187" s="20" t="n">
        <v>2.3</v>
      </c>
      <c r="L187" s="20" t="n">
        <v>1</v>
      </c>
      <c r="N187" s="22" t="n">
        <v>1.52725695831111</v>
      </c>
      <c r="O187" s="22" t="n">
        <v>1.52725695831111</v>
      </c>
      <c r="P187" s="22" t="n">
        <v>3.51269100411555</v>
      </c>
      <c r="S187" s="16" t="n">
        <v>0.073346337070398</v>
      </c>
    </row>
    <row r="188" customFormat="false" ht="12.75" hidden="false" customHeight="false" outlineLevel="0" collapsed="false">
      <c r="A188" s="15" t="n">
        <v>42339</v>
      </c>
      <c r="B188" s="16" t="n">
        <v>0.073348362940652</v>
      </c>
      <c r="C188" s="16" t="n">
        <f aca="true">1/(1+B188/2)^((A188-TODAY())/182.625)</f>
        <v>2.02878214072104</v>
      </c>
      <c r="D188" s="17" t="n">
        <v>3.907</v>
      </c>
      <c r="E188" s="18" t="n">
        <v>0.005</v>
      </c>
      <c r="F188" s="21" t="n">
        <f aca="false">+E188+D188+0.02</f>
        <v>3.932</v>
      </c>
      <c r="G188" s="16" t="n">
        <v>0.15</v>
      </c>
      <c r="H188" s="20" t="n">
        <v>1</v>
      </c>
      <c r="I188" s="20" t="n">
        <v>2.3</v>
      </c>
      <c r="L188" s="20" t="n">
        <v>1</v>
      </c>
      <c r="N188" s="22" t="n">
        <v>1.5307569221739</v>
      </c>
      <c r="O188" s="22" t="n">
        <v>1.5307569221739</v>
      </c>
      <c r="P188" s="22" t="n">
        <v>3.52074092099998</v>
      </c>
      <c r="S188" s="16" t="n">
        <v>0.073348362940652</v>
      </c>
    </row>
    <row r="189" customFormat="false" ht="12.75" hidden="false" customHeight="false" outlineLevel="0" collapsed="false">
      <c r="A189" s="15" t="n">
        <v>42370</v>
      </c>
      <c r="B189" s="16" t="n">
        <v>0.073350456339917</v>
      </c>
      <c r="C189" s="16" t="n">
        <f aca="true">1/(1+B189/2)^((A189-TODAY())/182.625)</f>
        <v>2.01645588293057</v>
      </c>
      <c r="D189" s="17" t="n">
        <v>4.19</v>
      </c>
      <c r="E189" s="18" t="n">
        <v>0.005</v>
      </c>
      <c r="F189" s="21" t="n">
        <f aca="false">+E189+D189+0.02</f>
        <v>4.215</v>
      </c>
      <c r="G189" s="16" t="n">
        <v>0.15</v>
      </c>
      <c r="H189" s="20" t="n">
        <v>1</v>
      </c>
      <c r="I189" s="20" t="n">
        <v>2.3</v>
      </c>
      <c r="L189" s="20" t="n">
        <v>1</v>
      </c>
      <c r="N189" s="22" t="n">
        <v>1.53426490678722</v>
      </c>
      <c r="O189" s="22" t="n">
        <v>1.53426490678722</v>
      </c>
      <c r="P189" s="22" t="n">
        <v>3.52880928561061</v>
      </c>
      <c r="S189" s="16" t="n">
        <v>0.073350456339917</v>
      </c>
    </row>
    <row r="190" customFormat="false" ht="12.75" hidden="false" customHeight="false" outlineLevel="0" collapsed="false">
      <c r="A190" s="15" t="n">
        <v>42401</v>
      </c>
      <c r="B190" s="16" t="n">
        <v>0.073352549739181</v>
      </c>
      <c r="C190" s="16" t="n">
        <f aca="true">1/(1+B190/2)^((A190-TODAY())/182.625)</f>
        <v>2.00420382866681</v>
      </c>
      <c r="D190" s="17" t="n">
        <v>4.117</v>
      </c>
      <c r="E190" s="18" t="n">
        <v>0.005</v>
      </c>
      <c r="F190" s="21" t="n">
        <f aca="false">+E190+D190+0.02</f>
        <v>4.142</v>
      </c>
      <c r="G190" s="16" t="n">
        <v>0.15</v>
      </c>
      <c r="H190" s="20" t="n">
        <v>1</v>
      </c>
      <c r="I190" s="20" t="n">
        <v>2.3</v>
      </c>
      <c r="L190" s="20" t="n">
        <v>1</v>
      </c>
      <c r="N190" s="22" t="n">
        <v>1.53778093053194</v>
      </c>
      <c r="O190" s="22" t="n">
        <v>1.53778093053194</v>
      </c>
      <c r="P190" s="22" t="n">
        <v>3.53689614022346</v>
      </c>
      <c r="S190" s="16" t="n">
        <v>0.073352549739181</v>
      </c>
    </row>
    <row r="191" customFormat="false" ht="12.75" hidden="false" customHeight="false" outlineLevel="0" collapsed="false">
      <c r="A191" s="15" t="n">
        <v>42430</v>
      </c>
      <c r="B191" s="16" t="n">
        <v>0.073354508080432</v>
      </c>
      <c r="C191" s="16" t="n">
        <f aca="true">1/(1+B191/2)^((A191-TODAY())/182.625)</f>
        <v>1.99280901447719</v>
      </c>
      <c r="D191" s="17" t="n">
        <v>4.019</v>
      </c>
      <c r="E191" s="18" t="n">
        <v>0.005</v>
      </c>
      <c r="F191" s="21" t="n">
        <f aca="false">+E191+D191+0.02</f>
        <v>4.044</v>
      </c>
      <c r="G191" s="16" t="n">
        <v>0.15</v>
      </c>
      <c r="H191" s="20" t="n">
        <v>1</v>
      </c>
      <c r="I191" s="20" t="n">
        <v>2.3</v>
      </c>
      <c r="L191" s="20" t="n">
        <v>1</v>
      </c>
      <c r="N191" s="22" t="n">
        <v>1.54130501183108</v>
      </c>
      <c r="O191" s="22" t="n">
        <v>1.54130501183108</v>
      </c>
      <c r="P191" s="22" t="n">
        <v>3.54500152721148</v>
      </c>
      <c r="S191" s="16" t="n">
        <v>0.073354508080432</v>
      </c>
    </row>
    <row r="192" customFormat="false" ht="12.75" hidden="false" customHeight="false" outlineLevel="0" collapsed="false">
      <c r="A192" s="15" t="n">
        <v>42461</v>
      </c>
      <c r="B192" s="16" t="n">
        <v>0.0733566014797</v>
      </c>
      <c r="C192" s="16" t="n">
        <f aca="true">1/(1+B192/2)^((A192-TODAY())/182.625)</f>
        <v>1.9806993252425</v>
      </c>
      <c r="D192" s="17" t="n">
        <v>3.915</v>
      </c>
      <c r="E192" s="18" t="n">
        <v>0.005</v>
      </c>
      <c r="F192" s="21" t="n">
        <f aca="false">+E192+D192+0.02</f>
        <v>3.94</v>
      </c>
      <c r="G192" s="16" t="n">
        <v>0.15</v>
      </c>
      <c r="H192" s="20" t="n">
        <v>1</v>
      </c>
      <c r="I192" s="20" t="n">
        <v>2.3</v>
      </c>
      <c r="L192" s="20" t="n">
        <v>1</v>
      </c>
      <c r="N192" s="22" t="n">
        <v>1.54483716914986</v>
      </c>
      <c r="O192" s="22" t="n">
        <v>1.54483716914986</v>
      </c>
      <c r="P192" s="22" t="n">
        <v>3.55312548904467</v>
      </c>
      <c r="S192" s="16" t="n">
        <v>0.0733566014797</v>
      </c>
    </row>
    <row r="193" customFormat="false" ht="12.75" hidden="false" customHeight="false" outlineLevel="0" collapsed="false">
      <c r="A193" s="15" t="n">
        <v>42491</v>
      </c>
      <c r="B193" s="16" t="n">
        <v>0.073358627349961</v>
      </c>
      <c r="C193" s="16" t="n">
        <f aca="true">1/(1+B193/2)^((A193-TODAY())/182.625)</f>
        <v>1.9690496975585</v>
      </c>
      <c r="D193" s="17" t="n">
        <v>3.903</v>
      </c>
      <c r="E193" s="18" t="n">
        <v>0.005</v>
      </c>
      <c r="F193" s="21" t="n">
        <f aca="false">+E193+D193+0.02</f>
        <v>3.928</v>
      </c>
      <c r="G193" s="16" t="n">
        <v>0.15</v>
      </c>
      <c r="H193" s="20" t="n">
        <v>1</v>
      </c>
      <c r="I193" s="20" t="n">
        <v>2.3</v>
      </c>
      <c r="L193" s="20" t="n">
        <v>1</v>
      </c>
      <c r="N193" s="22" t="n">
        <v>1.54837742099582</v>
      </c>
      <c r="O193" s="22" t="n">
        <v>1.54837742099582</v>
      </c>
      <c r="P193" s="22" t="n">
        <v>3.5612680682904</v>
      </c>
      <c r="S193" s="16" t="n">
        <v>0.073358627349961</v>
      </c>
    </row>
    <row r="194" customFormat="false" ht="12.75" hidden="false" customHeight="false" outlineLevel="0" collapsed="false">
      <c r="A194" s="15" t="n">
        <v>42522</v>
      </c>
      <c r="B194" s="16" t="n">
        <v>0.073360720749232</v>
      </c>
      <c r="C194" s="16" t="n">
        <f aca="true">1/(1+B194/2)^((A194-TODAY())/182.625)</f>
        <v>1.95708306629292</v>
      </c>
      <c r="D194" s="17" t="n">
        <v>3.921</v>
      </c>
      <c r="E194" s="18" t="n">
        <v>0.005</v>
      </c>
      <c r="F194" s="21" t="n">
        <f aca="false">+E194+D194+0.02</f>
        <v>3.946</v>
      </c>
      <c r="G194" s="16" t="n">
        <v>0.15</v>
      </c>
      <c r="H194" s="20" t="n">
        <v>1</v>
      </c>
      <c r="I194" s="20" t="n">
        <v>2.3</v>
      </c>
      <c r="L194" s="20" t="n">
        <v>1</v>
      </c>
      <c r="N194" s="22" t="n">
        <v>1.55192578591894</v>
      </c>
      <c r="O194" s="22" t="n">
        <v>1.55192578591894</v>
      </c>
      <c r="P194" s="22" t="n">
        <v>3.56942930761356</v>
      </c>
      <c r="S194" s="16" t="n">
        <v>0.073360720749232</v>
      </c>
    </row>
    <row r="195" customFormat="false" ht="12.75" hidden="false" customHeight="false" outlineLevel="0" collapsed="false">
      <c r="A195" s="15" t="n">
        <v>42552</v>
      </c>
      <c r="B195" s="16" t="n">
        <v>0.073362746619496</v>
      </c>
      <c r="C195" s="16" t="n">
        <f aca="true">1/(1+B195/2)^((A195-TODAY())/182.625)</f>
        <v>1.94557106934755</v>
      </c>
      <c r="D195" s="17" t="n">
        <v>3.986</v>
      </c>
      <c r="E195" s="18" t="n">
        <v>0.005</v>
      </c>
      <c r="F195" s="21" t="n">
        <f aca="false">+E195+D195+0.02</f>
        <v>4.011</v>
      </c>
      <c r="G195" s="16" t="n">
        <v>0.15</v>
      </c>
      <c r="H195" s="20" t="n">
        <v>1</v>
      </c>
      <c r="I195" s="20" t="n">
        <v>2.3</v>
      </c>
      <c r="L195" s="20" t="n">
        <v>1</v>
      </c>
      <c r="N195" s="22" t="n">
        <v>1.55548228251167</v>
      </c>
      <c r="O195" s="22" t="n">
        <v>1.55548228251167</v>
      </c>
      <c r="P195" s="22" t="n">
        <v>3.57760924977684</v>
      </c>
      <c r="S195" s="16" t="n">
        <v>0.073362746619496</v>
      </c>
    </row>
    <row r="196" customFormat="false" ht="12.75" hidden="false" customHeight="false" outlineLevel="0" collapsed="false">
      <c r="A196" s="15" t="n">
        <v>42583</v>
      </c>
      <c r="B196" s="16" t="n">
        <v>0.07336484001877</v>
      </c>
      <c r="C196" s="16" t="n">
        <f aca="true">1/(1+B196/2)^((A196-TODAY())/182.625)</f>
        <v>1.93374582187828</v>
      </c>
      <c r="D196" s="17" t="n">
        <v>3.983</v>
      </c>
      <c r="E196" s="18" t="n">
        <v>0.005</v>
      </c>
      <c r="F196" s="21" t="n">
        <f aca="false">+E196+D196+0.02</f>
        <v>4.008</v>
      </c>
      <c r="G196" s="16" t="n">
        <v>0.15</v>
      </c>
      <c r="H196" s="20" t="n">
        <v>1</v>
      </c>
      <c r="I196" s="20" t="n">
        <v>2.3</v>
      </c>
      <c r="L196" s="20" t="n">
        <v>1</v>
      </c>
      <c r="N196" s="22" t="n">
        <v>1.55904692940909</v>
      </c>
      <c r="O196" s="22" t="n">
        <v>1.55904692940909</v>
      </c>
      <c r="P196" s="22" t="n">
        <v>3.58580793764091</v>
      </c>
      <c r="S196" s="16" t="n">
        <v>0.07336484001877</v>
      </c>
    </row>
    <row r="197" customFormat="false" ht="12.75" hidden="false" customHeight="false" outlineLevel="0" collapsed="false">
      <c r="A197" s="15" t="n">
        <v>42614</v>
      </c>
      <c r="B197" s="16" t="n">
        <v>0.073366933418045</v>
      </c>
      <c r="C197" s="16" t="n">
        <f aca="true">1/(1+B197/2)^((A197-TODAY())/182.625)</f>
        <v>1.92199178982271</v>
      </c>
      <c r="D197" s="17" t="n">
        <v>3.954</v>
      </c>
      <c r="E197" s="18" t="n">
        <v>0.005</v>
      </c>
      <c r="F197" s="21" t="n">
        <f aca="false">+E197+D197+0.02</f>
        <v>3.979</v>
      </c>
      <c r="G197" s="16" t="n">
        <v>0.15</v>
      </c>
      <c r="H197" s="20" t="n">
        <v>1</v>
      </c>
      <c r="I197" s="20" t="n">
        <v>2.3</v>
      </c>
      <c r="L197" s="20" t="n">
        <v>1</v>
      </c>
      <c r="N197" s="22" t="n">
        <v>1.56261974528899</v>
      </c>
      <c r="O197" s="22" t="n">
        <v>1.56261974528899</v>
      </c>
      <c r="P197" s="22" t="n">
        <v>3.59402541416467</v>
      </c>
      <c r="S197" s="16" t="n">
        <v>0.073366933418045</v>
      </c>
    </row>
    <row r="198" customFormat="false" ht="12.75" hidden="false" customHeight="false" outlineLevel="0" collapsed="false">
      <c r="A198" s="15" t="n">
        <v>42644</v>
      </c>
      <c r="B198" s="16" t="n">
        <v>0.073368959288314</v>
      </c>
      <c r="C198" s="16" t="n">
        <f aca="true">1/(1+B198/2)^((A198-TODAY())/182.625)</f>
        <v>1.91068432647791</v>
      </c>
      <c r="D198" s="17" t="n">
        <v>3.957</v>
      </c>
      <c r="E198" s="18" t="n">
        <v>0</v>
      </c>
      <c r="F198" s="21" t="n">
        <f aca="false">+E198+D198+0.02</f>
        <v>3.977</v>
      </c>
      <c r="G198" s="16" t="n">
        <v>0.15</v>
      </c>
      <c r="H198" s="20" t="n">
        <v>1</v>
      </c>
      <c r="I198" s="20" t="n">
        <v>2.3</v>
      </c>
      <c r="L198" s="20" t="n">
        <v>1</v>
      </c>
      <c r="N198" s="22" t="n">
        <v>1.56620074887194</v>
      </c>
      <c r="O198" s="22" t="n">
        <v>1.56620074887194</v>
      </c>
      <c r="P198" s="22" t="n">
        <v>3.60226172240547</v>
      </c>
      <c r="S198" s="16" t="n">
        <v>0.073368959288314</v>
      </c>
    </row>
    <row r="199" customFormat="false" ht="12.75" hidden="false" customHeight="false" outlineLevel="0" collapsed="false">
      <c r="A199" s="15" t="n">
        <v>42675</v>
      </c>
      <c r="B199" s="16" t="n">
        <v>0.073371052687592</v>
      </c>
      <c r="C199" s="16" t="n">
        <f aca="true">1/(1+B199/2)^((A199-TODAY())/182.625)</f>
        <v>1.89906918986533</v>
      </c>
      <c r="D199" s="17" t="n">
        <v>3.99</v>
      </c>
      <c r="E199" s="18" t="n">
        <v>0</v>
      </c>
      <c r="F199" s="21" t="n">
        <f aca="false">+E199+D199+0.02</f>
        <v>4.01</v>
      </c>
      <c r="G199" s="16" t="n">
        <v>0.15</v>
      </c>
      <c r="H199" s="20" t="n">
        <v>1</v>
      </c>
      <c r="I199" s="20" t="n">
        <v>2.3</v>
      </c>
      <c r="L199" s="20" t="n">
        <v>1</v>
      </c>
      <c r="N199" s="22" t="n">
        <v>1.56978995892144</v>
      </c>
      <c r="O199" s="22" t="n">
        <v>1.56978995892144</v>
      </c>
      <c r="P199" s="22" t="n">
        <v>3.61051690551931</v>
      </c>
      <c r="S199" s="16" t="n">
        <v>0.073371052687592</v>
      </c>
    </row>
    <row r="200" customFormat="false" ht="12.75" hidden="false" customHeight="false" outlineLevel="0" collapsed="false">
      <c r="A200" s="15" t="n">
        <v>42705</v>
      </c>
      <c r="B200" s="16" t="n">
        <v>0.073373078557863</v>
      </c>
      <c r="C200" s="16" t="n">
        <f aca="true">1/(1+B200/2)^((A200-TODAY())/182.625)</f>
        <v>1.8878953524212</v>
      </c>
      <c r="D200" s="17" t="n">
        <v>4.051</v>
      </c>
      <c r="E200" s="18" t="n">
        <v>0</v>
      </c>
      <c r="F200" s="21" t="n">
        <f aca="false">+E200+D200+0.02</f>
        <v>4.071</v>
      </c>
      <c r="G200" s="16" t="n">
        <v>0.15</v>
      </c>
      <c r="H200" s="20" t="n">
        <v>1</v>
      </c>
      <c r="I200" s="20" t="n">
        <v>2.3</v>
      </c>
      <c r="L200" s="20" t="n">
        <v>1</v>
      </c>
      <c r="N200" s="22" t="n">
        <v>1.57338739424397</v>
      </c>
      <c r="O200" s="22" t="n">
        <v>1.57338739424397</v>
      </c>
      <c r="P200" s="22" t="n">
        <v>3.61879100676113</v>
      </c>
      <c r="S200" s="16" t="n">
        <v>0.073373078557863</v>
      </c>
    </row>
    <row r="201" customFormat="false" ht="12.75" hidden="false" customHeight="false" outlineLevel="0" collapsed="false">
      <c r="A201" s="15" t="n">
        <v>42736</v>
      </c>
      <c r="B201" s="16" t="n">
        <v>0.073375171957144</v>
      </c>
      <c r="C201" s="16" t="n">
        <f aca="true">1/(1+B201/2)^((A201-TODAY())/182.625)</f>
        <v>1.87641748532597</v>
      </c>
      <c r="D201" s="17" t="n">
        <v>4.332</v>
      </c>
      <c r="E201" s="18" t="n">
        <v>0</v>
      </c>
      <c r="F201" s="21" t="n">
        <f aca="false">+E201+D201+0.02</f>
        <v>4.352</v>
      </c>
      <c r="G201" s="16" t="n">
        <v>0.15</v>
      </c>
      <c r="H201" s="20" t="n">
        <v>1</v>
      </c>
      <c r="I201" s="20" t="n">
        <v>2.3</v>
      </c>
      <c r="L201" s="20" t="n">
        <v>1</v>
      </c>
      <c r="N201" s="22" t="n">
        <v>1.57699307368911</v>
      </c>
      <c r="O201" s="22" t="n">
        <v>1.57699307368911</v>
      </c>
      <c r="P201" s="22" t="n">
        <v>3.62708406948495</v>
      </c>
      <c r="S201" s="16" t="n">
        <v>0.073375171957144</v>
      </c>
    </row>
    <row r="202" customFormat="false" ht="12.75" hidden="false" customHeight="false" outlineLevel="0" collapsed="false">
      <c r="A202" s="15" t="n">
        <v>42767</v>
      </c>
      <c r="B202" s="16" t="n">
        <v>0.073377265356427</v>
      </c>
      <c r="C202" s="16" t="n">
        <f aca="true">1/(1+B202/2)^((A202-TODAY())/182.625)</f>
        <v>1.8650087610935</v>
      </c>
      <c r="D202" s="17" t="n">
        <v>4.263</v>
      </c>
      <c r="E202" s="18" t="n">
        <v>0</v>
      </c>
      <c r="F202" s="21" t="n">
        <f aca="false">+E202+D202+0.02</f>
        <v>4.283</v>
      </c>
      <c r="G202" s="16" t="n">
        <v>0.15</v>
      </c>
      <c r="H202" s="20" t="n">
        <v>1</v>
      </c>
      <c r="I202" s="20" t="n">
        <v>2.3</v>
      </c>
      <c r="L202" s="20" t="n">
        <v>1</v>
      </c>
      <c r="N202" s="22" t="n">
        <v>1.58060701614965</v>
      </c>
      <c r="O202" s="22" t="n">
        <v>1.58060701614965</v>
      </c>
      <c r="P202" s="22" t="n">
        <v>3.63539613714419</v>
      </c>
      <c r="S202" s="16" t="n">
        <v>0.073377265356427</v>
      </c>
    </row>
    <row r="203" customFormat="false" ht="12.75" hidden="false" customHeight="false" outlineLevel="0" collapsed="false">
      <c r="A203" s="15" t="n">
        <v>42795</v>
      </c>
      <c r="B203" s="16" t="n">
        <v>0.073379156168683</v>
      </c>
      <c r="C203" s="16" t="n">
        <f aca="true">1/(1+B203/2)^((A203-TODAY())/182.625)</f>
        <v>1.85476319347105</v>
      </c>
      <c r="D203" s="17" t="n">
        <v>4.168</v>
      </c>
      <c r="E203" s="18" t="n">
        <v>0</v>
      </c>
      <c r="F203" s="21" t="n">
        <f aca="false">+E203+D203+0.02</f>
        <v>4.188</v>
      </c>
      <c r="G203" s="16" t="n">
        <v>0.15</v>
      </c>
      <c r="H203" s="20" t="n">
        <v>1</v>
      </c>
      <c r="I203" s="20" t="n">
        <v>2.3</v>
      </c>
      <c r="L203" s="20" t="n">
        <v>1</v>
      </c>
      <c r="N203" s="22" t="n">
        <v>1.58422924056166</v>
      </c>
      <c r="O203" s="22" t="n">
        <v>1.58422924056166</v>
      </c>
      <c r="P203" s="22" t="n">
        <v>3.64372725329181</v>
      </c>
      <c r="S203" s="16" t="n">
        <v>0.073379156168683</v>
      </c>
    </row>
    <row r="204" customFormat="false" ht="12.75" hidden="false" customHeight="false" outlineLevel="0" collapsed="false">
      <c r="A204" s="15" t="n">
        <v>42826</v>
      </c>
      <c r="B204" s="16" t="n">
        <v>0.073381249567969</v>
      </c>
      <c r="C204" s="16" t="n">
        <f aca="true">1/(1+B204/2)^((A204-TODAY())/182.625)</f>
        <v>1.84348492585552</v>
      </c>
      <c r="D204" s="17" t="n">
        <v>4.067</v>
      </c>
      <c r="E204" s="18" t="n">
        <v>0</v>
      </c>
      <c r="F204" s="21" t="n">
        <f aca="false">+E204+D204+0.02</f>
        <v>4.087</v>
      </c>
      <c r="G204" s="16" t="n">
        <v>0.15</v>
      </c>
      <c r="H204" s="20" t="n">
        <v>1</v>
      </c>
      <c r="I204" s="20" t="n">
        <v>2.3</v>
      </c>
      <c r="L204" s="20" t="n">
        <v>1</v>
      </c>
      <c r="N204" s="22" t="n">
        <v>1.58785976590461</v>
      </c>
      <c r="O204" s="22" t="n">
        <v>1.58785976590461</v>
      </c>
      <c r="P204" s="22" t="n">
        <v>3.65207746158061</v>
      </c>
      <c r="S204" s="16" t="n">
        <v>0.073381249567969</v>
      </c>
    </row>
    <row r="205" customFormat="false" ht="12.75" hidden="false" customHeight="false" outlineLevel="0" collapsed="false">
      <c r="A205" s="15" t="n">
        <v>42856</v>
      </c>
      <c r="B205" s="16" t="n">
        <v>0.073383275438247</v>
      </c>
      <c r="C205" s="16" t="n">
        <f aca="true">1/(1+B205/2)^((A205-TODAY())/182.625)</f>
        <v>1.83263517658452</v>
      </c>
      <c r="D205" s="17" t="n">
        <v>4.056</v>
      </c>
      <c r="E205" s="18" t="n">
        <v>0</v>
      </c>
      <c r="F205" s="21" t="n">
        <f aca="false">+E205+D205+0.02</f>
        <v>4.076</v>
      </c>
      <c r="G205" s="16" t="n">
        <v>0.15</v>
      </c>
      <c r="H205" s="20" t="n">
        <v>1</v>
      </c>
      <c r="I205" s="20" t="n">
        <v>2.3</v>
      </c>
      <c r="L205" s="20" t="n">
        <v>1</v>
      </c>
      <c r="N205" s="22" t="n">
        <v>1.59149861120147</v>
      </c>
      <c r="O205" s="22" t="n">
        <v>1.59149861120147</v>
      </c>
      <c r="P205" s="22" t="n">
        <v>3.66044680576339</v>
      </c>
      <c r="S205" s="16" t="n">
        <v>0.073383275438247</v>
      </c>
    </row>
    <row r="206" customFormat="false" ht="12.75" hidden="false" customHeight="false" outlineLevel="0" collapsed="false">
      <c r="A206" s="15" t="n">
        <v>42887</v>
      </c>
      <c r="B206" s="16" t="n">
        <v>0.073385368837535</v>
      </c>
      <c r="C206" s="16" t="n">
        <f aca="true">1/(1+B206/2)^((A206-TODAY())/182.625)</f>
        <v>1.82149023427947</v>
      </c>
      <c r="D206" s="17" t="n">
        <v>4.075</v>
      </c>
      <c r="E206" s="18" t="n">
        <v>0</v>
      </c>
      <c r="F206" s="21" t="n">
        <f aca="false">+E206+D206+0.02</f>
        <v>4.095</v>
      </c>
      <c r="G206" s="16" t="n">
        <v>0.15</v>
      </c>
      <c r="H206" s="20" t="n">
        <v>1</v>
      </c>
      <c r="I206" s="20" t="n">
        <v>2.3</v>
      </c>
      <c r="L206" s="20" t="n">
        <v>1</v>
      </c>
      <c r="N206" s="22" t="n">
        <v>1.59514579551881</v>
      </c>
      <c r="O206" s="22" t="n">
        <v>1.59514579551881</v>
      </c>
      <c r="P206" s="22" t="n">
        <v>3.66883532969327</v>
      </c>
      <c r="S206" s="16" t="n">
        <v>0.073385368837535</v>
      </c>
    </row>
    <row r="207" customFormat="false" ht="12.75" hidden="false" customHeight="false" outlineLevel="0" collapsed="false">
      <c r="A207" s="15" t="n">
        <v>42917</v>
      </c>
      <c r="B207" s="16" t="n">
        <v>0.073387394707815</v>
      </c>
      <c r="C207" s="16" t="n">
        <f aca="true">1/(1+B207/2)^((A207-TODAY())/182.625)</f>
        <v>1.81076875179983</v>
      </c>
      <c r="D207" s="17" t="n">
        <v>4.14</v>
      </c>
      <c r="E207" s="18" t="n">
        <v>0</v>
      </c>
      <c r="F207" s="21" t="n">
        <f aca="false">+E207+D207+0.02</f>
        <v>4.16</v>
      </c>
      <c r="G207" s="16" t="n">
        <v>0.15</v>
      </c>
      <c r="H207" s="20" t="n">
        <v>1</v>
      </c>
      <c r="I207" s="20" t="n">
        <v>2.3</v>
      </c>
      <c r="L207" s="20" t="n">
        <v>1</v>
      </c>
      <c r="N207" s="22" t="n">
        <v>1.59880133796688</v>
      </c>
      <c r="O207" s="22" t="n">
        <v>1.59880133796688</v>
      </c>
      <c r="P207" s="22" t="n">
        <v>3.67724307732382</v>
      </c>
      <c r="S207" s="16" t="n">
        <v>0.073387394707815</v>
      </c>
    </row>
    <row r="208" customFormat="false" ht="12.75" hidden="false" customHeight="false" outlineLevel="0" collapsed="false">
      <c r="A208" s="15" t="n">
        <v>42948</v>
      </c>
      <c r="B208" s="16" t="n">
        <v>0.073389488107106</v>
      </c>
      <c r="C208" s="16" t="n">
        <f aca="true">1/(1+B208/2)^((A208-TODAY())/182.625)</f>
        <v>1.79975557346459</v>
      </c>
      <c r="D208" s="17" t="n">
        <v>4.137</v>
      </c>
      <c r="E208" s="18" t="n">
        <v>0</v>
      </c>
      <c r="F208" s="21" t="n">
        <f aca="false">+E208+D208+0.02</f>
        <v>4.157</v>
      </c>
      <c r="G208" s="16" t="n">
        <v>0.15</v>
      </c>
      <c r="H208" s="20" t="n">
        <v>1</v>
      </c>
      <c r="I208" s="20" t="n">
        <v>2.3</v>
      </c>
      <c r="L208" s="20" t="n">
        <v>1</v>
      </c>
      <c r="N208" s="22" t="n">
        <v>1.60246525769972</v>
      </c>
      <c r="O208" s="22" t="n">
        <v>1.60246525769972</v>
      </c>
      <c r="P208" s="22" t="n">
        <v>3.68567009270935</v>
      </c>
      <c r="S208" s="16" t="n">
        <v>0.073389488107106</v>
      </c>
    </row>
    <row r="209" customFormat="false" ht="12.75" hidden="false" customHeight="false" outlineLevel="0" collapsed="false">
      <c r="A209" s="15" t="n">
        <v>42979</v>
      </c>
      <c r="B209" s="16" t="n">
        <v>0.073391581506398</v>
      </c>
      <c r="C209" s="16" t="n">
        <f aca="true">1/(1+B209/2)^((A209-TODAY())/182.625)</f>
        <v>1.78880876460393</v>
      </c>
      <c r="D209" s="17" t="n">
        <v>4.107</v>
      </c>
      <c r="E209" s="18" t="n">
        <v>0</v>
      </c>
      <c r="F209" s="21" t="n">
        <f aca="false">+E209+D209+0.02</f>
        <v>4.127</v>
      </c>
      <c r="G209" s="16" t="n">
        <v>0.15</v>
      </c>
      <c r="H209" s="20" t="n">
        <v>1</v>
      </c>
      <c r="I209" s="20" t="n">
        <v>2.3</v>
      </c>
      <c r="L209" s="20" t="n">
        <v>1</v>
      </c>
      <c r="N209" s="22" t="n">
        <v>1.60613757391528</v>
      </c>
      <c r="O209" s="22" t="n">
        <v>1.60613757391528</v>
      </c>
      <c r="P209" s="22" t="n">
        <v>3.69411642000514</v>
      </c>
      <c r="S209" s="16" t="n">
        <v>0.073391581506398</v>
      </c>
    </row>
    <row r="210" customFormat="false" ht="12.75" hidden="false" customHeight="false" outlineLevel="0" collapsed="false">
      <c r="A210" s="15" t="n">
        <v>43009</v>
      </c>
      <c r="B210" s="16" t="n">
        <v>0.073393607376683</v>
      </c>
      <c r="C210" s="16" t="n">
        <f aca="true">1/(1+B210/2)^((A210-TODAY())/182.625)</f>
        <v>1.77827789799116</v>
      </c>
      <c r="D210" s="17" t="n">
        <v>4.109</v>
      </c>
      <c r="E210" s="18" t="n">
        <v>0</v>
      </c>
      <c r="F210" s="21" t="n">
        <f aca="false">+E210+D210+0.02</f>
        <v>4.129</v>
      </c>
      <c r="G210" s="16" t="n">
        <v>0.15</v>
      </c>
      <c r="H210" s="20" t="n">
        <v>1</v>
      </c>
      <c r="I210" s="20" t="n">
        <v>2.3</v>
      </c>
      <c r="L210" s="20" t="n">
        <v>1</v>
      </c>
      <c r="N210" s="22" t="n">
        <v>1.6098183058555</v>
      </c>
      <c r="O210" s="22" t="n">
        <v>1.6098183058555</v>
      </c>
      <c r="P210" s="22" t="n">
        <v>3.70258210346765</v>
      </c>
      <c r="S210" s="16" t="n">
        <v>0.073393607376683</v>
      </c>
    </row>
    <row r="211" customFormat="false" ht="12.75" hidden="false" customHeight="false" outlineLevel="0" collapsed="false">
      <c r="A211" s="15" t="n">
        <v>43040</v>
      </c>
      <c r="B211" s="16" t="n">
        <v>0.073395700775979</v>
      </c>
      <c r="C211" s="16" t="n">
        <f aca="true">1/(1+B211/2)^((A211-TODAY())/182.625)</f>
        <v>1.7674605324752</v>
      </c>
      <c r="D211" s="17" t="n">
        <v>4.137</v>
      </c>
      <c r="E211" s="18" t="n">
        <v>0</v>
      </c>
      <c r="F211" s="21" t="n">
        <f aca="false">+E211+D211+0.02</f>
        <v>4.157</v>
      </c>
      <c r="G211" s="16" t="n">
        <v>0.15</v>
      </c>
      <c r="H211" s="20" t="n">
        <v>1</v>
      </c>
      <c r="I211" s="20" t="n">
        <v>2.3</v>
      </c>
      <c r="L211" s="20" t="n">
        <v>1</v>
      </c>
      <c r="N211" s="22" t="n">
        <v>1.61350747280642</v>
      </c>
      <c r="O211" s="22" t="n">
        <v>1.61350747280642</v>
      </c>
      <c r="P211" s="22" t="n">
        <v>3.71106718745477</v>
      </c>
      <c r="S211" s="16" t="n">
        <v>0.073395700775979</v>
      </c>
    </row>
    <row r="212" customFormat="false" ht="12.75" hidden="false" customHeight="false" outlineLevel="0" collapsed="false">
      <c r="A212" s="15" t="n">
        <v>43070</v>
      </c>
      <c r="B212" s="16" t="n">
        <v>0.073397726646266</v>
      </c>
      <c r="C212" s="16" t="n">
        <f aca="true">1/(1+B212/2)^((A212-TODAY())/182.625)</f>
        <v>1.75705419776302</v>
      </c>
      <c r="D212" s="17" t="n">
        <v>4.195</v>
      </c>
      <c r="E212" s="18" t="n">
        <v>0</v>
      </c>
      <c r="F212" s="21" t="n">
        <f aca="false">+E212+D212+0.02</f>
        <v>4.215</v>
      </c>
      <c r="G212" s="16" t="n">
        <v>0.15</v>
      </c>
      <c r="H212" s="20" t="n">
        <v>1</v>
      </c>
      <c r="I212" s="20" t="n">
        <v>2.3</v>
      </c>
      <c r="L212" s="20" t="n">
        <v>1</v>
      </c>
      <c r="N212" s="22" t="n">
        <v>1.61720509409827</v>
      </c>
      <c r="O212" s="22" t="n">
        <v>1.61720509409827</v>
      </c>
      <c r="P212" s="22" t="n">
        <v>3.71957171642602</v>
      </c>
      <c r="S212" s="16" t="n">
        <v>0.073397726646266</v>
      </c>
    </row>
    <row r="213" customFormat="false" ht="12.75" hidden="false" customHeight="false" outlineLevel="0" collapsed="false">
      <c r="A213" s="15" t="n">
        <v>43101</v>
      </c>
      <c r="B213" s="16" t="n">
        <v>0.073399820045564</v>
      </c>
      <c r="C213" s="16" t="n">
        <f aca="true">1/(1+B213/2)^((A213-TODAY())/182.625)</f>
        <v>1.74636475927765</v>
      </c>
      <c r="D213" s="17" t="n">
        <v>4.474</v>
      </c>
      <c r="E213" s="18" t="n">
        <v>0</v>
      </c>
      <c r="F213" s="21" t="n">
        <f aca="false">+E213+D213+0.02</f>
        <v>4.494</v>
      </c>
      <c r="G213" s="16" t="n">
        <v>0.15</v>
      </c>
      <c r="H213" s="20" t="n">
        <v>1</v>
      </c>
      <c r="I213" s="20" t="n">
        <v>2.3</v>
      </c>
      <c r="L213" s="20" t="n">
        <v>1</v>
      </c>
      <c r="N213" s="22" t="n">
        <v>1.62091118910557</v>
      </c>
      <c r="O213" s="22" t="n">
        <v>1.62091118910557</v>
      </c>
      <c r="P213" s="22" t="n">
        <v>3.72809573494283</v>
      </c>
      <c r="S213" s="16" t="n">
        <v>0.073399820045564</v>
      </c>
    </row>
    <row r="214" customFormat="false" ht="12.75" hidden="false" customHeight="false" outlineLevel="0" collapsed="false">
      <c r="A214" s="15" t="n">
        <v>43132</v>
      </c>
      <c r="B214" s="16" t="n">
        <v>0.073401913444864</v>
      </c>
      <c r="C214" s="16" t="n">
        <f aca="true">1/(1+B214/2)^((A214-TODAY())/182.625)</f>
        <v>1.7357397574366</v>
      </c>
      <c r="D214" s="17" t="n">
        <v>4.409</v>
      </c>
      <c r="E214" s="18" t="n">
        <v>0</v>
      </c>
      <c r="F214" s="21" t="n">
        <f aca="false">+E214+D214+0.02</f>
        <v>4.429</v>
      </c>
      <c r="G214" s="16" t="n">
        <v>0.15</v>
      </c>
      <c r="H214" s="20" t="n">
        <v>1</v>
      </c>
      <c r="I214" s="20" t="n">
        <v>2.3</v>
      </c>
      <c r="L214" s="20" t="n">
        <v>1</v>
      </c>
      <c r="N214" s="22" t="n">
        <v>1.62462577724728</v>
      </c>
      <c r="O214" s="22" t="n">
        <v>1.62462577724728</v>
      </c>
      <c r="P214" s="22" t="n">
        <v>3.73663928766874</v>
      </c>
      <c r="S214" s="16" t="n">
        <v>0.073401913444864</v>
      </c>
    </row>
    <row r="215" customFormat="false" ht="12.75" hidden="false" customHeight="false" outlineLevel="0" collapsed="false">
      <c r="A215" s="15" t="n">
        <v>43160</v>
      </c>
      <c r="B215" s="16" t="n">
        <v>0.073403804257136</v>
      </c>
      <c r="C215" s="16" t="n">
        <f aca="true">1/(1+B215/2)^((A215-TODAY())/182.625)</f>
        <v>1.72619804615162</v>
      </c>
      <c r="D215" s="17" t="n">
        <v>4.317</v>
      </c>
      <c r="E215" s="18" t="n">
        <v>0</v>
      </c>
      <c r="F215" s="21" t="n">
        <f aca="false">+E215+D215+0.02</f>
        <v>4.337</v>
      </c>
      <c r="G215" s="16" t="n">
        <v>0.15</v>
      </c>
      <c r="H215" s="20" t="n">
        <v>1</v>
      </c>
      <c r="I215" s="20" t="n">
        <v>2.3</v>
      </c>
      <c r="L215" s="20" t="n">
        <v>1</v>
      </c>
      <c r="N215" s="22" t="n">
        <v>1.6283488779868</v>
      </c>
      <c r="O215" s="22" t="n">
        <v>1.6283488779868</v>
      </c>
      <c r="P215" s="22" t="n">
        <v>3.74520241936964</v>
      </c>
      <c r="S215" s="16" t="n">
        <v>0.073403804257136</v>
      </c>
    </row>
    <row r="216" customFormat="false" ht="12.75" hidden="false" customHeight="false" outlineLevel="0" collapsed="false">
      <c r="A216" s="15" t="n">
        <v>43191</v>
      </c>
      <c r="B216" s="16" t="n">
        <v>0.073405897656438</v>
      </c>
      <c r="C216" s="16" t="n">
        <f aca="true">1/(1+B216/2)^((A216-TODAY())/182.625)</f>
        <v>1.71569462065447</v>
      </c>
      <c r="D216" s="17" t="n">
        <v>4.219</v>
      </c>
      <c r="E216" s="18" t="n">
        <v>0</v>
      </c>
      <c r="F216" s="21" t="n">
        <f aca="false">+E216+D216+0.02</f>
        <v>4.239</v>
      </c>
      <c r="G216" s="16" t="n">
        <v>0.15</v>
      </c>
      <c r="H216" s="20" t="n">
        <v>1</v>
      </c>
      <c r="I216" s="20" t="n">
        <v>2.3</v>
      </c>
      <c r="L216" s="20" t="n">
        <v>1</v>
      </c>
      <c r="N216" s="22" t="n">
        <v>1.63208051083219</v>
      </c>
      <c r="O216" s="22" t="n">
        <v>1.63208051083219</v>
      </c>
      <c r="P216" s="22" t="n">
        <v>3.75378517491403</v>
      </c>
      <c r="S216" s="16" t="n">
        <v>0.073405897656438</v>
      </c>
    </row>
    <row r="217" customFormat="false" ht="12.75" hidden="false" customHeight="false" outlineLevel="0" collapsed="false">
      <c r="A217" s="15" t="n">
        <v>43221</v>
      </c>
      <c r="B217" s="16" t="n">
        <v>0.073407923526732</v>
      </c>
      <c r="C217" s="16" t="n">
        <f aca="true">1/(1+B217/2)^((A217-TODAY())/182.625)</f>
        <v>1.7055903138409</v>
      </c>
      <c r="D217" s="17" t="n">
        <v>4.209</v>
      </c>
      <c r="E217" s="18" t="n">
        <v>0</v>
      </c>
      <c r="F217" s="21" t="n">
        <f aca="false">+E217+D217+0.02</f>
        <v>4.229</v>
      </c>
      <c r="G217" s="16" t="n">
        <v>0.15</v>
      </c>
      <c r="H217" s="20" t="n">
        <v>1</v>
      </c>
      <c r="I217" s="20" t="n">
        <v>2.3</v>
      </c>
      <c r="L217" s="20" t="n">
        <v>1</v>
      </c>
      <c r="N217" s="22" t="n">
        <v>1.63582069533618</v>
      </c>
      <c r="O217" s="22" t="n">
        <v>1.63582069533618</v>
      </c>
      <c r="P217" s="22" t="n">
        <v>3.76238759927321</v>
      </c>
      <c r="S217" s="16" t="n">
        <v>0.073407923526732</v>
      </c>
    </row>
    <row r="218" customFormat="false" ht="12.75" hidden="false" customHeight="false" outlineLevel="0" collapsed="false">
      <c r="A218" s="15" t="n">
        <v>43252</v>
      </c>
      <c r="B218" s="16" t="n">
        <v>0.073410016926038</v>
      </c>
      <c r="C218" s="16" t="n">
        <f aca="true">1/(1+B218/2)^((A218-TODAY())/182.625)</f>
        <v>1.69521113711786</v>
      </c>
      <c r="D218" s="17" t="n">
        <v>4.229</v>
      </c>
      <c r="E218" s="18" t="n">
        <v>0</v>
      </c>
      <c r="F218" s="21" t="n">
        <f aca="false">+E218+D218+0.02</f>
        <v>4.249</v>
      </c>
      <c r="G218" s="16" t="n">
        <v>0.15</v>
      </c>
      <c r="H218" s="20" t="n">
        <v>1</v>
      </c>
      <c r="I218" s="20" t="n">
        <v>2.3</v>
      </c>
      <c r="L218" s="20" t="n">
        <v>1</v>
      </c>
      <c r="N218" s="22" t="n">
        <v>1.63956945109632</v>
      </c>
      <c r="O218" s="22" t="n">
        <v>1.63956945109632</v>
      </c>
      <c r="P218" s="22" t="n">
        <v>3.77100973752154</v>
      </c>
      <c r="S218" s="16" t="n">
        <v>0.073410016926038</v>
      </c>
    </row>
    <row r="219" customFormat="false" ht="12.75" hidden="false" customHeight="false" outlineLevel="0" collapsed="false">
      <c r="A219" s="15" t="n">
        <v>43282</v>
      </c>
      <c r="B219" s="16" t="n">
        <v>0.073412042796335</v>
      </c>
      <c r="C219" s="16" t="n">
        <f aca="true">1/(1+B219/2)^((A219-TODAY())/182.625)</f>
        <v>1.68522636444984</v>
      </c>
      <c r="D219" s="17" t="n">
        <v>4.294</v>
      </c>
      <c r="E219" s="18" t="n">
        <v>0</v>
      </c>
      <c r="F219" s="21" t="n">
        <f aca="false">+E219+D219+0.02</f>
        <v>4.314</v>
      </c>
      <c r="G219" s="16" t="n">
        <v>0.15</v>
      </c>
      <c r="H219" s="20" t="n">
        <v>1</v>
      </c>
      <c r="I219" s="20" t="n">
        <v>2.3</v>
      </c>
      <c r="L219" s="20" t="n">
        <v>1</v>
      </c>
      <c r="N219" s="22" t="n">
        <v>1.64332679775508</v>
      </c>
      <c r="O219" s="22" t="n">
        <v>1.64332679775508</v>
      </c>
      <c r="P219" s="22" t="n">
        <v>3.7796516348367</v>
      </c>
      <c r="S219" s="16" t="n">
        <v>0.073412042796335</v>
      </c>
    </row>
    <row r="220" customFormat="false" ht="12.75" hidden="false" customHeight="false" outlineLevel="0" collapsed="false">
      <c r="A220" s="15" t="n">
        <v>43313</v>
      </c>
      <c r="B220" s="16" t="n">
        <v>0.073414136195642</v>
      </c>
      <c r="C220" s="16" t="n">
        <f aca="true">1/(1+B220/2)^((A220-TODAY())/182.625)</f>
        <v>1.67496998045917</v>
      </c>
      <c r="D220" s="17" t="n">
        <v>4.291</v>
      </c>
      <c r="E220" s="18" t="n">
        <v>0</v>
      </c>
      <c r="F220" s="21" t="n">
        <f aca="false">+E220+D220+0.02</f>
        <v>4.311</v>
      </c>
      <c r="G220" s="16" t="n">
        <v>0.15</v>
      </c>
      <c r="H220" s="20" t="n">
        <v>1</v>
      </c>
      <c r="I220" s="20" t="n">
        <v>2.3</v>
      </c>
      <c r="L220" s="20" t="n">
        <v>1</v>
      </c>
      <c r="N220" s="22" t="n">
        <v>1.64709275499994</v>
      </c>
      <c r="O220" s="22" t="n">
        <v>1.64709275499994</v>
      </c>
      <c r="P220" s="22" t="n">
        <v>3.78831333649986</v>
      </c>
      <c r="S220" s="16" t="n">
        <v>0.073414136195642</v>
      </c>
    </row>
    <row r="221" customFormat="false" ht="12.75" hidden="false" customHeight="false" outlineLevel="0" collapsed="false">
      <c r="A221" s="15" t="n">
        <v>43344</v>
      </c>
      <c r="B221" s="16" t="n">
        <v>0.073416229594952</v>
      </c>
      <c r="C221" s="16" t="n">
        <f aca="true">1/(1+B221/2)^((A221-TODAY())/182.625)</f>
        <v>1.66477544675535</v>
      </c>
      <c r="D221" s="17" t="n">
        <v>4.26</v>
      </c>
      <c r="E221" s="18" t="n">
        <v>0</v>
      </c>
      <c r="F221" s="21" t="n">
        <f aca="false">+E221+D221+0.02</f>
        <v>4.28</v>
      </c>
      <c r="G221" s="16" t="n">
        <v>0.15</v>
      </c>
      <c r="H221" s="20" t="n">
        <v>1</v>
      </c>
      <c r="I221" s="20" t="n">
        <v>2.3</v>
      </c>
      <c r="L221" s="20" t="n">
        <v>1</v>
      </c>
      <c r="N221" s="22" t="n">
        <v>1.65086734256348</v>
      </c>
      <c r="O221" s="22" t="n">
        <v>1.65086734256348</v>
      </c>
      <c r="P221" s="22" t="n">
        <v>3.79699488789601</v>
      </c>
      <c r="S221" s="16" t="n">
        <v>0.073416229594952</v>
      </c>
    </row>
    <row r="222" customFormat="false" ht="12.75" hidden="false" customHeight="false" outlineLevel="0" collapsed="false">
      <c r="A222" s="15" t="n">
        <v>43374</v>
      </c>
      <c r="B222" s="16" t="n">
        <v>0.073418255465254</v>
      </c>
      <c r="C222" s="16" t="n">
        <f aca="true">1/(1+B222/2)^((A222-TODAY())/182.625)</f>
        <v>1.65496831066352</v>
      </c>
      <c r="D222" s="17" t="n">
        <v>4.261</v>
      </c>
      <c r="E222" s="18" t="n">
        <v>0</v>
      </c>
      <c r="F222" s="21" t="n">
        <f aca="false">+E222+D222+0.02</f>
        <v>4.281</v>
      </c>
      <c r="G222" s="16" t="n">
        <v>0.15</v>
      </c>
      <c r="H222" s="20" t="n">
        <v>1</v>
      </c>
      <c r="I222" s="20" t="n">
        <v>2.3</v>
      </c>
      <c r="L222" s="20" t="n">
        <v>1</v>
      </c>
      <c r="N222" s="22" t="n">
        <v>1.65465058022352</v>
      </c>
      <c r="O222" s="22" t="n">
        <v>1.65465058022352</v>
      </c>
      <c r="P222" s="22" t="n">
        <v>3.8056963345141</v>
      </c>
      <c r="S222" s="16" t="n">
        <v>0.073418255465254</v>
      </c>
    </row>
    <row r="223" customFormat="false" ht="12.75" hidden="false" customHeight="false" outlineLevel="0" collapsed="false">
      <c r="A223" s="15" t="n">
        <v>43405</v>
      </c>
      <c r="B223" s="16" t="n">
        <v>0.073420348864566</v>
      </c>
      <c r="C223" s="16" t="n">
        <f aca="true">1/(1+B223/2)^((A223-TODAY())/182.625)</f>
        <v>1.6448944055953</v>
      </c>
      <c r="D223" s="17" t="n">
        <v>4.284</v>
      </c>
      <c r="E223" s="18" t="n">
        <v>0</v>
      </c>
      <c r="F223" s="21" t="n">
        <f aca="false">+E223+D223+0.02</f>
        <v>4.304</v>
      </c>
      <c r="G223" s="16" t="n">
        <v>0.15</v>
      </c>
      <c r="H223" s="20" t="n">
        <v>1</v>
      </c>
      <c r="I223" s="20" t="n">
        <v>2.3</v>
      </c>
      <c r="L223" s="20" t="n">
        <v>1</v>
      </c>
      <c r="N223" s="22" t="n">
        <v>1.6584424878032</v>
      </c>
      <c r="O223" s="22" t="n">
        <v>1.6584424878032</v>
      </c>
      <c r="P223" s="22" t="n">
        <v>3.81441772194736</v>
      </c>
      <c r="S223" s="16" t="n">
        <v>0.073420348864566</v>
      </c>
    </row>
    <row r="224" customFormat="false" ht="12.75" hidden="false" customHeight="false" outlineLevel="0" collapsed="false">
      <c r="A224" s="15" t="n">
        <v>43435</v>
      </c>
      <c r="B224" s="16" t="n">
        <v>0.07342237473487</v>
      </c>
      <c r="C224" s="16" t="n">
        <f aca="true">1/(1+B224/2)^((A224-TODAY())/182.625)</f>
        <v>1.63520332068</v>
      </c>
      <c r="D224" s="17" t="n">
        <v>4.339</v>
      </c>
      <c r="E224" s="18" t="n">
        <v>0</v>
      </c>
      <c r="F224" s="21" t="n">
        <f aca="false">+E224+D224+0.02</f>
        <v>4.359</v>
      </c>
      <c r="G224" s="16" t="n">
        <v>0.15</v>
      </c>
      <c r="H224" s="20" t="n">
        <v>1</v>
      </c>
      <c r="I224" s="20" t="n">
        <v>2.3</v>
      </c>
      <c r="L224" s="20" t="n">
        <v>1</v>
      </c>
      <c r="N224" s="22" t="n">
        <v>1.66224308517108</v>
      </c>
      <c r="O224" s="22" t="n">
        <v>1.66224308517108</v>
      </c>
      <c r="P224" s="22" t="n">
        <v>3.82315909589349</v>
      </c>
      <c r="S224" s="16" t="n">
        <v>0.07342237473487</v>
      </c>
    </row>
    <row r="225" customFormat="false" ht="12.75" hidden="false" customHeight="false" outlineLevel="0" collapsed="false">
      <c r="A225" s="15" t="n">
        <v>43466</v>
      </c>
      <c r="B225" s="16" t="n">
        <v>0.073424468134185</v>
      </c>
      <c r="C225" s="16" t="n">
        <f aca="true">1/(1+B225/2)^((A225-TODAY())/182.625)</f>
        <v>1.62524863022466</v>
      </c>
      <c r="D225" s="17" t="n">
        <v>4.616</v>
      </c>
      <c r="E225" s="18" t="n">
        <v>0</v>
      </c>
      <c r="F225" s="21" t="n">
        <f aca="false">+E225+D225+0.02</f>
        <v>4.636</v>
      </c>
      <c r="G225" s="16" t="n">
        <v>0.15</v>
      </c>
      <c r="H225" s="20" t="n">
        <v>1</v>
      </c>
      <c r="I225" s="20" t="n">
        <v>2.3</v>
      </c>
      <c r="L225" s="20" t="n">
        <v>1</v>
      </c>
      <c r="N225" s="22" t="n">
        <v>1.66605239224127</v>
      </c>
      <c r="O225" s="22" t="n">
        <v>1.66605239224127</v>
      </c>
      <c r="P225" s="22" t="n">
        <v>3.83192050215492</v>
      </c>
      <c r="S225" s="16" t="n">
        <v>0.073424468134185</v>
      </c>
    </row>
    <row r="226" customFormat="false" ht="12.75" hidden="false" customHeight="false" outlineLevel="0" collapsed="false">
      <c r="A226" s="15" t="n">
        <v>43497</v>
      </c>
      <c r="B226" s="16" t="n">
        <v>0.073426561533502</v>
      </c>
      <c r="C226" s="16" t="n">
        <f aca="true">1/(1+B226/2)^((A226-TODAY())/182.625)</f>
        <v>1.61535398761555</v>
      </c>
      <c r="D226" s="17" t="n">
        <v>4.555</v>
      </c>
      <c r="E226" s="18" t="n">
        <v>0</v>
      </c>
      <c r="F226" s="21" t="n">
        <f aca="false">+E226+D226+0.02</f>
        <v>4.575</v>
      </c>
      <c r="G226" s="16" t="n">
        <v>0.15</v>
      </c>
      <c r="H226" s="20" t="n">
        <v>1</v>
      </c>
      <c r="I226" s="20" t="n">
        <v>2.3</v>
      </c>
      <c r="L226" s="20" t="n">
        <v>1</v>
      </c>
      <c r="N226" s="22" t="n">
        <v>1.66987042897349</v>
      </c>
      <c r="O226" s="22" t="n">
        <v>1.66987042897349</v>
      </c>
      <c r="P226" s="22" t="n">
        <v>3.84070198663902</v>
      </c>
      <c r="S226" s="16" t="n">
        <v>0.073426561533502</v>
      </c>
    </row>
    <row r="227" customFormat="false" ht="12.75" hidden="false" customHeight="false" outlineLevel="0" collapsed="false">
      <c r="A227" s="15" t="n">
        <v>43525</v>
      </c>
      <c r="B227" s="16" t="n">
        <v>0.073428452345789</v>
      </c>
      <c r="C227" s="16" t="n">
        <f aca="true">1/(1+B227/2)^((A227-TODAY())/182.625)</f>
        <v>1.60646820496894</v>
      </c>
      <c r="D227" s="17" t="n">
        <v>4.466</v>
      </c>
      <c r="E227" s="18" t="n">
        <v>0</v>
      </c>
      <c r="F227" s="21" t="n">
        <f aca="false">+E227+D227+0.02</f>
        <v>4.486</v>
      </c>
      <c r="G227" s="16" t="n">
        <v>0.15</v>
      </c>
      <c r="H227" s="20" t="n">
        <v>1</v>
      </c>
      <c r="I227" s="20" t="n">
        <v>2.3</v>
      </c>
      <c r="L227" s="20" t="n">
        <v>1</v>
      </c>
      <c r="N227" s="22" t="n">
        <v>1.67369721537322</v>
      </c>
      <c r="O227" s="22" t="n">
        <v>1.67369721537322</v>
      </c>
      <c r="P227" s="22" t="n">
        <v>3.8495035953584</v>
      </c>
      <c r="S227" s="16" t="n">
        <v>0.073428452345789</v>
      </c>
    </row>
    <row r="228" customFormat="false" ht="12.75" hidden="false" customHeight="false" outlineLevel="0" collapsed="false">
      <c r="A228" s="15" t="n">
        <v>43556</v>
      </c>
      <c r="B228" s="16" t="n">
        <v>0.073430545745108</v>
      </c>
      <c r="C228" s="16" t="n">
        <f aca="true">1/(1+B228/2)^((A228-TODAY())/182.625)</f>
        <v>1.59668685742849</v>
      </c>
      <c r="D228" s="17" t="n">
        <v>4.371</v>
      </c>
      <c r="E228" s="18" t="n">
        <v>0</v>
      </c>
      <c r="F228" s="21" t="n">
        <f aca="false">+E228+D228+0.02</f>
        <v>4.391</v>
      </c>
      <c r="G228" s="16" t="n">
        <v>0.15</v>
      </c>
      <c r="H228" s="20" t="n">
        <v>1</v>
      </c>
      <c r="I228" s="20" t="n">
        <v>2.3</v>
      </c>
      <c r="L228" s="20" t="n">
        <v>1</v>
      </c>
      <c r="N228" s="22" t="n">
        <v>1.67753277149178</v>
      </c>
      <c r="O228" s="22" t="n">
        <v>1.67753277149178</v>
      </c>
      <c r="P228" s="22" t="n">
        <v>3.8583253744311</v>
      </c>
      <c r="S228" s="16" t="n">
        <v>0.073430545745108</v>
      </c>
    </row>
    <row r="229" customFormat="false" ht="12.75" hidden="false" customHeight="false" outlineLevel="0" collapsed="false">
      <c r="A229" s="15" t="n">
        <v>43586</v>
      </c>
      <c r="B229" s="16" t="n">
        <v>0.073432571615419</v>
      </c>
      <c r="C229" s="16" t="n">
        <f aca="true">1/(1+B229/2)^((A229-TODAY())/182.625)</f>
        <v>1.58727722811727</v>
      </c>
      <c r="D229" s="17" t="n">
        <v>4.362</v>
      </c>
      <c r="E229" s="18" t="n">
        <v>0</v>
      </c>
      <c r="F229" s="21" t="n">
        <f aca="false">+E229+D229+0.02</f>
        <v>4.382</v>
      </c>
      <c r="G229" s="16" t="n">
        <v>0.15</v>
      </c>
      <c r="H229" s="20" t="n">
        <v>1</v>
      </c>
      <c r="I229" s="20" t="n">
        <v>2.3</v>
      </c>
      <c r="L229" s="20" t="n">
        <v>1</v>
      </c>
      <c r="N229" s="22" t="n">
        <v>1.68137711742645</v>
      </c>
      <c r="O229" s="22" t="n">
        <v>1.68137711742645</v>
      </c>
      <c r="P229" s="22" t="n">
        <v>3.86716737008083</v>
      </c>
      <c r="S229" s="16" t="n">
        <v>0.073432571615419</v>
      </c>
    </row>
    <row r="230" customFormat="false" ht="12.75" hidden="false" customHeight="false" outlineLevel="0" collapsed="false">
      <c r="A230" s="15" t="n">
        <v>43617</v>
      </c>
      <c r="B230" s="16" t="n">
        <v>0.073434665014741</v>
      </c>
      <c r="C230" s="16" t="n">
        <f aca="true">1/(1+B230/2)^((A230-TODAY())/182.625)</f>
        <v>1.57761166511888</v>
      </c>
      <c r="D230" s="17" t="n">
        <v>4.383</v>
      </c>
      <c r="E230" s="18" t="n">
        <v>0</v>
      </c>
      <c r="F230" s="21" t="n">
        <f aca="false">+E230+D230+0.02</f>
        <v>4.403</v>
      </c>
      <c r="G230" s="16" t="n">
        <v>0.15</v>
      </c>
      <c r="H230" s="20" t="n">
        <v>1</v>
      </c>
      <c r="I230" s="20" t="n">
        <v>2.3</v>
      </c>
      <c r="L230" s="20" t="n">
        <v>1</v>
      </c>
      <c r="N230" s="22" t="n">
        <v>1.68523027332055</v>
      </c>
      <c r="O230" s="22" t="n">
        <v>1.68523027332055</v>
      </c>
      <c r="P230" s="22" t="n">
        <v>3.87602962863727</v>
      </c>
      <c r="S230" s="16" t="n">
        <v>0.073434665014741</v>
      </c>
    </row>
    <row r="231" customFormat="false" ht="12.75" hidden="false" customHeight="false" outlineLevel="0" collapsed="false">
      <c r="A231" s="15" t="n">
        <v>43647</v>
      </c>
      <c r="B231" s="16" t="n">
        <v>0.073436690885055</v>
      </c>
      <c r="C231" s="16" t="n">
        <f aca="true">1/(1+B231/2)^((A231-TODAY())/182.625)</f>
        <v>1.56831342644614</v>
      </c>
      <c r="D231" s="17" t="n">
        <v>4.448</v>
      </c>
      <c r="E231" s="18" t="n">
        <v>0</v>
      </c>
      <c r="F231" s="21" t="n">
        <f aca="false">+E231+D231+0.02</f>
        <v>4.468</v>
      </c>
      <c r="G231" s="16" t="n">
        <v>0.15</v>
      </c>
      <c r="H231" s="20" t="n">
        <v>1</v>
      </c>
      <c r="I231" s="20" t="n">
        <v>2.3</v>
      </c>
      <c r="L231" s="20" t="n">
        <v>1</v>
      </c>
      <c r="N231" s="22" t="n">
        <v>1.68909225936358</v>
      </c>
      <c r="O231" s="22" t="n">
        <v>1.68909225936358</v>
      </c>
      <c r="P231" s="22" t="n">
        <v>3.88491219653623</v>
      </c>
      <c r="S231" s="16" t="n">
        <v>0.073436690885055</v>
      </c>
    </row>
    <row r="232" customFormat="false" ht="12.75" hidden="false" customHeight="false" outlineLevel="0" collapsed="false">
      <c r="A232" s="15" t="n">
        <v>43678</v>
      </c>
      <c r="B232" s="16" t="n">
        <v>0.073438784284379</v>
      </c>
      <c r="C232" s="16" t="n">
        <f aca="true">1/(1+B232/2)^((A232-TODAY())/182.625)</f>
        <v>1.55876229021203</v>
      </c>
      <c r="D232" s="17" t="n">
        <v>4.445</v>
      </c>
      <c r="E232" s="18" t="n">
        <v>0</v>
      </c>
      <c r="F232" s="21" t="n">
        <f aca="false">+E232+D232+0.02</f>
        <v>4.465</v>
      </c>
      <c r="G232" s="16" t="n">
        <v>0.15</v>
      </c>
      <c r="H232" s="20" t="n">
        <v>1</v>
      </c>
      <c r="I232" s="20" t="n">
        <v>2.3</v>
      </c>
      <c r="L232" s="20" t="n">
        <v>1</v>
      </c>
      <c r="N232" s="22" t="n">
        <v>1.69296309579128</v>
      </c>
      <c r="O232" s="22" t="n">
        <v>1.69296309579128</v>
      </c>
      <c r="P232" s="22" t="n">
        <v>3.89381512031996</v>
      </c>
      <c r="S232" s="16" t="n">
        <v>0.073438784284379</v>
      </c>
    </row>
    <row r="233" customFormat="false" ht="12.75" hidden="false" customHeight="false" outlineLevel="0" collapsed="false">
      <c r="A233" s="15" t="n">
        <v>43709</v>
      </c>
      <c r="B233" s="16" t="n">
        <v>0.073440877683707</v>
      </c>
      <c r="C233" s="16" t="n">
        <f aca="true">1/(1+B233/2)^((A233-TODAY())/182.625)</f>
        <v>1.54926879000252</v>
      </c>
      <c r="D233" s="17" t="n">
        <v>4.413</v>
      </c>
      <c r="E233" s="18" t="n">
        <v>0</v>
      </c>
      <c r="F233" s="21" t="n">
        <f aca="false">+E233+D233+0.02</f>
        <v>4.433</v>
      </c>
      <c r="G233" s="16" t="n">
        <v>0.15</v>
      </c>
      <c r="H233" s="20" t="n">
        <v>1</v>
      </c>
      <c r="I233" s="20" t="n">
        <v>2.3</v>
      </c>
      <c r="L233" s="20" t="n">
        <v>1</v>
      </c>
      <c r="N233" s="22" t="n">
        <v>1.69684280288581</v>
      </c>
      <c r="O233" s="22" t="n">
        <v>1.69684280288581</v>
      </c>
      <c r="P233" s="22" t="n">
        <v>3.90273844663736</v>
      </c>
      <c r="S233" s="16" t="n">
        <v>0.073440877683707</v>
      </c>
    </row>
    <row r="234" customFormat="false" ht="12.75" hidden="false" customHeight="false" outlineLevel="0" collapsed="false">
      <c r="A234" s="15" t="n">
        <v>43739</v>
      </c>
      <c r="B234" s="16" t="n">
        <v>0.073442903554024</v>
      </c>
      <c r="C234" s="16" t="n">
        <f aca="true">1/(1+B234/2)^((A234-TODAY())/182.625)</f>
        <v>1.5401360843735</v>
      </c>
      <c r="D234" s="17" t="n">
        <v>4.413</v>
      </c>
      <c r="E234" s="18" t="n">
        <v>0</v>
      </c>
      <c r="F234" s="21" t="n">
        <f aca="false">+E234+D234+0.02</f>
        <v>4.433</v>
      </c>
      <c r="G234" s="16" t="n">
        <v>0.15</v>
      </c>
      <c r="H234" s="20" t="n">
        <v>1</v>
      </c>
      <c r="I234" s="20" t="n">
        <v>2.3</v>
      </c>
      <c r="L234" s="20" t="n">
        <v>1</v>
      </c>
      <c r="N234" s="22" t="n">
        <v>1.70073140097575</v>
      </c>
      <c r="O234" s="22" t="n">
        <v>1.70073140097575</v>
      </c>
      <c r="P234" s="22" t="n">
        <v>3.91168222224424</v>
      </c>
      <c r="S234" s="16" t="n">
        <v>0.073442903554024</v>
      </c>
    </row>
    <row r="235" customFormat="false" ht="12.75" hidden="false" customHeight="false" outlineLevel="0" collapsed="false">
      <c r="A235" s="15" t="n">
        <v>43770</v>
      </c>
      <c r="B235" s="16" t="n">
        <v>0.073444996953353</v>
      </c>
      <c r="C235" s="16" t="n">
        <f aca="true">1/(1+B235/2)^((A235-TODAY())/182.625)</f>
        <v>1.53075499290062</v>
      </c>
      <c r="D235" s="17" t="n">
        <v>4.431</v>
      </c>
      <c r="E235" s="18" t="n">
        <v>0</v>
      </c>
      <c r="F235" s="21" t="n">
        <f aca="false">+E235+D235+0.02</f>
        <v>4.451</v>
      </c>
      <c r="G235" s="16" t="n">
        <v>0.15</v>
      </c>
      <c r="H235" s="20" t="n">
        <v>1</v>
      </c>
      <c r="I235" s="20" t="n">
        <v>2.3</v>
      </c>
      <c r="L235" s="20" t="n">
        <v>1</v>
      </c>
      <c r="N235" s="22" t="n">
        <v>1.70462891043632</v>
      </c>
      <c r="O235" s="22" t="n">
        <v>1.70462891043632</v>
      </c>
      <c r="P235" s="22" t="n">
        <v>3.92064649400354</v>
      </c>
      <c r="S235" s="16" t="n">
        <v>0.073444996953353</v>
      </c>
    </row>
    <row r="236" customFormat="false" ht="12.75" hidden="false" customHeight="false" outlineLevel="0" collapsed="false">
      <c r="A236" s="15" t="n">
        <v>43800</v>
      </c>
      <c r="B236" s="16" t="n">
        <v>0.073447022823674</v>
      </c>
      <c r="C236" s="16" t="n">
        <f aca="true">1/(1+B236/2)^((A236-TODAY())/182.625)</f>
        <v>1.52173043002949</v>
      </c>
      <c r="D236" s="17" t="n">
        <v>4.483</v>
      </c>
      <c r="E236" s="18" t="n">
        <v>0</v>
      </c>
      <c r="F236" s="21" t="n">
        <f aca="false">+E236+D236+0.02</f>
        <v>4.503</v>
      </c>
      <c r="G236" s="16" t="n">
        <v>0.15</v>
      </c>
      <c r="H236" s="20" t="n">
        <v>1</v>
      </c>
      <c r="I236" s="20" t="n">
        <v>2.3</v>
      </c>
      <c r="L236" s="20" t="n">
        <v>1</v>
      </c>
      <c r="N236" s="22" t="n">
        <v>1.70853535168941</v>
      </c>
      <c r="O236" s="22" t="n">
        <v>1.70853535168941</v>
      </c>
      <c r="P236" s="22" t="n">
        <v>3.92963130888564</v>
      </c>
      <c r="S236" s="16" t="n">
        <v>0.073447022823674</v>
      </c>
    </row>
    <row r="237" customFormat="false" ht="12.75" hidden="false" customHeight="false" outlineLevel="0" collapsed="false">
      <c r="A237" s="15" t="n">
        <v>43831</v>
      </c>
      <c r="B237" s="16" t="n">
        <v>0.073449116223006</v>
      </c>
      <c r="C237" s="16" t="n">
        <f aca="true">1/(1+B237/2)^((A237-TODAY())/182.625)</f>
        <v>1.51246042872576</v>
      </c>
      <c r="D237" s="17" t="n">
        <v>4.758</v>
      </c>
      <c r="E237" s="18" t="n">
        <v>0</v>
      </c>
      <c r="F237" s="21" t="n">
        <f aca="false">+E237+D237+0.02</f>
        <v>4.778</v>
      </c>
      <c r="G237" s="16" t="n">
        <v>0.15</v>
      </c>
      <c r="H237" s="20" t="n">
        <v>1</v>
      </c>
      <c r="I237" s="20" t="n">
        <v>2.3</v>
      </c>
      <c r="L237" s="20" t="n">
        <v>1</v>
      </c>
      <c r="N237" s="22" t="n">
        <v>1.71245074520369</v>
      </c>
      <c r="O237" s="22" t="n">
        <v>1.71245074520369</v>
      </c>
      <c r="P237" s="22" t="n">
        <v>3.9386367139685</v>
      </c>
      <c r="S237" s="16" t="n">
        <v>0.073449116223006</v>
      </c>
    </row>
    <row r="238" customFormat="false" ht="12.75" hidden="false" customHeight="false" outlineLevel="0" collapsed="false">
      <c r="A238" s="15" t="n">
        <v>43862</v>
      </c>
      <c r="B238" s="16" t="n">
        <v>0.07345120962234</v>
      </c>
      <c r="C238" s="16" t="n">
        <f aca="true">1/(1+B238/2)^((A238-TODAY())/182.625)</f>
        <v>1.5032463826818</v>
      </c>
      <c r="D238" s="17" t="n">
        <v>4.701</v>
      </c>
      <c r="E238" s="18" t="n">
        <v>0</v>
      </c>
      <c r="F238" s="21" t="n">
        <f aca="false">+E238+D238+0.02</f>
        <v>4.721</v>
      </c>
      <c r="G238" s="16" t="n">
        <v>0.15</v>
      </c>
      <c r="H238" s="20" t="n">
        <v>1</v>
      </c>
      <c r="I238" s="20" t="n">
        <v>2.3</v>
      </c>
      <c r="L238" s="20" t="n">
        <v>1</v>
      </c>
      <c r="N238" s="22" t="n">
        <v>1.71637511149479</v>
      </c>
      <c r="O238" s="22" t="n">
        <v>1.71637511149479</v>
      </c>
      <c r="P238" s="22" t="n">
        <v>3.94766275643801</v>
      </c>
      <c r="S238" s="16" t="n">
        <v>0.07345120962234</v>
      </c>
    </row>
    <row r="239" customFormat="false" ht="12.75" hidden="false" customHeight="false" outlineLevel="0" collapsed="false">
      <c r="A239" s="15" t="n">
        <v>43891</v>
      </c>
      <c r="B239" s="16" t="n">
        <v>0.073453167963653</v>
      </c>
      <c r="C239" s="16" t="n">
        <f aca="true">1/(1+B239/2)^((A239-TODAY())/182.625)</f>
        <v>1.49467715149044</v>
      </c>
      <c r="D239" s="17" t="n">
        <v>4.615</v>
      </c>
      <c r="E239" s="18" t="n">
        <v>0</v>
      </c>
      <c r="F239" s="21" t="n">
        <f aca="false">+E239+D239+0.02</f>
        <v>4.635</v>
      </c>
      <c r="G239" s="16" t="n">
        <v>0.15</v>
      </c>
      <c r="H239" s="20" t="n">
        <v>1</v>
      </c>
      <c r="I239" s="20" t="n">
        <v>2.3</v>
      </c>
      <c r="L239" s="20" t="n">
        <v>1</v>
      </c>
      <c r="N239" s="22" t="n">
        <v>1.72030847112529</v>
      </c>
      <c r="O239" s="22" t="n">
        <v>1.72030847112529</v>
      </c>
      <c r="P239" s="22" t="n">
        <v>3.95670948358818</v>
      </c>
      <c r="S239" s="16" t="n">
        <v>0.073453167963653</v>
      </c>
    </row>
    <row r="240" customFormat="false" ht="12.75" hidden="false" customHeight="false" outlineLevel="0" collapsed="false">
      <c r="A240" s="15" t="n">
        <v>43922</v>
      </c>
      <c r="B240" s="16" t="n">
        <v>0.073455261363</v>
      </c>
      <c r="C240" s="16" t="n">
        <f aca="true">1/(1+B240/2)^((A240-TODAY())/182.625)</f>
        <v>1.4855704572148</v>
      </c>
      <c r="D240" s="17" t="n">
        <v>4.523</v>
      </c>
      <c r="E240" s="18" t="n">
        <v>0</v>
      </c>
      <c r="F240" s="21" t="n">
        <f aca="false">+E240+D240+0.02</f>
        <v>4.543</v>
      </c>
      <c r="G240" s="16" t="n">
        <v>0.15</v>
      </c>
      <c r="H240" s="20" t="n">
        <v>1</v>
      </c>
      <c r="I240" s="20" t="n">
        <v>2.3</v>
      </c>
      <c r="L240" s="20" t="n">
        <v>1</v>
      </c>
      <c r="N240" s="22" t="n">
        <v>1.72425084470496</v>
      </c>
      <c r="O240" s="22" t="n">
        <v>1.72425084470496</v>
      </c>
      <c r="P240" s="22" t="n">
        <v>3.9657769428214</v>
      </c>
      <c r="S240" s="16" t="n">
        <v>0.073455261363</v>
      </c>
    </row>
    <row r="241" customFormat="false" ht="12.75" hidden="false" customHeight="false" outlineLevel="0" collapsed="false">
      <c r="A241" s="15" t="n">
        <v>43952</v>
      </c>
      <c r="B241" s="16" t="n">
        <v>0.073457287233317</v>
      </c>
      <c r="C241" s="16" t="n">
        <f aca="true">1/(1+B241/2)^((A241-TODAY())/182.625)</f>
        <v>1.47680987769217</v>
      </c>
      <c r="D241" s="17" t="n">
        <v>4.515</v>
      </c>
      <c r="E241" s="18" t="n">
        <v>0</v>
      </c>
      <c r="F241" s="21" t="n">
        <f aca="false">+E241+D241+0.02</f>
        <v>4.535</v>
      </c>
      <c r="G241" s="16" t="n">
        <v>0.15</v>
      </c>
      <c r="H241" s="20" t="n">
        <v>1</v>
      </c>
      <c r="I241" s="20" t="n">
        <v>2.3</v>
      </c>
      <c r="L241" s="20" t="n">
        <v>1</v>
      </c>
      <c r="N241" s="22" t="n">
        <v>1.72820225289074</v>
      </c>
      <c r="O241" s="22" t="n">
        <v>1.72820225289074</v>
      </c>
      <c r="P241" s="22" t="n">
        <v>3.9748651816487</v>
      </c>
      <c r="S241" s="16" t="n">
        <v>0.073457287233317</v>
      </c>
    </row>
    <row r="242" customFormat="false" ht="12.75" hidden="false" customHeight="false" outlineLevel="0" collapsed="false">
      <c r="A242" s="15" t="n">
        <v>43983</v>
      </c>
      <c r="B242" s="16" t="n">
        <v>0.073459380632657</v>
      </c>
      <c r="C242" s="16" t="n">
        <f aca="true">1/(1+B242/2)^((A242-TODAY())/182.625)</f>
        <v>1.46781105423601</v>
      </c>
      <c r="D242" s="17" t="n">
        <v>4.537</v>
      </c>
      <c r="E242" s="18" t="n">
        <v>0</v>
      </c>
      <c r="F242" s="21" t="n">
        <f aca="false">+E242+D242+0.02</f>
        <v>4.557</v>
      </c>
      <c r="G242" s="16" t="n">
        <v>0.15</v>
      </c>
      <c r="H242" s="20" t="n">
        <v>1</v>
      </c>
      <c r="I242" s="20" t="n">
        <v>2.3</v>
      </c>
      <c r="L242" s="20" t="n">
        <v>1</v>
      </c>
      <c r="N242" s="22" t="n">
        <v>1.73216271638695</v>
      </c>
      <c r="O242" s="22" t="n">
        <v>1.73216271638695</v>
      </c>
      <c r="P242" s="22" t="n">
        <v>3.98397424768998</v>
      </c>
      <c r="S242" s="16" t="n">
        <v>0.073459380632657</v>
      </c>
    </row>
    <row r="243" customFormat="false" ht="12.75" hidden="false" customHeight="false" outlineLevel="0" collapsed="false">
      <c r="A243" s="15" t="n">
        <v>44013</v>
      </c>
      <c r="B243" s="16" t="n">
        <v>0.073459378649498</v>
      </c>
      <c r="C243" s="16" t="n">
        <f aca="true">1/(1+B243/2)^((A243-TODAY())/182.625)</f>
        <v>1.45913930313125</v>
      </c>
      <c r="D243" s="17" t="n">
        <v>4.602</v>
      </c>
      <c r="E243" s="18" t="n">
        <v>0</v>
      </c>
      <c r="F243" s="21" t="n">
        <f aca="false">+E243+D243+0.02</f>
        <v>4.622</v>
      </c>
      <c r="G243" s="16" t="n">
        <v>0.15</v>
      </c>
      <c r="H243" s="20" t="n">
        <v>1</v>
      </c>
      <c r="I243" s="20" t="n">
        <v>2.3</v>
      </c>
      <c r="L243" s="20" t="n">
        <v>1</v>
      </c>
      <c r="N243" s="22" t="n">
        <v>1.73613225594533</v>
      </c>
      <c r="O243" s="22" t="n">
        <v>1.73613225594533</v>
      </c>
      <c r="P243" s="22" t="n">
        <v>3.99310418867427</v>
      </c>
      <c r="S243" s="16" t="n">
        <v>0.073459378649498</v>
      </c>
    </row>
    <row r="244" customFormat="false" ht="12.75" hidden="false" customHeight="false" outlineLevel="0" collapsed="false">
      <c r="A244" s="15" t="n">
        <v>44044</v>
      </c>
      <c r="B244" s="16" t="n">
        <v>0.073458738855006</v>
      </c>
      <c r="C244" s="16" t="n">
        <f aca="true">1/(1+B244/2)^((A244-TODAY())/182.625)</f>
        <v>1.45022771620506</v>
      </c>
      <c r="D244" s="17" t="n">
        <v>4.599</v>
      </c>
      <c r="E244" s="18" t="n">
        <v>0</v>
      </c>
      <c r="F244" s="21" t="n">
        <f aca="false">+E244+D244+0.02</f>
        <v>4.619</v>
      </c>
      <c r="G244" s="16" t="n">
        <v>0.15</v>
      </c>
      <c r="H244" s="20" t="n">
        <v>1</v>
      </c>
      <c r="I244" s="20" t="n">
        <v>2.3</v>
      </c>
      <c r="L244" s="20" t="n">
        <v>1</v>
      </c>
      <c r="N244" s="22" t="n">
        <v>1.74011089236521</v>
      </c>
      <c r="O244" s="22" t="n">
        <v>1.74011089236521</v>
      </c>
      <c r="P244" s="22" t="n">
        <v>4.00225505243998</v>
      </c>
      <c r="S244" s="16" t="n">
        <v>0.073458738855006</v>
      </c>
    </row>
    <row r="245" customFormat="false" ht="12.75" hidden="false" customHeight="false" outlineLevel="0" collapsed="false">
      <c r="A245" s="15" t="n">
        <v>44075</v>
      </c>
      <c r="B245" s="16" t="n">
        <v>0.073458099060514</v>
      </c>
      <c r="C245" s="16" t="n">
        <f aca="true">1/(1+B245/2)^((A245-TODAY())/182.625)</f>
        <v>1.44137070713639</v>
      </c>
      <c r="D245" s="17" t="n">
        <v>4.566</v>
      </c>
      <c r="E245" s="18" t="n">
        <v>0</v>
      </c>
      <c r="F245" s="21" t="n">
        <f aca="false">+E245+D245+0.02</f>
        <v>4.586</v>
      </c>
      <c r="G245" s="16" t="n">
        <v>0.15</v>
      </c>
      <c r="H245" s="20" t="n">
        <v>1</v>
      </c>
      <c r="I245" s="20" t="n">
        <v>2.3</v>
      </c>
      <c r="L245" s="20" t="n">
        <v>1</v>
      </c>
      <c r="N245" s="22" t="n">
        <v>1.74409864649354</v>
      </c>
      <c r="O245" s="22" t="n">
        <v>1.74409864649354</v>
      </c>
      <c r="P245" s="22" t="n">
        <v>4.01142688693515</v>
      </c>
      <c r="S245" s="16" t="n">
        <v>0.073458099060514</v>
      </c>
    </row>
    <row r="246" customFormat="false" ht="12.75" hidden="false" customHeight="false" outlineLevel="0" collapsed="false">
      <c r="A246" s="15" t="n">
        <v>44105</v>
      </c>
      <c r="B246" s="16" t="n">
        <v>0.073457479904555</v>
      </c>
      <c r="C246" s="16" t="n">
        <f aca="true">1/(1+B246/2)^((A246-TODAY())/182.625)</f>
        <v>1.43285105771256</v>
      </c>
      <c r="D246" s="17" t="n">
        <v>4.565</v>
      </c>
      <c r="E246" s="18" t="n">
        <v>0</v>
      </c>
      <c r="F246" s="21" t="n">
        <f aca="false">+E246+D246+0.02</f>
        <v>4.585</v>
      </c>
      <c r="G246" s="16" t="n">
        <v>0.15</v>
      </c>
      <c r="H246" s="20" t="n">
        <v>1</v>
      </c>
      <c r="I246" s="20" t="n">
        <v>2.3</v>
      </c>
      <c r="L246" s="20" t="n">
        <v>1</v>
      </c>
      <c r="N246" s="22" t="n">
        <v>1.74809553922509</v>
      </c>
      <c r="O246" s="22" t="n">
        <v>1.74809553922509</v>
      </c>
      <c r="P246" s="22" t="n">
        <v>4.02061974021771</v>
      </c>
      <c r="S246" s="16" t="n">
        <v>0.073457479904555</v>
      </c>
    </row>
    <row r="247" customFormat="false" ht="12.75" hidden="false" customHeight="false" outlineLevel="0" collapsed="false">
      <c r="A247" s="15" t="n">
        <v>44136</v>
      </c>
      <c r="B247" s="16" t="n">
        <v>0.073456840110063</v>
      </c>
      <c r="C247" s="16" t="n">
        <f aca="true">1/(1+B247/2)^((A247-TODAY())/182.625)</f>
        <v>1.42410046705937</v>
      </c>
      <c r="D247" s="17" t="n">
        <v>4.578</v>
      </c>
      <c r="E247" s="18" t="n">
        <v>0</v>
      </c>
      <c r="F247" s="21" t="n">
        <f aca="false">+E247+D247+0.02</f>
        <v>4.598</v>
      </c>
      <c r="G247" s="16" t="n">
        <v>0.15</v>
      </c>
      <c r="H247" s="20" t="n">
        <v>1</v>
      </c>
      <c r="I247" s="20" t="n">
        <v>2.3</v>
      </c>
      <c r="L247" s="20" t="n">
        <v>1</v>
      </c>
      <c r="N247" s="22" t="n">
        <v>1.75210159150248</v>
      </c>
      <c r="O247" s="22" t="n">
        <v>1.75210159150248</v>
      </c>
      <c r="P247" s="22" t="n">
        <v>4.02983366045571</v>
      </c>
      <c r="S247" s="16" t="n">
        <v>0.073456840110063</v>
      </c>
    </row>
    <row r="248" customFormat="false" ht="12.75" hidden="false" customHeight="false" outlineLevel="0" collapsed="false">
      <c r="A248" s="15" t="n">
        <v>44166</v>
      </c>
      <c r="B248" s="16" t="n">
        <v>0.073456220954104</v>
      </c>
      <c r="C248" s="16" t="n">
        <f aca="true">1/(1+B248/2)^((A248-TODAY())/182.625)</f>
        <v>1.41568318091737</v>
      </c>
      <c r="D248" s="17" t="n">
        <v>4.627</v>
      </c>
      <c r="E248" s="18" t="n">
        <v>0</v>
      </c>
      <c r="F248" s="21" t="n">
        <f aca="false">+E248+D248+0.02</f>
        <v>4.647</v>
      </c>
      <c r="G248" s="16" t="n">
        <v>0.15</v>
      </c>
      <c r="H248" s="20" t="n">
        <v>1</v>
      </c>
      <c r="I248" s="20" t="n">
        <v>2.3</v>
      </c>
      <c r="L248" s="20" t="n">
        <v>1</v>
      </c>
      <c r="N248" s="22" t="n">
        <v>1.75611682431634</v>
      </c>
      <c r="O248" s="22" t="n">
        <v>1.75611682431634</v>
      </c>
      <c r="P248" s="22" t="n">
        <v>4.03906869592759</v>
      </c>
      <c r="S248" s="16" t="n">
        <v>0.073456220954104</v>
      </c>
    </row>
    <row r="249" customFormat="false" ht="12.75" hidden="false" customHeight="false" outlineLevel="0" collapsed="false">
      <c r="A249" s="15" t="n">
        <v>44197</v>
      </c>
      <c r="B249" s="16" t="n">
        <v>0.073455581159613</v>
      </c>
      <c r="C249" s="16" t="n">
        <f aca="true">1/(1+B249/2)^((A249-TODAY())/182.625)</f>
        <v>1.40703772654832</v>
      </c>
      <c r="D249" s="17" t="n">
        <v>4.9</v>
      </c>
      <c r="E249" s="18" t="n">
        <v>0</v>
      </c>
      <c r="F249" s="21" t="n">
        <f aca="false">+E249+D249+0.02</f>
        <v>4.92</v>
      </c>
      <c r="G249" s="16"/>
      <c r="S249" s="16" t="n">
        <v>0.073455581159613</v>
      </c>
    </row>
    <row r="250" customFormat="false" ht="12.75" hidden="false" customHeight="false" outlineLevel="0" collapsed="false">
      <c r="A250" s="15" t="n">
        <v>44228</v>
      </c>
      <c r="B250" s="16" t="n">
        <v>0.073454941365122</v>
      </c>
      <c r="C250" s="16" t="n">
        <f aca="true">1/(1+B250/2)^((A250-TODAY())/182.625)</f>
        <v>1.39844521571277</v>
      </c>
      <c r="D250" s="17" t="n">
        <v>4.847</v>
      </c>
      <c r="E250" s="18" t="n">
        <v>0</v>
      </c>
      <c r="F250" s="21" t="n">
        <f aca="false">+E250+D250+0.02</f>
        <v>4.867</v>
      </c>
      <c r="G250" s="16"/>
      <c r="S250" s="16" t="n">
        <v>0.073454941365122</v>
      </c>
    </row>
    <row r="251" customFormat="false" ht="12.75" hidden="false" customHeight="false" outlineLevel="0" collapsed="false">
      <c r="A251" s="15" t="n">
        <v>44256</v>
      </c>
      <c r="B251" s="16" t="n">
        <v>0.073454363486227</v>
      </c>
      <c r="C251" s="16" t="n">
        <f aca="true">1/(1+B251/2)^((A251-TODAY())/182.625)</f>
        <v>1.39072947381455</v>
      </c>
      <c r="D251" s="17" t="n">
        <v>4.764</v>
      </c>
      <c r="E251" s="18" t="n">
        <v>0</v>
      </c>
      <c r="F251" s="21" t="n">
        <f aca="false">+E251+D251+0.02</f>
        <v>4.784</v>
      </c>
      <c r="G251" s="16"/>
      <c r="S251" s="16" t="n">
        <v>0.073454363486227</v>
      </c>
    </row>
    <row r="252" customFormat="false" ht="12.75" hidden="false" customHeight="false" outlineLevel="0" collapsed="false">
      <c r="A252" s="15" t="n">
        <v>44287</v>
      </c>
      <c r="B252" s="16" t="n">
        <v>0.073453723691736</v>
      </c>
      <c r="C252" s="16" t="n">
        <f aca="true">1/(1+B252/2)^((A252-TODAY())/182.625)</f>
        <v>1.38223682994494</v>
      </c>
      <c r="D252" s="17" t="n">
        <v>4.675</v>
      </c>
      <c r="E252" s="18" t="n">
        <v>0</v>
      </c>
      <c r="F252" s="21" t="n">
        <f aca="false">+E252+D252+0.02</f>
        <v>4.695</v>
      </c>
      <c r="G252" s="16"/>
      <c r="S252" s="16" t="n">
        <v>0.073453723691736</v>
      </c>
    </row>
    <row r="253" customFormat="false" ht="12.75" hidden="false" customHeight="false" outlineLevel="0" collapsed="false">
      <c r="A253" s="15" t="n">
        <v>44317</v>
      </c>
      <c r="B253" s="16" t="n">
        <v>0.073453104535777</v>
      </c>
      <c r="C253" s="16" t="n">
        <f aca="true">1/(1+B253/2)^((A253-TODAY())/182.625)</f>
        <v>1.37406766146576</v>
      </c>
      <c r="D253" s="17" t="n">
        <v>4.668</v>
      </c>
      <c r="E253" s="18" t="n">
        <v>0</v>
      </c>
      <c r="F253" s="21" t="n">
        <f aca="false">+E253+D253+0.02</f>
        <v>4.688</v>
      </c>
      <c r="G253" s="16"/>
      <c r="S253" s="16" t="n">
        <v>0.073453104535777</v>
      </c>
    </row>
    <row r="254" customFormat="false" ht="12.75" hidden="false" customHeight="false" outlineLevel="0" collapsed="false">
      <c r="A254" s="15" t="n">
        <v>44348</v>
      </c>
      <c r="B254" s="16" t="n">
        <v>0.073452464741288</v>
      </c>
      <c r="C254" s="16" t="n">
        <f aca="true">1/(1+B254/2)^((A254-TODAY())/182.625)</f>
        <v>1.36567704631002</v>
      </c>
      <c r="D254" s="17" t="n">
        <v>4.691</v>
      </c>
      <c r="E254" s="18" t="n">
        <v>0</v>
      </c>
      <c r="F254" s="21" t="n">
        <f aca="false">+E254+D254+0.02</f>
        <v>4.711</v>
      </c>
      <c r="G254" s="16"/>
      <c r="S254" s="16" t="n">
        <v>0.073452464741288</v>
      </c>
    </row>
    <row r="255" customFormat="false" ht="12.75" hidden="false" customHeight="false" outlineLevel="0" collapsed="false">
      <c r="A255" s="15" t="n">
        <v>44378</v>
      </c>
      <c r="B255" s="16" t="n">
        <v>0.073451845585329</v>
      </c>
      <c r="C255" s="16" t="n">
        <f aca="true">1/(1+B255/2)^((A255-TODAY())/182.625)</f>
        <v>1.35760601875188</v>
      </c>
      <c r="D255" s="17" t="n">
        <v>4.756</v>
      </c>
      <c r="E255" s="18" t="n">
        <v>0</v>
      </c>
      <c r="F255" s="21" t="n">
        <f aca="false">+E255+D255+0.02</f>
        <v>4.776</v>
      </c>
      <c r="G255" s="16"/>
      <c r="S255" s="16" t="n">
        <v>0.073451845585329</v>
      </c>
    </row>
    <row r="256" customFormat="false" ht="12.75" hidden="false" customHeight="false" outlineLevel="0" collapsed="false">
      <c r="A256" s="15" t="n">
        <v>44409</v>
      </c>
      <c r="B256" s="16" t="n">
        <v>0.073451205790839</v>
      </c>
      <c r="C256" s="16" t="n">
        <f aca="true">1/(1+B256/2)^((A256-TODAY())/182.625)</f>
        <v>1.34931620320718</v>
      </c>
      <c r="D256" s="17" t="n">
        <v>4.753</v>
      </c>
      <c r="E256" s="18" t="n">
        <v>0</v>
      </c>
      <c r="F256" s="21" t="n">
        <f aca="false">+E256+D256+0.02</f>
        <v>4.773</v>
      </c>
      <c r="G256" s="16"/>
      <c r="S256" s="16" t="n">
        <v>0.073451205790839</v>
      </c>
    </row>
    <row r="257" customFormat="false" ht="12.75" hidden="false" customHeight="false" outlineLevel="0" collapsed="false">
      <c r="A257" s="15" t="n">
        <v>44440</v>
      </c>
      <c r="B257" s="16" t="n">
        <v>0.073450565996349</v>
      </c>
      <c r="C257" s="16" t="n">
        <f aca="true">1/(1+B257/2)^((A257-TODAY())/182.625)</f>
        <v>1.34107714742893</v>
      </c>
      <c r="D257" s="17" t="n">
        <v>4.719</v>
      </c>
      <c r="E257" s="18" t="n">
        <v>0</v>
      </c>
      <c r="F257" s="21" t="n">
        <f aca="false">+E257+D257+0.02</f>
        <v>4.739</v>
      </c>
      <c r="G257" s="16"/>
      <c r="S257" s="16" t="n">
        <v>0.073450565996349</v>
      </c>
    </row>
    <row r="258" customFormat="false" ht="12.75" hidden="false" customHeight="false" outlineLevel="0" collapsed="false">
      <c r="A258" s="15" t="n">
        <v>44470</v>
      </c>
      <c r="B258" s="16" t="n">
        <v>0.073449946840391</v>
      </c>
      <c r="C258" s="16" t="n">
        <f aca="true">1/(1+B258/2)^((A258-TODAY())/182.625)</f>
        <v>1.33315190413186</v>
      </c>
      <c r="D258" s="17" t="n">
        <v>4.717</v>
      </c>
      <c r="E258" s="18" t="n">
        <v>0</v>
      </c>
      <c r="F258" s="21" t="n">
        <f aca="false">+E258+D258+0.02</f>
        <v>4.737</v>
      </c>
      <c r="G258" s="16"/>
      <c r="S258" s="16" t="n">
        <v>0.073449946840391</v>
      </c>
    </row>
    <row r="259" customFormat="false" ht="12.75" hidden="false" customHeight="false" outlineLevel="0" collapsed="false">
      <c r="A259" s="15" t="n">
        <v>44501</v>
      </c>
      <c r="B259" s="16" t="n">
        <v>0.073449307045901</v>
      </c>
      <c r="C259" s="16" t="n">
        <f aca="true">1/(1+B259/2)^((A259-TODAY())/182.625)</f>
        <v>1.32501182225956</v>
      </c>
      <c r="D259" s="17" t="n">
        <v>4.725</v>
      </c>
      <c r="E259" s="18" t="n">
        <v>0</v>
      </c>
      <c r="F259" s="21" t="n">
        <f aca="false">+E259+D259+0.02</f>
        <v>4.745</v>
      </c>
      <c r="G259" s="16"/>
      <c r="S259" s="16" t="n">
        <v>0.073449307045901</v>
      </c>
    </row>
    <row r="260" customFormat="false" ht="12.75" hidden="false" customHeight="false" outlineLevel="0" collapsed="false">
      <c r="A260" s="15" t="n">
        <v>44531</v>
      </c>
      <c r="B260" s="16" t="n">
        <v>0.073448687889944</v>
      </c>
      <c r="C260" s="16" t="n">
        <f aca="true">1/(1+B260/2)^((A260-TODAY())/182.625)</f>
        <v>1.3171817815269</v>
      </c>
      <c r="D260" s="17" t="n">
        <v>4.771</v>
      </c>
      <c r="E260" s="18" t="n">
        <v>0</v>
      </c>
      <c r="F260" s="21" t="n">
        <f aca="false">+E260+D260+0.02</f>
        <v>4.791</v>
      </c>
      <c r="G260" s="16"/>
      <c r="S260" s="16" t="n">
        <v>0.073448687889944</v>
      </c>
    </row>
    <row r="261" customFormat="false" ht="12.75" hidden="false" customHeight="false" outlineLevel="0" collapsed="false">
      <c r="A261" s="15" t="n">
        <v>44562</v>
      </c>
      <c r="B261" s="16" t="n">
        <v>0.073448048095454</v>
      </c>
      <c r="C261" s="16" t="n">
        <f aca="true">1/(1+B261/2)^((A261-TODAY())/182.625)</f>
        <v>1.30913948135681</v>
      </c>
      <c r="D261" s="17" t="n">
        <v>5.042</v>
      </c>
      <c r="E261" s="18" t="n">
        <v>0</v>
      </c>
      <c r="F261" s="21" t="n">
        <f aca="false">+E261+D261+0.02</f>
        <v>5.062</v>
      </c>
      <c r="G261" s="16"/>
      <c r="S261" s="16" t="n">
        <v>0.073448048095454</v>
      </c>
    </row>
    <row r="262" customFormat="false" ht="12.75" hidden="false" customHeight="false" outlineLevel="0" collapsed="false">
      <c r="A262" s="15" t="n">
        <v>44593</v>
      </c>
      <c r="B262" s="16" t="n">
        <v>0.073447408300964</v>
      </c>
      <c r="C262" s="16" t="n">
        <f aca="true">1/(1+B262/2)^((A262-TODAY())/182.625)</f>
        <v>1.30114642125924</v>
      </c>
      <c r="D262" s="17" t="n">
        <v>4.993</v>
      </c>
      <c r="E262" s="18" t="n">
        <v>0</v>
      </c>
      <c r="F262" s="21" t="n">
        <f aca="false">+E262+D262+0.02</f>
        <v>5.013</v>
      </c>
      <c r="G262" s="16"/>
      <c r="S262" s="16" t="n">
        <v>0.073447408300964</v>
      </c>
    </row>
    <row r="263" customFormat="false" ht="12.75" hidden="false" customHeight="false" outlineLevel="0" collapsed="false">
      <c r="A263" s="15" t="n">
        <v>44621</v>
      </c>
      <c r="B263" s="16" t="n">
        <v>0.073446830422071</v>
      </c>
      <c r="C263" s="16" t="n">
        <f aca="true">1/(1+B263/2)^((A263-TODAY())/182.625)</f>
        <v>1.29396895450289</v>
      </c>
      <c r="D263" s="17" t="n">
        <v>4.913</v>
      </c>
      <c r="E263" s="18" t="n">
        <v>0</v>
      </c>
      <c r="F263" s="21" t="n">
        <f aca="false">+E263+D263+0.02</f>
        <v>4.933</v>
      </c>
      <c r="G263" s="16"/>
      <c r="S263" s="16" t="n">
        <v>0.073446830422071</v>
      </c>
    </row>
    <row r="264" customFormat="false" ht="12.75" hidden="false" customHeight="false" outlineLevel="0" collapsed="false">
      <c r="A264" s="15" t="n">
        <v>44652</v>
      </c>
      <c r="B264" s="16" t="n">
        <v>0.073446190627582</v>
      </c>
      <c r="C264" s="16" t="n">
        <f aca="true">1/(1+B264/2)^((A264-TODAY())/182.625)</f>
        <v>1.2860687757275</v>
      </c>
      <c r="D264" s="17" t="n">
        <v>4.827</v>
      </c>
      <c r="E264" s="18" t="n">
        <v>0</v>
      </c>
      <c r="F264" s="21" t="n">
        <f aca="false">+E264+D264+0.02</f>
        <v>4.847</v>
      </c>
      <c r="G264" s="16"/>
      <c r="S264" s="16" t="n">
        <v>0.073446190627582</v>
      </c>
    </row>
    <row r="265" customFormat="false" ht="12.75" hidden="false" customHeight="false" outlineLevel="0" collapsed="false">
      <c r="A265" s="15" t="n">
        <v>44682</v>
      </c>
      <c r="B265" s="16" t="n">
        <v>0.073445571471625</v>
      </c>
      <c r="C265" s="16" t="n">
        <f aca="true">1/(1+B265/2)^((A265-TODAY())/182.625)</f>
        <v>1.2784694968082</v>
      </c>
      <c r="D265" s="17" t="n">
        <v>4.821</v>
      </c>
      <c r="E265" s="18" t="n">
        <v>0</v>
      </c>
      <c r="F265" s="21" t="n">
        <f aca="false">+E265+D265+0.02</f>
        <v>4.841</v>
      </c>
      <c r="G265" s="16"/>
      <c r="S265" s="16" t="n">
        <v>0.073445571471625</v>
      </c>
    </row>
    <row r="266" customFormat="false" ht="12.75" hidden="false" customHeight="false" outlineLevel="0" collapsed="false">
      <c r="A266" s="15" t="n">
        <v>44713</v>
      </c>
      <c r="B266" s="16" t="n">
        <v>0.073444931677137</v>
      </c>
      <c r="C266" s="16" t="n">
        <f aca="true">1/(1+B266/2)^((A266-TODAY())/182.625)</f>
        <v>1.27066421011497</v>
      </c>
      <c r="D266" s="17" t="n">
        <v>4.845</v>
      </c>
      <c r="E266" s="18" t="n">
        <v>0</v>
      </c>
      <c r="F266" s="21" t="n">
        <f aca="false">+E266+D266+0.02</f>
        <v>4.865</v>
      </c>
      <c r="G266" s="16"/>
      <c r="S266" s="16" t="n">
        <v>0.073444931677137</v>
      </c>
    </row>
    <row r="267" customFormat="false" ht="12.75" hidden="false" customHeight="false" outlineLevel="0" collapsed="false">
      <c r="A267" s="15" t="n">
        <v>44743</v>
      </c>
      <c r="B267" s="16" t="n">
        <v>0.073444312521179</v>
      </c>
      <c r="C267" s="16" t="n">
        <f aca="true">1/(1+B267/2)^((A267-TODAY())/182.625)</f>
        <v>1.2631562075357</v>
      </c>
      <c r="D267" s="17" t="n">
        <v>4.91</v>
      </c>
      <c r="E267" s="18" t="n">
        <v>0</v>
      </c>
      <c r="F267" s="21" t="n">
        <f aca="false">+E267+D267+0.02</f>
        <v>4.93</v>
      </c>
      <c r="G267" s="16"/>
      <c r="S267" s="16" t="n">
        <v>0.073444312521179</v>
      </c>
    </row>
    <row r="268" customFormat="false" ht="12.75" hidden="false" customHeight="false" outlineLevel="0" collapsed="false">
      <c r="A268" s="15" t="n">
        <v>44774</v>
      </c>
      <c r="B268" s="16" t="n">
        <v>0.073443672726691</v>
      </c>
      <c r="C268" s="16" t="n">
        <f aca="true">1/(1+B268/2)^((A268-TODAY())/182.625)</f>
        <v>1.25544467002044</v>
      </c>
      <c r="D268" s="17" t="n">
        <v>4.907</v>
      </c>
      <c r="E268" s="18" t="n">
        <v>0</v>
      </c>
      <c r="F268" s="21" t="n">
        <f aca="false">+E268+D268+0.02</f>
        <v>4.927</v>
      </c>
      <c r="G268" s="16"/>
      <c r="S268" s="16" t="n">
        <v>0.073443672726691</v>
      </c>
    </row>
    <row r="269" customFormat="false" ht="12.75" hidden="false" customHeight="false" outlineLevel="0" collapsed="false">
      <c r="A269" s="15" t="n">
        <v>44805</v>
      </c>
      <c r="B269" s="16" t="n">
        <v>0.073443032932202</v>
      </c>
      <c r="C269" s="16" t="n">
        <f aca="true">1/(1+B269/2)^((A269-TODAY())/182.625)</f>
        <v>1.2477803419636</v>
      </c>
      <c r="D269" s="17" t="n">
        <v>4.872</v>
      </c>
      <c r="E269" s="18" t="n">
        <v>0</v>
      </c>
      <c r="F269" s="21" t="n">
        <f aca="false">+E269+D269+0.02</f>
        <v>4.892</v>
      </c>
      <c r="G269" s="16"/>
      <c r="S269" s="16" t="n">
        <v>0.073443032932202</v>
      </c>
    </row>
    <row r="270" customFormat="false" ht="12.75" hidden="false" customHeight="false" outlineLevel="0" collapsed="false">
      <c r="A270" s="15" t="n">
        <v>44835</v>
      </c>
      <c r="B270" s="16" t="n">
        <v>0.073442413776246</v>
      </c>
      <c r="C270" s="16" t="n">
        <f aca="true">1/(1+B270/2)^((A270-TODAY())/182.625)</f>
        <v>1.24040792700541</v>
      </c>
      <c r="D270" s="17" t="n">
        <v>4.869</v>
      </c>
      <c r="E270" s="18" t="n">
        <v>0</v>
      </c>
      <c r="F270" s="21" t="n">
        <f aca="false">+E270+D270+0.02</f>
        <v>4.889</v>
      </c>
      <c r="G270" s="16"/>
      <c r="S270" s="16" t="n">
        <v>0.073442413776246</v>
      </c>
    </row>
    <row r="271" customFormat="false" ht="12.75" hidden="false" customHeight="false" outlineLevel="0" collapsed="false">
      <c r="A271" s="15" t="n">
        <v>44866</v>
      </c>
      <c r="B271" s="16" t="n">
        <v>0.073441773981758</v>
      </c>
      <c r="C271" s="16" t="n">
        <f aca="true">1/(1+B271/2)^((A271-TODAY())/182.625)</f>
        <v>1.23283565045552</v>
      </c>
      <c r="D271" s="17" t="n">
        <v>4.872</v>
      </c>
      <c r="E271" s="18" t="n">
        <v>0</v>
      </c>
      <c r="F271" s="21" t="n">
        <f aca="false">+E271+D271+0.02</f>
        <v>4.892</v>
      </c>
      <c r="G271" s="16"/>
      <c r="S271" s="16" t="n">
        <v>0.073441773981758</v>
      </c>
    </row>
    <row r="272" customFormat="false" ht="12.75" hidden="false" customHeight="false" outlineLevel="0" collapsed="false">
      <c r="A272" s="15" t="n">
        <v>44896</v>
      </c>
      <c r="B272" s="16" t="n">
        <v>0.073441154825802</v>
      </c>
      <c r="C272" s="16" t="n">
        <f aca="true">1/(1+B272/2)^((A272-TODAY())/182.625)</f>
        <v>1.22555177954344</v>
      </c>
      <c r="D272" s="17" t="n">
        <v>4.915</v>
      </c>
      <c r="E272" s="18" t="n">
        <v>0</v>
      </c>
      <c r="F272" s="21" t="n">
        <f aca="false">+E272+D272+0.02</f>
        <v>4.935</v>
      </c>
      <c r="G272" s="16"/>
      <c r="S272" s="16" t="n">
        <v>0.073441154825802</v>
      </c>
    </row>
    <row r="273" customFormat="false" ht="12.75" hidden="false" customHeight="false" outlineLevel="0" collapsed="false">
      <c r="A273" s="15" t="n">
        <v>44927</v>
      </c>
      <c r="B273" s="16" t="n">
        <v>0.073440515031314</v>
      </c>
      <c r="C273" s="16" t="n">
        <f aca="true">1/(1+B273/2)^((A273-TODAY())/182.625)</f>
        <v>1.21807044590091</v>
      </c>
      <c r="D273" s="17" t="n">
        <v>5.184</v>
      </c>
      <c r="E273" s="18" t="n">
        <v>0</v>
      </c>
      <c r="F273" s="21" t="n">
        <f aca="false">+E273+D273+0.02</f>
        <v>5.204</v>
      </c>
      <c r="G273" s="16"/>
      <c r="S273" s="16" t="n">
        <v>0.073440515031314</v>
      </c>
    </row>
    <row r="274" customFormat="false" ht="12.75" hidden="false" customHeight="false" outlineLevel="0" collapsed="false">
      <c r="A274" s="15" t="n">
        <v>44958</v>
      </c>
      <c r="B274" s="16" t="n">
        <v>0.073439875236826</v>
      </c>
      <c r="C274" s="16" t="n">
        <f aca="true">1/(1+B274/2)^((A274-TODAY())/182.625)</f>
        <v>1.21063490859256</v>
      </c>
      <c r="D274" s="17" t="n">
        <v>5.139</v>
      </c>
      <c r="E274" s="18" t="n">
        <v>0</v>
      </c>
      <c r="F274" s="21" t="n">
        <f aca="false">+E274+D274+0.02</f>
        <v>5.159</v>
      </c>
      <c r="G274" s="16"/>
      <c r="S274" s="16" t="n">
        <v>0.073439875236826</v>
      </c>
    </row>
    <row r="275" customFormat="false" ht="12.75" hidden="false" customHeight="false" outlineLevel="0" collapsed="false">
      <c r="A275" s="15" t="n">
        <v>44986</v>
      </c>
      <c r="B275" s="16" t="n">
        <v>0.073439297357934</v>
      </c>
      <c r="C275" s="16" t="n">
        <f aca="true">1/(1+B275/2)^((A275-TODAY())/182.625)</f>
        <v>1.20395806847608</v>
      </c>
      <c r="D275" s="17" t="n">
        <v>5.062</v>
      </c>
      <c r="E275" s="18" t="n">
        <v>0</v>
      </c>
      <c r="F275" s="21" t="n">
        <f aca="false">+E275+D275+0.02</f>
        <v>5.082</v>
      </c>
      <c r="G275" s="16"/>
      <c r="S275" s="16" t="n">
        <v>0.073439297357934</v>
      </c>
    </row>
    <row r="276" customFormat="false" ht="12.75" hidden="false" customHeight="false" outlineLevel="0" collapsed="false">
      <c r="A276" s="15" t="n">
        <v>45017</v>
      </c>
      <c r="B276" s="16" t="n">
        <v>0.073438657563447</v>
      </c>
      <c r="C276" s="16" t="n">
        <f aca="true">1/(1+B276/2)^((A276-TODAY())/182.625)</f>
        <v>1.19660891673577</v>
      </c>
      <c r="D276" s="17" t="n">
        <v>4.979</v>
      </c>
      <c r="E276" s="18" t="n">
        <v>0</v>
      </c>
      <c r="F276" s="21" t="n">
        <f aca="false">+E276+D276+0.02</f>
        <v>4.999</v>
      </c>
      <c r="G276" s="16"/>
      <c r="S276" s="16" t="n">
        <v>0.073438657563447</v>
      </c>
    </row>
    <row r="277" customFormat="false" ht="12.75" hidden="false" customHeight="false" outlineLevel="0" collapsed="false">
      <c r="A277" s="15" t="n">
        <v>45047</v>
      </c>
      <c r="B277" s="16" t="n">
        <v>0.073438038407491</v>
      </c>
      <c r="C277" s="16" t="n">
        <f aca="true">1/(1+B277/2)^((A277-TODAY())/182.625)</f>
        <v>1.18953966892968</v>
      </c>
      <c r="D277" s="17" t="n">
        <v>4.974</v>
      </c>
      <c r="E277" s="18" t="n">
        <v>0</v>
      </c>
      <c r="F277" s="21" t="n">
        <f aca="false">+E277+D277+0.02</f>
        <v>4.994</v>
      </c>
      <c r="G277" s="16"/>
      <c r="S277" s="16" t="n">
        <v>0.073438038407491</v>
      </c>
    </row>
    <row r="278" customFormat="false" ht="12.75" hidden="false" customHeight="false" outlineLevel="0" collapsed="false">
      <c r="A278" s="15" t="n">
        <v>45078</v>
      </c>
      <c r="B278" s="16" t="n">
        <v>0.073437398613004</v>
      </c>
      <c r="C278" s="16" t="n">
        <f aca="true">1/(1+B278/2)^((A278-TODAY())/182.625)</f>
        <v>1.18227877310223</v>
      </c>
      <c r="D278" s="17" t="n">
        <v>4.999</v>
      </c>
      <c r="E278" s="18" t="n">
        <v>0</v>
      </c>
      <c r="F278" s="21" t="n">
        <f aca="false">+E278+D278+0.02</f>
        <v>5.019</v>
      </c>
      <c r="G278" s="16"/>
      <c r="S278" s="16" t="n">
        <v>0.073437398613004</v>
      </c>
    </row>
    <row r="279" customFormat="false" ht="12.75" hidden="false" customHeight="false" outlineLevel="0" collapsed="false">
      <c r="A279" s="15" t="n">
        <v>45108</v>
      </c>
      <c r="B279" s="16" t="n">
        <v>0.073436779457049</v>
      </c>
      <c r="C279" s="16" t="n">
        <f aca="true">1/(1+B279/2)^((A279-TODAY())/182.625)</f>
        <v>1.1752944184321</v>
      </c>
      <c r="D279" s="17" t="n">
        <v>5.064</v>
      </c>
      <c r="E279" s="18" t="n">
        <v>0</v>
      </c>
      <c r="F279" s="21" t="n">
        <f aca="false">+E279+D279+0.02</f>
        <v>5.084</v>
      </c>
      <c r="G279" s="16"/>
      <c r="S279" s="16" t="n">
        <v>0.073436779457049</v>
      </c>
    </row>
    <row r="280" customFormat="false" ht="12.75" hidden="false" customHeight="false" outlineLevel="0" collapsed="false">
      <c r="A280" s="15" t="n">
        <v>45139</v>
      </c>
      <c r="B280" s="16" t="n">
        <v>0.073436139662561</v>
      </c>
      <c r="C280" s="16" t="n">
        <f aca="true">1/(1+B280/2)^((A280-TODAY())/182.625)</f>
        <v>1.16812071575143</v>
      </c>
      <c r="D280" s="17" t="n">
        <v>5.061</v>
      </c>
      <c r="E280" s="18" t="n">
        <v>0</v>
      </c>
      <c r="F280" s="21" t="n">
        <f aca="false">+E280+D280+0.02</f>
        <v>5.081</v>
      </c>
      <c r="G280" s="16"/>
      <c r="S280" s="16" t="n">
        <v>0.073436139662561</v>
      </c>
    </row>
    <row r="281" customFormat="false" ht="12.75" hidden="false" customHeight="false" outlineLevel="0" collapsed="false">
      <c r="A281" s="15" t="n">
        <v>45170</v>
      </c>
      <c r="B281" s="16" t="n">
        <v>0.073435499868075</v>
      </c>
      <c r="C281" s="16" t="n">
        <f aca="true">1/(1+B281/2)^((A281-TODAY())/182.625)</f>
        <v>1.16099092117563</v>
      </c>
      <c r="D281" s="17" t="n">
        <v>5.025</v>
      </c>
      <c r="E281" s="18" t="n">
        <v>0</v>
      </c>
      <c r="F281" s="21" t="n">
        <f aca="false">+E281+D281+0.02</f>
        <v>5.045</v>
      </c>
      <c r="G281" s="16"/>
      <c r="S281" s="16" t="n">
        <v>0.073435499868075</v>
      </c>
    </row>
    <row r="282" customFormat="false" ht="12.75" hidden="false" customHeight="false" outlineLevel="0" collapsed="false">
      <c r="A282" s="15" t="n">
        <v>45200</v>
      </c>
      <c r="B282" s="16" t="n">
        <v>0.07343488071212</v>
      </c>
      <c r="C282" s="16" t="n">
        <f aca="true">1/(1+B282/2)^((A282-TODAY())/182.625)</f>
        <v>1.1541326724947</v>
      </c>
      <c r="D282" s="17" t="n">
        <v>5.021</v>
      </c>
      <c r="E282" s="18" t="n">
        <v>0</v>
      </c>
      <c r="F282" s="21" t="n">
        <f aca="false">+E282+D282+0.02</f>
        <v>5.041</v>
      </c>
      <c r="G282" s="16"/>
      <c r="S282" s="16" t="n">
        <v>0.07343488071212</v>
      </c>
    </row>
    <row r="283" customFormat="false" ht="12.75" hidden="false" customHeight="false" outlineLevel="0" collapsed="false">
      <c r="A283" s="15" t="n">
        <v>45231</v>
      </c>
      <c r="B283" s="16" t="n">
        <v>0.073434240917633</v>
      </c>
      <c r="C283" s="16" t="n">
        <f aca="true">1/(1+B283/2)^((A283-TODAY())/182.625)</f>
        <v>1.14708849242713</v>
      </c>
      <c r="D283" s="17" t="n">
        <v>5.019</v>
      </c>
      <c r="E283" s="18" t="n">
        <v>0</v>
      </c>
      <c r="F283" s="21" t="n">
        <f aca="false">+E283+D283+0.02</f>
        <v>5.039</v>
      </c>
      <c r="G283" s="16"/>
      <c r="S283" s="16" t="n">
        <v>0.073434240917633</v>
      </c>
    </row>
    <row r="284" customFormat="false" ht="12.75" hidden="false" customHeight="false" outlineLevel="0" collapsed="false">
      <c r="A284" s="15" t="n">
        <v>45261</v>
      </c>
      <c r="B284" s="16" t="n">
        <v>0.073433621761679</v>
      </c>
      <c r="C284" s="16" t="n">
        <f aca="true">1/(1+B284/2)^((A284-TODAY())/182.625)</f>
        <v>1.1403125961635</v>
      </c>
      <c r="D284" s="17" t="n">
        <v>5.059</v>
      </c>
      <c r="E284" s="18" t="n">
        <v>0</v>
      </c>
      <c r="F284" s="21" t="n">
        <f aca="false">+E284+D284+0.02</f>
        <v>5.079</v>
      </c>
      <c r="G284" s="16"/>
      <c r="S284" s="16" t="n">
        <v>0.073433621761679</v>
      </c>
    </row>
    <row r="285" customFormat="false" ht="12.75" hidden="false" customHeight="false" outlineLevel="0" collapsed="false">
      <c r="A285" s="15" t="n">
        <v>45292</v>
      </c>
      <c r="B285" s="16" t="n">
        <v>0.073432981967192</v>
      </c>
      <c r="C285" s="16" t="n">
        <f aca="true">1/(1+B285/2)^((A285-TODAY())/182.625)</f>
        <v>1.1333529997311</v>
      </c>
      <c r="D285" s="17" t="n">
        <v>5.326</v>
      </c>
      <c r="E285" s="18" t="n">
        <v>0</v>
      </c>
      <c r="F285" s="21" t="n">
        <f aca="false">+E285+D285+0.02</f>
        <v>5.346</v>
      </c>
      <c r="G285" s="16"/>
      <c r="S285" s="16" t="n">
        <v>0.073432981967192</v>
      </c>
    </row>
    <row r="286" customFormat="false" ht="12.75" hidden="false" customHeight="false" outlineLevel="0" collapsed="false">
      <c r="A286" s="15" t="n">
        <v>45323</v>
      </c>
      <c r="B286" s="16" t="n">
        <v>0.073432342172706</v>
      </c>
      <c r="C286" s="16" t="n">
        <f aca="true">1/(1+B286/2)^((A286-TODAY())/182.625)</f>
        <v>1.12643599735679</v>
      </c>
      <c r="D286" s="17" t="n">
        <v>5.285</v>
      </c>
      <c r="E286" s="18" t="n">
        <v>0</v>
      </c>
      <c r="F286" s="21" t="n">
        <f aca="false">+E286+D286+0.02</f>
        <v>5.305</v>
      </c>
      <c r="G286" s="16"/>
      <c r="S286" s="16" t="n">
        <v>0.073432342172706</v>
      </c>
    </row>
    <row r="287" customFormat="false" ht="12.75" hidden="false" customHeight="false" outlineLevel="0" collapsed="false">
      <c r="A287" s="15" t="n">
        <v>45352</v>
      </c>
      <c r="B287" s="16" t="n">
        <v>0.073431743655284</v>
      </c>
      <c r="C287" s="16" t="n">
        <f aca="true">1/(1+B287/2)^((A287-TODAY())/182.625)</f>
        <v>1.12000358231521</v>
      </c>
      <c r="D287" s="17" t="n">
        <v>5.211</v>
      </c>
      <c r="E287" s="18" t="n">
        <v>0</v>
      </c>
      <c r="F287" s="21" t="n">
        <f aca="false">+E287+D287+0.02</f>
        <v>5.231</v>
      </c>
      <c r="G287" s="16"/>
      <c r="S287" s="16" t="n">
        <v>0.073431743655284</v>
      </c>
    </row>
    <row r="288" customFormat="false" ht="12.75" hidden="false" customHeight="false" outlineLevel="0" collapsed="false">
      <c r="A288" s="15" t="n">
        <v>45383</v>
      </c>
      <c r="B288" s="16" t="n">
        <v>0.073431103860798</v>
      </c>
      <c r="C288" s="16" t="n">
        <f aca="true">1/(1+B288/2)^((A288-TODAY())/182.625)</f>
        <v>1.11316827889043</v>
      </c>
      <c r="D288" s="17" t="n">
        <v>5.131</v>
      </c>
      <c r="E288" s="18" t="n">
        <v>0</v>
      </c>
      <c r="F288" s="21" t="n">
        <f aca="false">+E288+D288+0.02</f>
        <v>5.151</v>
      </c>
      <c r="G288" s="16"/>
      <c r="S288" s="16" t="n">
        <v>0.073431103860798</v>
      </c>
    </row>
    <row r="289" customFormat="false" ht="12.75" hidden="false" customHeight="false" outlineLevel="0" collapsed="false">
      <c r="A289" s="15" t="n">
        <v>45413</v>
      </c>
      <c r="B289" s="16" t="n">
        <v>0.073430484704844</v>
      </c>
      <c r="C289" s="16" t="n">
        <f aca="true">1/(1+B289/2)^((A289-TODAY())/182.625)</f>
        <v>1.10659330070532</v>
      </c>
      <c r="D289" s="17" t="n">
        <v>5.127</v>
      </c>
      <c r="E289" s="18" t="n">
        <v>0</v>
      </c>
      <c r="F289" s="21" t="n">
        <f aca="false">+E289+D289+0.02</f>
        <v>5.147</v>
      </c>
      <c r="G289" s="16"/>
      <c r="S289" s="16" t="n">
        <v>0.073430484704844</v>
      </c>
    </row>
    <row r="290" customFormat="false" ht="12.75" hidden="false" customHeight="false" outlineLevel="0" collapsed="false">
      <c r="A290" s="15" t="n">
        <v>45444</v>
      </c>
      <c r="B290" s="16" t="n">
        <v>0.073429844910359</v>
      </c>
      <c r="C290" s="16" t="n">
        <f aca="true">1/(1+B290/2)^((A290-TODAY())/182.625)</f>
        <v>1.09984006600433</v>
      </c>
      <c r="D290" s="23" t="n">
        <v>4.213</v>
      </c>
      <c r="E290" s="24" t="n">
        <v>0</v>
      </c>
      <c r="F290" s="21" t="n">
        <f aca="false">+E290+D290+0.02</f>
        <v>4.233</v>
      </c>
      <c r="G290" s="16"/>
      <c r="S290" s="16" t="n">
        <v>0.073429844910359</v>
      </c>
    </row>
    <row r="291" customFormat="false" ht="12.75" hidden="false" customHeight="false" outlineLevel="0" collapsed="false">
      <c r="A291" s="15" t="n">
        <v>45474</v>
      </c>
      <c r="B291" s="16" t="n">
        <v>0.073429225754405</v>
      </c>
      <c r="C291" s="16" t="n">
        <f aca="true">1/(1+B291/2)^((A291-TODAY())/182.625)</f>
        <v>1.09334402960943</v>
      </c>
      <c r="D291" s="23"/>
      <c r="E291" s="24" t="n">
        <v>0</v>
      </c>
      <c r="F291" s="21" t="n">
        <f aca="false">+E291+D291+0.02</f>
        <v>0.02</v>
      </c>
      <c r="G291" s="16"/>
      <c r="S291" s="16" t="n">
        <v>0.073429225754405</v>
      </c>
    </row>
    <row r="292" customFormat="false" ht="12.75" hidden="false" customHeight="false" outlineLevel="0" collapsed="false">
      <c r="A292" s="15" t="n">
        <v>45505</v>
      </c>
      <c r="B292" s="16" t="n">
        <v>0.073428585959919</v>
      </c>
      <c r="C292" s="16" t="n">
        <f aca="true">1/(1+B292/2)^((A292-TODAY())/182.625)</f>
        <v>1.08667187556767</v>
      </c>
      <c r="D292" s="23"/>
      <c r="E292" s="24" t="n">
        <v>0</v>
      </c>
      <c r="F292" s="21" t="n">
        <f aca="false">+E292+D292+0.02</f>
        <v>0.02</v>
      </c>
      <c r="G292" s="16"/>
      <c r="S292" s="16" t="n">
        <v>0.073428585959919</v>
      </c>
    </row>
    <row r="293" customFormat="false" ht="12.75" hidden="false" customHeight="false" outlineLevel="0" collapsed="false">
      <c r="A293" s="15" t="n">
        <v>45536</v>
      </c>
      <c r="B293" s="16" t="n">
        <v>0.073427946165434</v>
      </c>
      <c r="C293" s="16" t="n">
        <f aca="true">1/(1+B293/2)^((A293-TODAY())/182.625)</f>
        <v>1.08004055162234</v>
      </c>
      <c r="D293" s="23"/>
      <c r="E293" s="24" t="n">
        <v>0</v>
      </c>
      <c r="F293" s="21" t="n">
        <f aca="false">+E293+D293+0.02</f>
        <v>0.02</v>
      </c>
      <c r="G293" s="16"/>
      <c r="S293" s="16" t="n">
        <v>0.073427946165434</v>
      </c>
    </row>
    <row r="294" customFormat="false" ht="12.75" hidden="false" customHeight="false" outlineLevel="0" collapsed="false">
      <c r="A294" s="15" t="n">
        <v>45566</v>
      </c>
      <c r="B294" s="16" t="n">
        <v>0.073427327009481</v>
      </c>
      <c r="C294" s="16" t="n">
        <f aca="true">1/(1+B294/2)^((A294-TODAY())/182.625)</f>
        <v>1.07366178104179</v>
      </c>
      <c r="D294" s="23"/>
      <c r="E294" s="24" t="n">
        <v>0</v>
      </c>
      <c r="F294" s="21" t="n">
        <f aca="false">+E294+D294+0.02</f>
        <v>0.02</v>
      </c>
      <c r="G294" s="16"/>
      <c r="S294" s="16" t="n">
        <v>0.073427327009481</v>
      </c>
    </row>
    <row r="295" customFormat="false" ht="12.75" hidden="false" customHeight="false" outlineLevel="0" collapsed="false">
      <c r="A295" s="15" t="n">
        <v>45597</v>
      </c>
      <c r="B295" s="16" t="n">
        <v>0.073426687215</v>
      </c>
      <c r="C295" s="16" t="n">
        <f aca="true">1/(1+B295/2)^((A295-TODAY())/182.625)</f>
        <v>1.06711007007475</v>
      </c>
      <c r="D295" s="23"/>
      <c r="E295" s="24" t="n">
        <v>0</v>
      </c>
      <c r="F295" s="21" t="n">
        <f aca="false">+E295+D295+0.02</f>
        <v>0.02</v>
      </c>
      <c r="G295" s="16"/>
      <c r="S295" s="16" t="n">
        <v>0.073426687215</v>
      </c>
    </row>
    <row r="296" customFormat="false" ht="12.75" hidden="false" customHeight="false" outlineLevel="0" collapsed="false">
      <c r="A296" s="15" t="n">
        <v>45627</v>
      </c>
      <c r="B296" s="16" t="n">
        <v>0.073426068059043</v>
      </c>
      <c r="C296" s="16" t="n">
        <f aca="true">1/(1+B296/2)^((A296-TODAY())/182.625)</f>
        <v>1.06080787914499</v>
      </c>
      <c r="D296" s="23"/>
      <c r="E296" s="24" t="n">
        <v>0</v>
      </c>
      <c r="F296" s="21" t="n">
        <f aca="false">+E296+D296+0.02</f>
        <v>0.02</v>
      </c>
      <c r="G296" s="16"/>
      <c r="S296" s="16" t="n">
        <v>0.073426068059043</v>
      </c>
    </row>
    <row r="297" customFormat="false" ht="12.75" hidden="false" customHeight="false" outlineLevel="0" collapsed="false">
      <c r="A297" s="15" t="n">
        <v>45658</v>
      </c>
      <c r="B297" s="16" t="n">
        <v>0.073425428264558</v>
      </c>
      <c r="C297" s="16" t="n">
        <f aca="true">1/(1+B297/2)^((A297-TODAY())/182.625)</f>
        <v>1.05433482273715</v>
      </c>
      <c r="D297" s="23"/>
      <c r="E297" s="24" t="n">
        <v>0</v>
      </c>
      <c r="F297" s="21" t="n">
        <f aca="false">+E297+D297+0.02</f>
        <v>0.02</v>
      </c>
      <c r="G297" s="16"/>
      <c r="S297" s="16" t="n">
        <v>0.073425428264558</v>
      </c>
    </row>
    <row r="298" customFormat="false" ht="12.75" hidden="false" customHeight="false" outlineLevel="0" collapsed="false">
      <c r="A298" s="15" t="n">
        <v>45689</v>
      </c>
      <c r="B298" s="16" t="n">
        <v>0.073424788470073</v>
      </c>
      <c r="C298" s="16" t="n">
        <f aca="true">1/(1+B298/2)^((A298-TODAY())/182.625)</f>
        <v>1.04790137473554</v>
      </c>
      <c r="D298" s="23"/>
      <c r="E298" s="24" t="n">
        <v>0</v>
      </c>
      <c r="F298" s="21" t="n">
        <f aca="false">+E298+D298+0.02</f>
        <v>0.02</v>
      </c>
      <c r="G298" s="16"/>
      <c r="S298" s="16" t="n">
        <v>0.073424788470073</v>
      </c>
    </row>
    <row r="299" customFormat="false" ht="12.75" hidden="false" customHeight="false" outlineLevel="0" collapsed="false">
      <c r="A299" s="15" t="n">
        <v>45717</v>
      </c>
      <c r="B299" s="16" t="n">
        <v>0.073424210591184</v>
      </c>
      <c r="C299" s="16" t="n">
        <f aca="true">1/(1+B299/2)^((A299-TODAY())/182.625)</f>
        <v>1.04212436056458</v>
      </c>
      <c r="D299" s="23"/>
      <c r="E299" s="24" t="n">
        <v>0</v>
      </c>
      <c r="F299" s="21" t="n">
        <f aca="false">+E299+D299+0.02</f>
        <v>0.02</v>
      </c>
      <c r="G299" s="16"/>
      <c r="S299" s="16" t="n">
        <v>0.073424210591184</v>
      </c>
    </row>
    <row r="300" customFormat="false" ht="12.75" hidden="false" customHeight="false" outlineLevel="0" collapsed="false">
      <c r="A300" s="15" t="n">
        <v>45748</v>
      </c>
      <c r="B300" s="16" t="n">
        <v>0.0734235707967</v>
      </c>
      <c r="C300" s="16" t="n">
        <f aca="true">1/(1+B300/2)^((A300-TODAY())/182.625)</f>
        <v>1.03576562611639</v>
      </c>
      <c r="D300" s="23"/>
      <c r="E300" s="24" t="n">
        <v>0</v>
      </c>
      <c r="F300" s="21" t="n">
        <f aca="false">+E300+D300+0.02</f>
        <v>0.02</v>
      </c>
      <c r="G300" s="16"/>
      <c r="S300" s="16" t="n">
        <v>0.0734235707967</v>
      </c>
    </row>
    <row r="301" customFormat="false" ht="12.75" hidden="false" customHeight="false" outlineLevel="0" collapsed="false">
      <c r="A301" s="15" t="n">
        <v>45778</v>
      </c>
      <c r="B301" s="16" t="n">
        <v>0.073422951640747</v>
      </c>
      <c r="C301" s="16" t="n">
        <f aca="true">1/(1+B301/2)^((A301-TODAY())/182.625)</f>
        <v>1.02964905918796</v>
      </c>
      <c r="D301" s="23"/>
      <c r="E301" s="24" t="n">
        <v>0</v>
      </c>
      <c r="F301" s="21" t="n">
        <f aca="false">+E301+D301+0.02</f>
        <v>0.02</v>
      </c>
      <c r="G301" s="16"/>
      <c r="S301" s="16" t="n">
        <v>0.073422951640747</v>
      </c>
    </row>
    <row r="302" customFormat="false" ht="12.75" hidden="false" customHeight="false" outlineLevel="0" collapsed="false">
      <c r="A302" s="15" t="n">
        <v>45809</v>
      </c>
      <c r="B302" s="16" t="n">
        <v>0.073422311846263</v>
      </c>
      <c r="C302" s="16" t="n">
        <f aca="true">1/(1+B302/2)^((A302-TODAY())/182.625)</f>
        <v>1.02336665628859</v>
      </c>
      <c r="D302" s="23"/>
      <c r="E302" s="24" t="n">
        <v>0</v>
      </c>
      <c r="F302" s="21" t="n">
        <f aca="false">+E302+D302+0.02</f>
        <v>0.02</v>
      </c>
      <c r="G302" s="16"/>
      <c r="S302" s="16" t="n">
        <v>0.073422311846263</v>
      </c>
    </row>
    <row r="303" customFormat="false" ht="12.75" hidden="false" customHeight="false" outlineLevel="0" collapsed="false">
      <c r="A303" s="15" t="n">
        <v>45839</v>
      </c>
      <c r="B303" s="16" t="n">
        <v>0.073421692690311</v>
      </c>
      <c r="C303" s="16" t="n">
        <f aca="true">1/(1+B303/2)^((A303-TODAY())/182.625)</f>
        <v>1.0173235126584</v>
      </c>
      <c r="D303" s="23"/>
      <c r="E303" s="24" t="n">
        <v>0</v>
      </c>
      <c r="F303" s="21" t="n">
        <f aca="false">+E303+D303+0.02</f>
        <v>0.02</v>
      </c>
      <c r="G303" s="16"/>
      <c r="S303" s="16" t="n">
        <v>0.073421692690311</v>
      </c>
    </row>
    <row r="304" customFormat="false" ht="12.75" hidden="false" customHeight="false" outlineLevel="0" collapsed="false">
      <c r="A304" s="15" t="n">
        <v>45870</v>
      </c>
      <c r="B304" s="16" t="n">
        <v>0.073421052895827</v>
      </c>
      <c r="C304" s="16" t="n">
        <f aca="true">1/(1+B304/2)^((A304-TODAY())/182.625)</f>
        <v>1.01111652249788</v>
      </c>
      <c r="D304" s="23"/>
      <c r="E304" s="24" t="n">
        <v>0</v>
      </c>
      <c r="F304" s="21" t="n">
        <f aca="false">+E304+D304+0.02</f>
        <v>0.02</v>
      </c>
      <c r="G304" s="16"/>
      <c r="S304" s="16" t="n">
        <v>0.073421052895827</v>
      </c>
    </row>
    <row r="305" customFormat="false" ht="12.75" hidden="false" customHeight="false" outlineLevel="0" collapsed="false">
      <c r="A305" s="15" t="n">
        <v>45901</v>
      </c>
      <c r="B305" s="16" t="n">
        <v>0.073420413101344</v>
      </c>
      <c r="C305" s="16" t="n">
        <f aca="true">1/(1+B305/2)^((A305-TODAY())/182.625)</f>
        <v>1.00494750828669</v>
      </c>
      <c r="D305" s="23"/>
      <c r="E305" s="24" t="n">
        <v>0</v>
      </c>
      <c r="F305" s="21" t="n">
        <f aca="false">+E305+D305+0.02</f>
        <v>0.02</v>
      </c>
      <c r="G305" s="16"/>
      <c r="S305" s="16" t="n">
        <v>0.073420413101344</v>
      </c>
    </row>
    <row r="306" customFormat="false" ht="12.75" hidden="false" customHeight="false" outlineLevel="0" collapsed="false">
      <c r="A306" s="15" t="n">
        <v>45931</v>
      </c>
      <c r="B306" s="16" t="n">
        <v>0.073419793945392</v>
      </c>
      <c r="C306" s="16" t="n">
        <f aca="true">1/(1+B306/2)^((A306-TODAY())/182.625)</f>
        <v>0.999013433235667</v>
      </c>
      <c r="D306" s="23"/>
      <c r="E306" s="24" t="n">
        <v>0</v>
      </c>
      <c r="F306" s="21" t="n">
        <f aca="false">+E306+D306+0.02</f>
        <v>0.02</v>
      </c>
      <c r="G306" s="16"/>
      <c r="S306" s="16" t="n">
        <v>0.073419793945392</v>
      </c>
    </row>
    <row r="307" customFormat="false" ht="12.75" hidden="false" customHeight="false" outlineLevel="0" collapsed="false">
      <c r="A307" s="15" t="n">
        <v>45962</v>
      </c>
      <c r="B307" s="16" t="n">
        <v>0.073419154150909</v>
      </c>
      <c r="C307" s="16" t="n">
        <f aca="true">1/(1+B307/2)^((A307-TODAY())/182.625)</f>
        <v>0.992918466949709</v>
      </c>
      <c r="D307" s="23"/>
      <c r="E307" s="24" t="n">
        <v>0</v>
      </c>
      <c r="F307" s="21" t="n">
        <f aca="false">+E307+D307+0.02</f>
        <v>0.02</v>
      </c>
      <c r="G307" s="16"/>
      <c r="S307" s="16" t="n">
        <v>0.073419154150909</v>
      </c>
    </row>
    <row r="308" customFormat="false" ht="12.75" hidden="false" customHeight="false" outlineLevel="0" collapsed="false">
      <c r="A308" s="15" t="n">
        <v>45992</v>
      </c>
      <c r="B308" s="16" t="n">
        <v>0.073418534994957</v>
      </c>
      <c r="C308" s="16" t="n">
        <f aca="true">1/(1+B308/2)^((A308-TODAY())/182.625)</f>
        <v>0.987055618615983</v>
      </c>
      <c r="D308" s="23"/>
      <c r="E308" s="24" t="n">
        <v>0</v>
      </c>
      <c r="F308" s="21" t="n">
        <f aca="false">+E308+D308+0.02</f>
        <v>0.02</v>
      </c>
      <c r="G308" s="16"/>
      <c r="S308" s="16" t="n">
        <v>0.073418534994957</v>
      </c>
    </row>
    <row r="309" customFormat="false" ht="12.75" hidden="false" customHeight="false" outlineLevel="0" collapsed="false">
      <c r="A309" s="15" t="n">
        <v>46023</v>
      </c>
      <c r="B309" s="16" t="n">
        <v>0.073417895200474</v>
      </c>
      <c r="C309" s="16" t="n">
        <f aca="true">1/(1+B309/2)^((A309-TODAY())/182.625)</f>
        <v>0.981033809007469</v>
      </c>
      <c r="D309" s="23"/>
      <c r="E309" s="24" t="n">
        <v>0</v>
      </c>
      <c r="F309" s="21" t="n">
        <f aca="false">+E309+D309+0.02</f>
        <v>0.02</v>
      </c>
      <c r="G309" s="16"/>
      <c r="S309" s="16" t="n">
        <v>0.073417895200474</v>
      </c>
    </row>
    <row r="310" customFormat="false" ht="12.75" hidden="false" customHeight="false" outlineLevel="0" collapsed="false">
      <c r="A310" s="15" t="n">
        <v>46054</v>
      </c>
      <c r="B310" s="16" t="n">
        <v>0.073417255406</v>
      </c>
      <c r="C310" s="16" t="n">
        <f aca="true">1/(1+B310/2)^((A310-TODAY())/182.625)</f>
        <v>0.975048839280927</v>
      </c>
      <c r="D310" s="23"/>
      <c r="E310" s="24" t="n">
        <v>0</v>
      </c>
      <c r="F310" s="21" t="n">
        <f aca="false">+E310+D310+0.02</f>
        <v>0.02</v>
      </c>
      <c r="G310" s="16"/>
      <c r="S310" s="16" t="n">
        <v>0.073417255406</v>
      </c>
    </row>
    <row r="311" customFormat="false" ht="12.75" hidden="false" customHeight="false" outlineLevel="0" collapsed="false">
      <c r="A311" s="15" t="n">
        <v>46082</v>
      </c>
      <c r="B311" s="16" t="n">
        <v>0.073416677527103</v>
      </c>
      <c r="C311" s="16" t="n">
        <f aca="true">1/(1+B311/2)^((A311-TODAY())/182.625)</f>
        <v>0.969674536825309</v>
      </c>
      <c r="D311" s="23"/>
      <c r="E311" s="24" t="n">
        <v>0</v>
      </c>
      <c r="F311" s="21" t="n">
        <f aca="false">+E311+D311+0.02</f>
        <v>0.02</v>
      </c>
      <c r="G311" s="16"/>
      <c r="S311" s="16" t="n">
        <v>0.073416677527103</v>
      </c>
    </row>
    <row r="312" customFormat="false" ht="12.75" hidden="false" customHeight="false" outlineLevel="0" collapsed="false">
      <c r="A312" s="15" t="n">
        <v>46113</v>
      </c>
      <c r="B312" s="16" t="n">
        <v>0.07341603773262</v>
      </c>
      <c r="C312" s="16" t="n">
        <f aca="true">1/(1+B312/2)^((A312-TODAY())/182.625)</f>
        <v>0.963759058493326</v>
      </c>
      <c r="D312" s="23"/>
      <c r="E312" s="24" t="n">
        <v>0</v>
      </c>
      <c r="F312" s="21" t="n">
        <f aca="false">+E312+D312+0.02</f>
        <v>0.02</v>
      </c>
      <c r="G312" s="16"/>
      <c r="S312" s="16" t="n">
        <v>0.07341603773262</v>
      </c>
    </row>
    <row r="313" customFormat="false" ht="12.75" hidden="false" customHeight="false" outlineLevel="0" collapsed="false">
      <c r="A313" s="15" t="n">
        <v>46143</v>
      </c>
      <c r="B313" s="16" t="n">
        <v>0.073415418576669</v>
      </c>
      <c r="C313" s="16" t="n">
        <f aca="true">1/(1+B313/2)^((A313-TODAY())/182.625)</f>
        <v>0.958068859726541</v>
      </c>
      <c r="D313" s="23"/>
      <c r="E313" s="24" t="n">
        <v>0</v>
      </c>
      <c r="F313" s="21" t="n">
        <f aca="false">+E313+D313+0.02</f>
        <v>0.02</v>
      </c>
      <c r="G313" s="16"/>
      <c r="S313" s="16" t="n">
        <v>0.073415418576669</v>
      </c>
    </row>
    <row r="314" customFormat="false" ht="12.75" hidden="false" customHeight="false" outlineLevel="0" collapsed="false">
      <c r="A314" s="15" t="n">
        <v>46174</v>
      </c>
      <c r="B314" s="16" t="n">
        <v>0.073414778782187</v>
      </c>
      <c r="C314" s="16" t="n">
        <f aca="true">1/(1+B314/2)^((A314-TODAY())/182.625)</f>
        <v>0.952224377862043</v>
      </c>
      <c r="D314" s="23"/>
      <c r="E314" s="24" t="n">
        <v>0</v>
      </c>
      <c r="F314" s="21" t="n">
        <f aca="false">+E314+D314+0.02</f>
        <v>0.02</v>
      </c>
      <c r="G314" s="16"/>
      <c r="S314" s="16" t="n">
        <v>0.073414778782187</v>
      </c>
    </row>
    <row r="315" customFormat="false" ht="12.75" hidden="false" customHeight="false" outlineLevel="0" collapsed="false">
      <c r="A315" s="15" t="n">
        <v>46204</v>
      </c>
      <c r="B315" s="16" t="n">
        <v>0.073414159626236</v>
      </c>
      <c r="C315" s="16" t="n">
        <f aca="true">1/(1+B315/2)^((A315-TODAY())/182.625)</f>
        <v>0.946602470662475</v>
      </c>
      <c r="D315" s="23"/>
      <c r="E315" s="24" t="n">
        <v>0</v>
      </c>
      <c r="F315" s="21" t="n">
        <f aca="false">+E315+D315+0.02</f>
        <v>0.02</v>
      </c>
      <c r="G315" s="16"/>
      <c r="S315" s="16" t="n">
        <v>0.073414159626236</v>
      </c>
    </row>
    <row r="316" customFormat="false" ht="12.75" hidden="false" customHeight="false" outlineLevel="0" collapsed="false">
      <c r="A316" s="15" t="n">
        <v>46235</v>
      </c>
      <c r="B316" s="16" t="n">
        <v>0.073413519831754</v>
      </c>
      <c r="C316" s="16" t="n">
        <f aca="true">1/(1+B316/2)^((A316-TODAY())/182.625)</f>
        <v>0.940828130843627</v>
      </c>
      <c r="D316" s="23"/>
      <c r="E316" s="24" t="n">
        <v>0</v>
      </c>
      <c r="F316" s="21" t="n">
        <f aca="false">+E316+D316+0.02</f>
        <v>0.02</v>
      </c>
      <c r="G316" s="16"/>
      <c r="S316" s="16" t="n">
        <v>0.073413519831754</v>
      </c>
    </row>
    <row r="317" customFormat="false" ht="12.75" hidden="false" customHeight="false" outlineLevel="0" collapsed="false">
      <c r="A317" s="15" t="n">
        <v>46266</v>
      </c>
      <c r="B317" s="16" t="n">
        <v>0.073412880037272</v>
      </c>
      <c r="C317" s="16" t="n">
        <f aca="true">1/(1+B317/2)^((A317-TODAY())/182.625)</f>
        <v>0.935089112850587</v>
      </c>
      <c r="D317" s="23"/>
      <c r="E317" s="24" t="n">
        <v>0</v>
      </c>
      <c r="F317" s="21" t="n">
        <f aca="false">+E317+D317+0.02</f>
        <v>0.02</v>
      </c>
      <c r="G317" s="16"/>
      <c r="S317" s="16" t="n">
        <v>0.073412880037272</v>
      </c>
    </row>
    <row r="318" customFormat="false" ht="12.75" hidden="false" customHeight="false" outlineLevel="0" collapsed="false">
      <c r="A318" s="15" t="n">
        <v>46296</v>
      </c>
      <c r="B318" s="16" t="n">
        <v>0.073412260881322</v>
      </c>
      <c r="C318" s="16" t="n">
        <f aca="true">1/(1+B318/2)^((A318-TODAY())/182.625)</f>
        <v>0.929568651471375</v>
      </c>
      <c r="D318" s="23"/>
      <c r="E318" s="24" t="n">
        <v>0</v>
      </c>
      <c r="F318" s="21" t="n">
        <f aca="false">+E318+D318+0.02</f>
        <v>0.02</v>
      </c>
      <c r="G318" s="16"/>
      <c r="S318" s="16" t="n">
        <v>0.073412260881322</v>
      </c>
    </row>
    <row r="319" customFormat="false" ht="12.75" hidden="false" customHeight="false" outlineLevel="0" collapsed="false">
      <c r="A319" s="15" t="n">
        <v>46327</v>
      </c>
      <c r="B319" s="16" t="n">
        <v>0.07341162108684</v>
      </c>
      <c r="C319" s="16" t="n">
        <f aca="true">1/(1+B319/2)^((A319-TODAY())/182.625)</f>
        <v>0.92389850634962</v>
      </c>
      <c r="D319" s="23"/>
      <c r="E319" s="24" t="n">
        <v>0</v>
      </c>
      <c r="F319" s="21" t="n">
        <f aca="false">+E319+D319+0.02</f>
        <v>0.02</v>
      </c>
      <c r="G319" s="16"/>
      <c r="S319" s="16" t="n">
        <v>0.07341162108684</v>
      </c>
    </row>
    <row r="320" customFormat="false" ht="12.75" hidden="false" customHeight="false" outlineLevel="0" collapsed="false">
      <c r="A320" s="15" t="n">
        <v>46357</v>
      </c>
      <c r="B320" s="16" t="n">
        <v>0.07341100193089</v>
      </c>
      <c r="C320" s="16" t="n">
        <f aca="true">1/(1+B320/2)^((A320-TODAY())/182.625)</f>
        <v>0.918444293882002</v>
      </c>
      <c r="D320" s="23"/>
      <c r="E320" s="24" t="n">
        <v>0</v>
      </c>
      <c r="F320" s="21" t="n">
        <f aca="false">+E320+D320+0.02</f>
        <v>0.02</v>
      </c>
      <c r="G320" s="16"/>
      <c r="S320" s="16" t="n">
        <v>0.07341100193089</v>
      </c>
    </row>
    <row r="321" customFormat="false" ht="12.75" hidden="false" customHeight="false" outlineLevel="0" collapsed="false">
      <c r="A321" s="15" t="n">
        <v>46388</v>
      </c>
      <c r="B321" s="16" t="n">
        <v>0.073410362136409</v>
      </c>
      <c r="C321" s="16" t="n">
        <f aca="true">1/(1+B321/2)^((A321-TODAY())/182.625)</f>
        <v>0.912842192835392</v>
      </c>
      <c r="D321" s="23"/>
      <c r="E321" s="24" t="n">
        <v>0</v>
      </c>
      <c r="F321" s="21" t="n">
        <f aca="false">+E321+D321+0.02</f>
        <v>0.02</v>
      </c>
      <c r="G321" s="16"/>
      <c r="S321" s="16" t="n">
        <v>0.073410362136409</v>
      </c>
    </row>
    <row r="322" customFormat="false" ht="12.75" hidden="false" customHeight="false" outlineLevel="0" collapsed="false">
      <c r="A322" s="15" t="n">
        <v>46419</v>
      </c>
      <c r="B322" s="16" t="n">
        <v>0.073409722341927</v>
      </c>
      <c r="C322" s="16" t="n">
        <f aca="true">1/(1+B322/2)^((A322-TODAY())/182.625)</f>
        <v>0.907274357153908</v>
      </c>
      <c r="D322" s="23"/>
      <c r="E322" s="24" t="n">
        <v>0</v>
      </c>
      <c r="F322" s="21" t="n">
        <f aca="false">+E322+D322+0.02</f>
        <v>0.02</v>
      </c>
      <c r="G322" s="16"/>
      <c r="S322" s="16" t="n">
        <v>0.073409722341927</v>
      </c>
    </row>
    <row r="323" customFormat="false" ht="12.75" hidden="false" customHeight="false" outlineLevel="0" collapsed="false">
      <c r="A323" s="15" t="n">
        <v>46447</v>
      </c>
      <c r="B323" s="16" t="n">
        <v>0.073409144463041</v>
      </c>
      <c r="C323" s="16" t="n">
        <f aca="true">1/(1+B323/2)^((A323-TODAY())/182.625)</f>
        <v>0.902274621254162</v>
      </c>
      <c r="D323" s="23"/>
      <c r="E323" s="24" t="n">
        <v>0</v>
      </c>
      <c r="F323" s="21" t="n">
        <f aca="false">+E323+D323+0.02</f>
        <v>0.02</v>
      </c>
      <c r="G323" s="16"/>
      <c r="S323" s="16" t="n">
        <v>0.073409144463041</v>
      </c>
    </row>
    <row r="324" customFormat="false" ht="12.75" hidden="false" customHeight="false" outlineLevel="0" collapsed="false">
      <c r="A324" s="15" t="n">
        <v>46478</v>
      </c>
      <c r="B324" s="16" t="n">
        <v>0.07340850466856</v>
      </c>
      <c r="C324" s="16" t="n">
        <f aca="true">1/(1+B324/2)^((A324-TODAY())/182.625)</f>
        <v>0.896771420748332</v>
      </c>
      <c r="D324" s="23"/>
      <c r="E324" s="24" t="n">
        <v>0</v>
      </c>
      <c r="F324" s="21" t="n">
        <f aca="false">+E324+D324+0.02</f>
        <v>0.02</v>
      </c>
      <c r="G324" s="16"/>
      <c r="S324" s="16" t="n">
        <v>0.07340850466856</v>
      </c>
    </row>
    <row r="325" customFormat="false" ht="12.75" hidden="false" customHeight="false" outlineLevel="0" collapsed="false">
      <c r="A325" s="15" t="n">
        <v>46508</v>
      </c>
      <c r="B325" s="16" t="n">
        <v>0.073407885512611</v>
      </c>
      <c r="C325" s="16" t="n">
        <f aca="true">1/(1+B325/2)^((A325-TODAY())/182.625)</f>
        <v>0.891477792597288</v>
      </c>
      <c r="D325" s="25"/>
      <c r="E325" s="26" t="n">
        <v>0</v>
      </c>
      <c r="F325" s="21" t="n">
        <f aca="false">+E325+D325+0.02</f>
        <v>0.02</v>
      </c>
      <c r="G325" s="16"/>
      <c r="S325" s="16" t="n">
        <v>0.073407885512611</v>
      </c>
    </row>
    <row r="326" customFormat="false" ht="12.75" hidden="false" customHeight="false" outlineLevel="0" collapsed="false">
      <c r="E326" s="0" t="n">
        <v>0</v>
      </c>
    </row>
    <row r="327" customFormat="false" ht="12.75" hidden="false" customHeight="false" outlineLevel="0" collapsed="false">
      <c r="E327" s="0" t="n">
        <v>0</v>
      </c>
    </row>
    <row r="328" customFormat="false" ht="12.75" hidden="false" customHeight="false" outlineLevel="0" collapsed="false">
      <c r="E328" s="0" t="n">
        <v>0</v>
      </c>
    </row>
    <row r="329" customFormat="false" ht="12.75" hidden="false" customHeight="false" outlineLevel="0" collapsed="false">
      <c r="E329" s="0" t="n">
        <v>0</v>
      </c>
    </row>
    <row r="330" customFormat="false" ht="12.75" hidden="false" customHeight="false" outlineLevel="0" collapsed="false">
      <c r="E330" s="0" t="n">
        <v>0</v>
      </c>
    </row>
    <row r="331" customFormat="false" ht="12.75" hidden="false" customHeight="false" outlineLevel="0" collapsed="false">
      <c r="E331" s="0" t="n">
        <v>0</v>
      </c>
    </row>
    <row r="332" customFormat="false" ht="12.75" hidden="false" customHeight="false" outlineLevel="0" collapsed="false">
      <c r="E332" s="0" t="n">
        <v>0</v>
      </c>
    </row>
    <row r="333" customFormat="false" ht="12.75" hidden="false" customHeight="false" outlineLevel="0" collapsed="false">
      <c r="E333" s="0" t="n">
        <v>0</v>
      </c>
    </row>
    <row r="334" customFormat="false" ht="12.75" hidden="false" customHeight="false" outlineLevel="0" collapsed="false">
      <c r="E334" s="0" t="n">
        <v>0</v>
      </c>
    </row>
    <row r="335" customFormat="false" ht="12.75" hidden="false" customHeight="false" outlineLevel="0" collapsed="false">
      <c r="E335" s="0" t="n">
        <v>0</v>
      </c>
    </row>
    <row r="336" customFormat="false" ht="12.75" hidden="false" customHeight="false" outlineLevel="0" collapsed="false">
      <c r="E336" s="0" t="n">
        <v>0</v>
      </c>
    </row>
    <row r="337" customFormat="false" ht="12.75" hidden="false" customHeight="false" outlineLevel="0" collapsed="false">
      <c r="E337" s="0" t="n">
        <v>0</v>
      </c>
    </row>
    <row r="338" customFormat="false" ht="12.75" hidden="false" customHeight="false" outlineLevel="0" collapsed="false">
      <c r="E338" s="0" t="n">
        <v>0</v>
      </c>
    </row>
    <row r="339" customFormat="false" ht="12.75" hidden="false" customHeight="false" outlineLevel="0" collapsed="false">
      <c r="E339" s="0" t="n">
        <v>0</v>
      </c>
    </row>
    <row r="340" customFormat="false" ht="12.75" hidden="false" customHeight="false" outlineLevel="0" collapsed="false">
      <c r="E340" s="0" t="n">
        <v>0</v>
      </c>
    </row>
    <row r="341" customFormat="false" ht="12.75" hidden="false" customHeight="false" outlineLevel="0" collapsed="false">
      <c r="E341" s="0" t="n">
        <v>0</v>
      </c>
    </row>
    <row r="342" customFormat="false" ht="12.75" hidden="false" customHeight="false" outlineLevel="0" collapsed="false">
      <c r="E342" s="0" t="n">
        <v>0</v>
      </c>
    </row>
    <row r="343" customFormat="false" ht="12.75" hidden="false" customHeight="false" outlineLevel="0" collapsed="false">
      <c r="E343" s="0" t="n">
        <v>0</v>
      </c>
    </row>
    <row r="344" customFormat="false" ht="12.75" hidden="false" customHeight="false" outlineLevel="0" collapsed="false">
      <c r="E344" s="0" t="n">
        <v>0</v>
      </c>
    </row>
    <row r="345" customFormat="false" ht="12.75" hidden="false" customHeight="false" outlineLevel="0" collapsed="false">
      <c r="E345" s="0" t="n">
        <v>0</v>
      </c>
    </row>
    <row r="346" customFormat="false" ht="12.75" hidden="false" customHeight="false" outlineLevel="0" collapsed="false">
      <c r="E346" s="0" t="n">
        <v>0</v>
      </c>
    </row>
    <row r="347" customFormat="false" ht="12.75" hidden="false" customHeight="false" outlineLevel="0" collapsed="false">
      <c r="E347" s="0" t="n">
        <v>0</v>
      </c>
    </row>
    <row r="348" customFormat="false" ht="12.75" hidden="false" customHeight="false" outlineLevel="0" collapsed="false">
      <c r="E348" s="0" t="n">
        <v>0</v>
      </c>
    </row>
    <row r="349" customFormat="false" ht="12.75" hidden="false" customHeight="false" outlineLevel="0" collapsed="false">
      <c r="E349" s="0" t="n">
        <v>0</v>
      </c>
    </row>
    <row r="350" customFormat="false" ht="12.75" hidden="false" customHeight="false" outlineLevel="0" collapsed="false">
      <c r="E350" s="0" t="n">
        <v>0</v>
      </c>
    </row>
    <row r="351" customFormat="false" ht="12.75" hidden="false" customHeight="false" outlineLevel="0" collapsed="false">
      <c r="E351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18.41"/>
    <col collapsed="false" customWidth="true" hidden="false" outlineLevel="0" max="3" min="3" style="0" width="14.28"/>
    <col collapsed="false" customWidth="true" hidden="false" outlineLevel="0" max="4" min="4" style="0" width="13.28"/>
    <col collapsed="false" customWidth="true" hidden="false" outlineLevel="0" max="6" min="6" style="0" width="21.7"/>
    <col collapsed="false" customWidth="true" hidden="false" outlineLevel="0" max="7" min="7" style="0" width="13.28"/>
  </cols>
  <sheetData>
    <row r="1" customFormat="false" ht="12.75" hidden="false" customHeight="false" outlineLevel="0" collapsed="false">
      <c r="A1" s="5"/>
      <c r="B1" s="6" t="s">
        <v>36</v>
      </c>
      <c r="F1" s="5"/>
      <c r="G1" s="6" t="s">
        <v>37</v>
      </c>
    </row>
    <row r="2" customFormat="false" ht="12.75" hidden="false" customHeight="false" outlineLevel="0" collapsed="false">
      <c r="B2" s="27"/>
      <c r="F2" s="0" t="s">
        <v>38</v>
      </c>
      <c r="G2" s="28" t="n">
        <f aca="false">+'fob deals'!B12</f>
        <v>-3009262127.75584</v>
      </c>
    </row>
    <row r="3" customFormat="false" ht="12.75" hidden="false" customHeight="false" outlineLevel="0" collapsed="false">
      <c r="A3" s="0" t="s">
        <v>39</v>
      </c>
      <c r="B3" s="27" t="n">
        <f aca="false">+'cif deals'!C12+'fob deals'!C12</f>
        <v>2358584046.31007</v>
      </c>
      <c r="F3" s="5" t="s">
        <v>40</v>
      </c>
      <c r="G3" s="29" t="n">
        <f aca="false">+'cif deals'!B12</f>
        <v>2885534622.76572</v>
      </c>
    </row>
    <row r="4" customFormat="false" ht="12.75" hidden="false" customHeight="false" outlineLevel="0" collapsed="false">
      <c r="A4" s="0" t="s">
        <v>41</v>
      </c>
      <c r="B4" s="27" t="n">
        <f aca="false">+'freight deals'!C12</f>
        <v>-537485204.470169</v>
      </c>
      <c r="F4" s="9" t="s">
        <v>42</v>
      </c>
      <c r="G4" s="30" t="n">
        <f aca="false">SUM(G1:G3)</f>
        <v>-123727504.990121</v>
      </c>
    </row>
    <row r="5" customFormat="false" ht="12.75" hidden="false" customHeight="false" outlineLevel="0" collapsed="false">
      <c r="A5" s="31" t="s">
        <v>43</v>
      </c>
      <c r="B5" s="32" t="n">
        <f aca="false">+'lng-freight'!C12</f>
        <v>-1724387913.12873</v>
      </c>
      <c r="G5" s="28"/>
    </row>
    <row r="6" customFormat="false" ht="12.75" hidden="false" customHeight="false" outlineLevel="0" collapsed="false">
      <c r="A6" s="9" t="s">
        <v>42</v>
      </c>
      <c r="B6" s="33" t="n">
        <f aca="false">SUM(B2:B5)</f>
        <v>96710928.7111754</v>
      </c>
      <c r="F6" s="0" t="s">
        <v>41</v>
      </c>
      <c r="G6" s="28" t="n">
        <f aca="false">+'freight deals'!B12</f>
        <v>0</v>
      </c>
    </row>
    <row r="7" customFormat="false" ht="12.75" hidden="false" customHeight="false" outlineLevel="0" collapsed="false">
      <c r="A7" s="0" t="s">
        <v>44</v>
      </c>
      <c r="B7" s="34" t="n">
        <f aca="false">+'freight deals'!G12+'freight deals'!O12</f>
        <v>-537485204.470169</v>
      </c>
      <c r="F7" s="31" t="s">
        <v>43</v>
      </c>
      <c r="G7" s="35" t="n">
        <f aca="false">+'lng-freight'!B12</f>
        <v>0</v>
      </c>
    </row>
    <row r="8" customFormat="false" ht="12.75" hidden="false" customHeight="false" outlineLevel="0" collapsed="false">
      <c r="A8" s="0" t="s">
        <v>45</v>
      </c>
      <c r="B8" s="4" t="n">
        <f aca="false">+B6-B7</f>
        <v>634196133.181345</v>
      </c>
      <c r="F8" s="9" t="s">
        <v>42</v>
      </c>
      <c r="G8" s="30" t="n">
        <f aca="false">SUM(G4:G7)</f>
        <v>-123727504.990121</v>
      </c>
      <c r="H8" s="0" t="s">
        <v>46</v>
      </c>
    </row>
    <row r="11" customFormat="false" ht="12.75" hidden="false" customHeight="false" outlineLevel="0" collapsed="false">
      <c r="A11" s="14" t="s">
        <v>47</v>
      </c>
      <c r="B11" s="5"/>
      <c r="C11" s="5"/>
      <c r="D11" s="5"/>
    </row>
    <row r="12" customFormat="false" ht="12.75" hidden="false" customHeight="false" outlineLevel="0" collapsed="false">
      <c r="A12" s="36" t="s">
        <v>48</v>
      </c>
      <c r="B12" s="9"/>
    </row>
    <row r="13" customFormat="false" ht="12.75" hidden="false" customHeight="false" outlineLevel="0" collapsed="false">
      <c r="A13" s="36" t="s">
        <v>49</v>
      </c>
      <c r="E13" s="37"/>
    </row>
    <row r="14" customFormat="false" ht="12.75" hidden="false" customHeight="false" outlineLevel="0" collapsed="false">
      <c r="A14" s="36" t="s">
        <v>50</v>
      </c>
    </row>
    <row r="15" customFormat="false" ht="12.75" hidden="false" customHeight="false" outlineLevel="0" collapsed="false">
      <c r="A15" s="36"/>
    </row>
    <row r="16" customFormat="false" ht="12.75" hidden="false" customHeight="false" outlineLevel="0" collapsed="false">
      <c r="A16" s="36"/>
    </row>
    <row r="17" customFormat="false" ht="12.75" hidden="false" customHeight="false" outlineLevel="0" collapsed="false">
      <c r="A17" s="36"/>
    </row>
    <row r="18" customFormat="false" ht="12.75" hidden="false" customHeight="false" outlineLevel="0" collapsed="false">
      <c r="A18" s="36"/>
    </row>
    <row r="19" customFormat="false" ht="12.75" hidden="false" customHeight="false" outlineLevel="0" collapsed="false">
      <c r="A19" s="36"/>
    </row>
    <row r="20" customFormat="false" ht="12.75" hidden="false" customHeight="false" outlineLevel="0" collapsed="false">
      <c r="A20" s="36"/>
    </row>
    <row r="21" customFormat="false" ht="12.75" hidden="false" customHeight="false" outlineLevel="0" collapsed="false">
      <c r="A21" s="36"/>
    </row>
    <row r="22" customFormat="false" ht="12.75" hidden="false" customHeight="false" outlineLevel="0" collapsed="false">
      <c r="A22" s="36"/>
    </row>
    <row r="23" customFormat="false" ht="12.75" hidden="false" customHeight="false" outlineLevel="0" collapsed="false">
      <c r="A23" s="36"/>
    </row>
    <row r="24" customFormat="false" ht="12.75" hidden="false" customHeight="false" outlineLevel="0" collapsed="false">
      <c r="A24" s="36"/>
    </row>
    <row r="25" customFormat="false" ht="12.75" hidden="false" customHeight="false" outlineLevel="0" collapsed="false">
      <c r="A25" s="36"/>
    </row>
    <row r="26" customFormat="false" ht="12.75" hidden="false" customHeight="false" outlineLevel="0" collapsed="false">
      <c r="A26" s="36"/>
    </row>
    <row r="27" customFormat="false" ht="12.75" hidden="false" customHeight="false" outlineLevel="0" collapsed="false">
      <c r="A27" s="36"/>
    </row>
    <row r="28" customFormat="false" ht="12.75" hidden="false" customHeight="false" outlineLevel="0" collapsed="false">
      <c r="A28" s="36"/>
    </row>
    <row r="29" customFormat="false" ht="12.75" hidden="false" customHeight="false" outlineLevel="0" collapsed="false">
      <c r="A29" s="36"/>
    </row>
    <row r="30" customFormat="false" ht="12.75" hidden="false" customHeight="false" outlineLevel="0" collapsed="false">
      <c r="A30" s="36"/>
    </row>
    <row r="31" customFormat="false" ht="12.75" hidden="false" customHeight="false" outlineLevel="0" collapsed="false">
      <c r="A31" s="36"/>
    </row>
    <row r="32" customFormat="false" ht="12.75" hidden="false" customHeight="false" outlineLevel="0" collapsed="false">
      <c r="A32" s="36"/>
    </row>
    <row r="33" customFormat="false" ht="12.75" hidden="false" customHeight="false" outlineLevel="0" collapsed="false">
      <c r="A33" s="36"/>
    </row>
    <row r="34" customFormat="false" ht="12.75" hidden="false" customHeight="false" outlineLevel="0" collapsed="false">
      <c r="A34" s="36"/>
    </row>
    <row r="35" customFormat="false" ht="12.75" hidden="false" customHeight="false" outlineLevel="0" collapsed="false">
      <c r="A35" s="36"/>
    </row>
    <row r="36" customFormat="false" ht="12.75" hidden="false" customHeight="false" outlineLevel="0" collapsed="false">
      <c r="A36" s="36"/>
    </row>
    <row r="37" customFormat="false" ht="12.75" hidden="false" customHeight="false" outlineLevel="0" collapsed="false">
      <c r="A37" s="36"/>
    </row>
    <row r="38" customFormat="false" ht="12.75" hidden="false" customHeight="false" outlineLevel="0" collapsed="false">
      <c r="A38" s="36"/>
    </row>
    <row r="39" customFormat="false" ht="12.75" hidden="false" customHeight="false" outlineLevel="0" collapsed="false">
      <c r="A39" s="36"/>
    </row>
    <row r="40" customFormat="false" ht="12.75" hidden="false" customHeight="false" outlineLevel="0" collapsed="false">
      <c r="A40" s="36"/>
    </row>
    <row r="41" customFormat="false" ht="12.75" hidden="false" customHeight="false" outlineLevel="0" collapsed="false">
      <c r="A41" s="36"/>
    </row>
    <row r="42" customFormat="false" ht="12.75" hidden="false" customHeight="false" outlineLevel="0" collapsed="false">
      <c r="A42" s="36"/>
    </row>
    <row r="43" customFormat="false" ht="12.75" hidden="false" customHeight="false" outlineLevel="0" collapsed="false">
      <c r="A43" s="36"/>
    </row>
    <row r="44" customFormat="false" ht="12.75" hidden="false" customHeight="false" outlineLevel="0" collapsed="false">
      <c r="A44" s="36"/>
    </row>
    <row r="45" customFormat="false" ht="12.75" hidden="false" customHeight="false" outlineLevel="0" collapsed="false">
      <c r="A45" s="36"/>
    </row>
    <row r="46" customFormat="false" ht="12.75" hidden="false" customHeight="false" outlineLevel="0" collapsed="false">
      <c r="A46" s="36"/>
    </row>
    <row r="47" customFormat="false" ht="12.75" hidden="false" customHeight="false" outlineLevel="0" collapsed="false">
      <c r="A47" s="36"/>
    </row>
    <row r="48" customFormat="false" ht="12.75" hidden="false" customHeight="false" outlineLevel="0" collapsed="false">
      <c r="A48" s="36"/>
    </row>
    <row r="49" customFormat="false" ht="12.75" hidden="false" customHeight="false" outlineLevel="0" collapsed="false">
      <c r="A49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6" activeCellId="0" sqref="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99"/>
    <col collapsed="false" customWidth="true" hidden="false" outlineLevel="0" max="3" min="2" style="0" width="18.7"/>
    <col collapsed="false" customWidth="true" hidden="false" outlineLevel="0" max="4" min="4" style="0" width="12.85"/>
    <col collapsed="false" customWidth="true" hidden="false" outlineLevel="0" max="6" min="5" style="0" width="13.85"/>
    <col collapsed="false" customWidth="true" hidden="false" outlineLevel="0" max="7" min="7" style="0" width="4.41"/>
    <col collapsed="false" customWidth="true" hidden="false" outlineLevel="0" max="9" min="8" style="0" width="14.41"/>
    <col collapsed="false" customWidth="true" hidden="false" outlineLevel="0" max="10" min="10" style="0" width="3.99"/>
    <col collapsed="false" customWidth="true" hidden="false" outlineLevel="0" max="12" min="11" style="0" width="15.13"/>
  </cols>
  <sheetData>
    <row r="1" customFormat="false" ht="12.75" hidden="false" customHeight="false" outlineLevel="0" collapsed="false">
      <c r="E1" s="38" t="s">
        <v>51</v>
      </c>
      <c r="F1" s="38"/>
      <c r="H1" s="38" t="s">
        <v>52</v>
      </c>
      <c r="I1" s="38"/>
      <c r="K1" s="38" t="s">
        <v>53</v>
      </c>
      <c r="L1" s="38"/>
    </row>
    <row r="3" customFormat="false" ht="12.75" hidden="false" customHeight="false" outlineLevel="0" collapsed="false">
      <c r="B3" s="39" t="s">
        <v>54</v>
      </c>
      <c r="C3" s="39"/>
      <c r="E3" s="39" t="s">
        <v>55</v>
      </c>
      <c r="F3" s="39"/>
      <c r="H3" s="39" t="s">
        <v>56</v>
      </c>
      <c r="I3" s="39"/>
      <c r="K3" s="39" t="s">
        <v>57</v>
      </c>
      <c r="L3" s="39"/>
    </row>
    <row r="4" customFormat="false" ht="12.75" hidden="false" customHeight="false" outlineLevel="0" collapsed="false">
      <c r="A4" s="40" t="s">
        <v>58</v>
      </c>
      <c r="B4" s="41"/>
      <c r="C4" s="42"/>
      <c r="D4" s="40"/>
      <c r="E4" s="43" t="n">
        <v>1</v>
      </c>
      <c r="F4" s="43"/>
      <c r="G4" s="39"/>
      <c r="H4" s="43" t="n">
        <v>5</v>
      </c>
      <c r="I4" s="43"/>
      <c r="K4" s="43" t="n">
        <v>5</v>
      </c>
      <c r="L4" s="43"/>
    </row>
    <row r="5" customFormat="false" ht="12.75" hidden="false" customHeight="false" outlineLevel="0" collapsed="false">
      <c r="A5" s="40" t="s">
        <v>59</v>
      </c>
      <c r="B5" s="44"/>
      <c r="C5" s="45"/>
      <c r="D5" s="40"/>
      <c r="E5" s="46" t="n">
        <v>36684</v>
      </c>
      <c r="F5" s="46"/>
      <c r="G5" s="39"/>
      <c r="H5" s="46" t="n">
        <v>36684</v>
      </c>
      <c r="I5" s="46"/>
      <c r="K5" s="46" t="n">
        <v>36684</v>
      </c>
      <c r="L5" s="46"/>
    </row>
    <row r="6" customFormat="false" ht="12.75" hidden="false" customHeight="false" outlineLevel="0" collapsed="false">
      <c r="A6" s="40" t="s">
        <v>60</v>
      </c>
      <c r="B6" s="47"/>
      <c r="C6" s="45"/>
      <c r="D6" s="40"/>
      <c r="E6" s="48" t="s">
        <v>61</v>
      </c>
      <c r="F6" s="48"/>
      <c r="G6" s="39"/>
      <c r="H6" s="48" t="s">
        <v>61</v>
      </c>
      <c r="I6" s="48"/>
      <c r="J6" s="8"/>
      <c r="K6" s="48" t="s">
        <v>61</v>
      </c>
      <c r="L6" s="48"/>
      <c r="M6" s="8"/>
      <c r="N6" s="8"/>
      <c r="O6" s="8"/>
      <c r="P6" s="8"/>
    </row>
    <row r="7" customFormat="false" ht="12.75" hidden="false" customHeight="false" outlineLevel="0" collapsed="false">
      <c r="A7" s="40" t="s">
        <v>62</v>
      </c>
      <c r="B7" s="49"/>
      <c r="C7" s="45"/>
      <c r="D7" s="40"/>
      <c r="E7" s="50" t="n">
        <v>37347</v>
      </c>
      <c r="F7" s="50"/>
      <c r="G7" s="39"/>
      <c r="H7" s="50" t="n">
        <v>37622</v>
      </c>
      <c r="I7" s="50"/>
      <c r="J7" s="8"/>
      <c r="K7" s="50" t="n">
        <v>37987</v>
      </c>
      <c r="L7" s="50"/>
      <c r="M7" s="8"/>
      <c r="N7" s="8"/>
      <c r="O7" s="8"/>
      <c r="P7" s="8"/>
    </row>
    <row r="8" customFormat="false" ht="12.75" hidden="false" customHeight="false" outlineLevel="0" collapsed="false">
      <c r="A8" s="40" t="s">
        <v>63</v>
      </c>
      <c r="B8" s="49"/>
      <c r="C8" s="45"/>
      <c r="D8" s="40"/>
      <c r="E8" s="50" t="n">
        <v>37956</v>
      </c>
      <c r="F8" s="50"/>
      <c r="G8" s="39"/>
      <c r="H8" s="50" t="n">
        <v>37956</v>
      </c>
      <c r="I8" s="50"/>
      <c r="J8" s="8"/>
      <c r="K8" s="50" t="n">
        <v>45992</v>
      </c>
      <c r="L8" s="50"/>
      <c r="M8" s="8"/>
      <c r="N8" s="8"/>
      <c r="O8" s="8"/>
      <c r="P8" s="8"/>
    </row>
    <row r="9" customFormat="false" ht="12.75" hidden="false" customHeight="false" outlineLevel="0" collapsed="false">
      <c r="A9" s="40" t="s">
        <v>64</v>
      </c>
      <c r="B9" s="51"/>
      <c r="C9" s="45"/>
      <c r="D9" s="40"/>
      <c r="E9" s="52" t="n">
        <v>-1297972</v>
      </c>
      <c r="F9" s="52"/>
      <c r="G9" s="39"/>
      <c r="H9" s="52" t="n">
        <v>-3720184.28571429</v>
      </c>
      <c r="I9" s="52"/>
      <c r="K9" s="52" t="n">
        <v>-5016515.625</v>
      </c>
      <c r="L9" s="52"/>
    </row>
    <row r="10" customFormat="false" ht="12.75" hidden="false" customHeight="false" outlineLevel="0" collapsed="false">
      <c r="A10" s="40" t="s">
        <v>65</v>
      </c>
      <c r="B10" s="53"/>
      <c r="C10" s="45"/>
      <c r="D10" s="40"/>
      <c r="E10" s="21" t="n">
        <v>1</v>
      </c>
      <c r="F10" s="21"/>
      <c r="G10" s="39"/>
      <c r="H10" s="21" t="n">
        <v>1</v>
      </c>
      <c r="I10" s="21"/>
      <c r="K10" s="21" t="n">
        <v>2.3</v>
      </c>
      <c r="L10" s="21"/>
    </row>
    <row r="11" customFormat="false" ht="12.75" hidden="false" customHeight="false" outlineLevel="0" collapsed="false">
      <c r="A11" s="11"/>
      <c r="B11" s="54" t="s">
        <v>66</v>
      </c>
      <c r="C11" s="54" t="s">
        <v>67</v>
      </c>
      <c r="D11" s="11"/>
      <c r="E11" s="54" t="s">
        <v>66</v>
      </c>
      <c r="F11" s="54" t="s">
        <v>67</v>
      </c>
      <c r="H11" s="54" t="s">
        <v>66</v>
      </c>
      <c r="I11" s="54" t="s">
        <v>67</v>
      </c>
      <c r="K11" s="54" t="s">
        <v>66</v>
      </c>
      <c r="L11" s="54" t="s">
        <v>67</v>
      </c>
    </row>
    <row r="12" customFormat="false" ht="12.75" hidden="false" customHeight="false" outlineLevel="0" collapsed="false">
      <c r="A12" s="11" t="s">
        <v>42</v>
      </c>
      <c r="B12" s="55" t="n">
        <f aca="false">+SUMIF($E$11:$CJ$11,"POS",$E12:$CJ12)</f>
        <v>-3009262127.75584</v>
      </c>
      <c r="C12" s="56" t="n">
        <f aca="false">+SUMIF($E$11:$CJ$11,"P&amp;l",$E12:$CJ12)</f>
        <v>0</v>
      </c>
      <c r="D12" s="11"/>
      <c r="E12" s="55" t="n">
        <f aca="false">SUM(E13:E235)</f>
        <v>-138584349.015813</v>
      </c>
      <c r="F12" s="57" t="n">
        <f aca="false">SUM(F13:F235)</f>
        <v>0</v>
      </c>
      <c r="H12" s="55" t="n">
        <f aca="false">SUM(H13:H235)</f>
        <v>-220994027.821297</v>
      </c>
      <c r="I12" s="57" t="n">
        <f aca="false">SUM(I13:I235)</f>
        <v>0</v>
      </c>
      <c r="K12" s="55" t="n">
        <f aca="false">SUM(K13:K235)</f>
        <v>-2649683750.91873</v>
      </c>
      <c r="L12" s="57" t="n">
        <f aca="false">SUM(L13:L235)</f>
        <v>0</v>
      </c>
    </row>
    <row r="13" customFormat="false" ht="12.75" hidden="false" customHeight="false" outlineLevel="0" collapsed="false">
      <c r="A13" s="58" t="n">
        <f aca="false">+curves!A2</f>
        <v>36678</v>
      </c>
      <c r="B13" s="3" t="n">
        <f aca="false">+SUMIF($E$11:$CJ$11,"POS",$E13:$CJ13)</f>
        <v>0</v>
      </c>
      <c r="C13" s="4" t="n">
        <f aca="false">+SUMIF($E$11:$CJ$11,"P&amp;l",$E13:$CJ13)</f>
        <v>0</v>
      </c>
      <c r="D13" s="58"/>
      <c r="E13" s="3" t="n">
        <f aca="false">+IF(AND(E$7&lt;$A13+1,E$8&gt;$A13-1),E$9*VLOOKUP($A13,curves,3,0),0)</f>
        <v>0</v>
      </c>
      <c r="F13" s="4" t="n">
        <f aca="false">+IF(AND(E$7&lt;$A13+1,E$8&gt;$A13-1),E$9*(VLOOKUP($A13,curves,8,0)-E$10)*VLOOKUP($A13,curves,3,0),0)</f>
        <v>0</v>
      </c>
      <c r="H13" s="3" t="n">
        <f aca="false">+IF(AND(H$7&lt;$A13+1,H$8&gt;$A13-1),H$9*VLOOKUP($A13,curves,3,0),0)</f>
        <v>0</v>
      </c>
      <c r="I13" s="4" t="n">
        <f aca="false">+IF(AND(H$7&lt;$A13+1,H$8&gt;$A13-1),H$9*(VLOOKUP($A13,curves,8,0)-H$10)*VLOOKUP($A13,curves,3,0),0)</f>
        <v>0</v>
      </c>
      <c r="K13" s="3" t="n">
        <f aca="false">+IF(AND(K$7&lt;$A13+1,K$8&gt;$A13-1),K$9*VLOOKUP($A13,curves,3,0),0)</f>
        <v>0</v>
      </c>
      <c r="L13" s="4" t="n">
        <f aca="false">+IF(AND(K$7&lt;$A13+1,K$8&gt;$A13-1),K$9*(VLOOKUP($A13,curves,9,0)-K$10)*VLOOKUP($A13,curves,3,0),0)</f>
        <v>0</v>
      </c>
    </row>
    <row r="14" customFormat="false" ht="12.75" hidden="false" customHeight="false" outlineLevel="0" collapsed="false">
      <c r="A14" s="58" t="n">
        <f aca="false">+curves!A3</f>
        <v>36708</v>
      </c>
      <c r="B14" s="3" t="n">
        <f aca="false">+SUMIF($E$11:$CJ$11,"POS",$E14:$CJ14)</f>
        <v>0</v>
      </c>
      <c r="C14" s="4" t="n">
        <f aca="false">+SUMIF($E$11:$CJ$11,"P&amp;l",$E14:$CJ14)</f>
        <v>0</v>
      </c>
      <c r="D14" s="58"/>
      <c r="E14" s="3" t="n">
        <f aca="false">+IF(AND(E$7&lt;$A14+1,E$8&gt;$A14-1),E$9*VLOOKUP($A14,curves,3,0),0)</f>
        <v>0</v>
      </c>
      <c r="F14" s="4" t="n">
        <f aca="false">+IF(AND(E$7&lt;$A14+1,E$8&gt;$A14-1),E$9*(VLOOKUP($A14,curves,8,0)-E$10)*VLOOKUP($A14,curves,3,0),0)</f>
        <v>0</v>
      </c>
      <c r="H14" s="3" t="n">
        <f aca="false">+IF(AND(H$7&lt;$A14+1,H$8&gt;$A14-1),H$9*VLOOKUP($A14,curves,3,0),0)</f>
        <v>0</v>
      </c>
      <c r="I14" s="4" t="n">
        <f aca="false">+IF(AND(H$7&lt;$A14+1,H$8&gt;$A14-1),H$9*(VLOOKUP($A14,curves,8,0)-H$10)*VLOOKUP($A14,curves,3,0),0)</f>
        <v>0</v>
      </c>
      <c r="K14" s="3" t="n">
        <f aca="false">+IF(AND(K$7&lt;$A14+1,K$8&gt;$A14-1),K$9*VLOOKUP($A14,curves,3,0),0)</f>
        <v>0</v>
      </c>
      <c r="L14" s="4" t="n">
        <f aca="false">+IF(AND(K$7&lt;$A14+1,K$8&gt;$A14-1),K$9*(VLOOKUP($A14,curves,9,0)-K$10)*VLOOKUP($A14,curves,3,0),0)</f>
        <v>0</v>
      </c>
    </row>
    <row r="15" customFormat="false" ht="12.75" hidden="false" customHeight="false" outlineLevel="0" collapsed="false">
      <c r="A15" s="58" t="n">
        <f aca="false">+curves!A4</f>
        <v>36739</v>
      </c>
      <c r="B15" s="3" t="n">
        <f aca="false">+SUMIF($E$11:$CJ$11,"POS",$E15:$CJ15)</f>
        <v>0</v>
      </c>
      <c r="C15" s="4" t="n">
        <f aca="false">+SUMIF($E$11:$CJ$11,"P&amp;l",$E15:$CJ15)</f>
        <v>0</v>
      </c>
      <c r="D15" s="58"/>
      <c r="E15" s="3" t="n">
        <f aca="false">+IF(AND(E$7&lt;$A15+1,E$8&gt;$A15-1),E$9*VLOOKUP($A15,curves,3,0),0)</f>
        <v>0</v>
      </c>
      <c r="F15" s="4" t="n">
        <f aca="false">+IF(AND(E$7&lt;$A15+1,E$8&gt;$A15-1),E$9*(VLOOKUP($A15,curves,8,0)-E$10)*VLOOKUP($A15,curves,3,0),0)</f>
        <v>0</v>
      </c>
      <c r="H15" s="3" t="n">
        <f aca="false">+IF(AND(H$7&lt;$A15+1,H$8&gt;$A15-1),H$9*VLOOKUP($A15,curves,3,0),0)</f>
        <v>0</v>
      </c>
      <c r="I15" s="4" t="n">
        <f aca="false">+IF(AND(H$7&lt;$A15+1,H$8&gt;$A15-1),H$9*(VLOOKUP($A15,curves,8,0)-H$10)*VLOOKUP($A15,curves,3,0),0)</f>
        <v>0</v>
      </c>
      <c r="K15" s="3" t="n">
        <f aca="false">+IF(AND(K$7&lt;$A15+1,K$8&gt;$A15-1),K$9*VLOOKUP($A15,curves,3,0),0)</f>
        <v>0</v>
      </c>
      <c r="L15" s="4" t="n">
        <f aca="false">+IF(AND(K$7&lt;$A15+1,K$8&gt;$A15-1),K$9*(VLOOKUP($A15,curves,9,0)-K$10)*VLOOKUP($A15,curves,3,0),0)</f>
        <v>0</v>
      </c>
    </row>
    <row r="16" customFormat="false" ht="12.75" hidden="false" customHeight="false" outlineLevel="0" collapsed="false">
      <c r="A16" s="58" t="n">
        <f aca="false">+curves!A5</f>
        <v>36770</v>
      </c>
      <c r="B16" s="3" t="n">
        <f aca="false">+SUMIF($E$11:$CJ$11,"POS",$E16:$CJ16)</f>
        <v>0</v>
      </c>
      <c r="C16" s="4" t="n">
        <f aca="false">+SUMIF($E$11:$CJ$11,"P&amp;l",$E16:$CJ16)</f>
        <v>0</v>
      </c>
      <c r="D16" s="58"/>
      <c r="E16" s="3" t="n">
        <f aca="false">+IF(AND(E$7&lt;$A16+1,E$8&gt;$A16-1),E$9*VLOOKUP($A16,curves,3,0),0)</f>
        <v>0</v>
      </c>
      <c r="F16" s="4" t="n">
        <f aca="false">+IF(AND(E$7&lt;$A16+1,E$8&gt;$A16-1),E$9*(VLOOKUP($A16,curves,8,0)-E$10)*VLOOKUP($A16,curves,3,0),0)</f>
        <v>0</v>
      </c>
      <c r="H16" s="3" t="n">
        <f aca="false">+IF(AND(H$7&lt;$A16+1,H$8&gt;$A16-1),H$9*VLOOKUP($A16,curves,3,0),0)</f>
        <v>0</v>
      </c>
      <c r="I16" s="4" t="n">
        <f aca="false">+IF(AND(H$7&lt;$A16+1,H$8&gt;$A16-1),H$9*(VLOOKUP($A16,curves,8,0)-H$10)*VLOOKUP($A16,curves,3,0),0)</f>
        <v>0</v>
      </c>
      <c r="K16" s="3" t="n">
        <f aca="false">+IF(AND(K$7&lt;$A16+1,K$8&gt;$A16-1),K$9*VLOOKUP($A16,curves,3,0),0)</f>
        <v>0</v>
      </c>
      <c r="L16" s="4" t="n">
        <f aca="false">+IF(AND(K$7&lt;$A16+1,K$8&gt;$A16-1),K$9*(VLOOKUP($A16,curves,9,0)-K$10)*VLOOKUP($A16,curves,3,0),0)</f>
        <v>0</v>
      </c>
    </row>
    <row r="17" customFormat="false" ht="12.75" hidden="false" customHeight="false" outlineLevel="0" collapsed="false">
      <c r="A17" s="58" t="n">
        <f aca="false">+curves!A6</f>
        <v>36800</v>
      </c>
      <c r="B17" s="3" t="n">
        <f aca="false">+SUMIF($E$11:$CJ$11,"POS",$E17:$CJ17)</f>
        <v>0</v>
      </c>
      <c r="C17" s="4" t="n">
        <f aca="false">+SUMIF($E$11:$CJ$11,"P&amp;l",$E17:$CJ17)</f>
        <v>0</v>
      </c>
      <c r="D17" s="58"/>
      <c r="E17" s="3" t="n">
        <f aca="false">+IF(AND(E$7&lt;$A17+1,E$8&gt;$A17-1),E$9*VLOOKUP($A17,curves,3,0),0)</f>
        <v>0</v>
      </c>
      <c r="F17" s="4" t="n">
        <f aca="false">+IF(AND(E$7&lt;$A17+1,E$8&gt;$A17-1),E$9*(VLOOKUP($A17,curves,8,0)-E$10)*VLOOKUP($A17,curves,3,0),0)</f>
        <v>0</v>
      </c>
      <c r="H17" s="3" t="n">
        <f aca="false">+IF(AND(H$7&lt;$A17+1,H$8&gt;$A17-1),H$9*VLOOKUP($A17,curves,3,0),0)</f>
        <v>0</v>
      </c>
      <c r="I17" s="4" t="n">
        <f aca="false">+IF(AND(H$7&lt;$A17+1,H$8&gt;$A17-1),H$9*(VLOOKUP($A17,curves,8,0)-H$10)*VLOOKUP($A17,curves,3,0),0)</f>
        <v>0</v>
      </c>
      <c r="K17" s="3" t="n">
        <f aca="false">+IF(AND(K$7&lt;$A17+1,K$8&gt;$A17-1),K$9*VLOOKUP($A17,curves,3,0),0)</f>
        <v>0</v>
      </c>
      <c r="L17" s="4" t="n">
        <f aca="false">+IF(AND(K$7&lt;$A17+1,K$8&gt;$A17-1),K$9*(VLOOKUP($A17,curves,9,0)-K$10)*VLOOKUP($A17,curves,3,0),0)</f>
        <v>0</v>
      </c>
    </row>
    <row r="18" customFormat="false" ht="12.75" hidden="false" customHeight="false" outlineLevel="0" collapsed="false">
      <c r="A18" s="58" t="n">
        <f aca="false">+curves!A7</f>
        <v>36831</v>
      </c>
      <c r="B18" s="3" t="n">
        <f aca="false">+SUMIF($E$11:$CJ$11,"POS",$E18:$CJ18)</f>
        <v>0</v>
      </c>
      <c r="C18" s="4" t="n">
        <f aca="false">+SUMIF($E$11:$CJ$11,"P&amp;l",$E18:$CJ18)</f>
        <v>0</v>
      </c>
      <c r="D18" s="58"/>
      <c r="E18" s="3" t="n">
        <f aca="false">+IF(AND(E$7&lt;$A18+1,E$8&gt;$A18-1),E$9*VLOOKUP($A18,curves,3,0),0)</f>
        <v>0</v>
      </c>
      <c r="F18" s="4" t="n">
        <f aca="false">+IF(AND(E$7&lt;$A18+1,E$8&gt;$A18-1),E$9*(VLOOKUP($A18,curves,8,0)-E$10)*VLOOKUP($A18,curves,3,0),0)</f>
        <v>0</v>
      </c>
      <c r="H18" s="3" t="n">
        <f aca="false">+IF(AND(H$7&lt;$A18+1,H$8&gt;$A18-1),H$9*VLOOKUP($A18,curves,3,0),0)</f>
        <v>0</v>
      </c>
      <c r="I18" s="4" t="n">
        <f aca="false">+IF(AND(H$7&lt;$A18+1,H$8&gt;$A18-1),H$9*(VLOOKUP($A18,curves,8,0)-H$10)*VLOOKUP($A18,curves,3,0),0)</f>
        <v>0</v>
      </c>
      <c r="K18" s="3" t="n">
        <f aca="false">+IF(AND(K$7&lt;$A18+1,K$8&gt;$A18-1),K$9*VLOOKUP($A18,curves,3,0),0)</f>
        <v>0</v>
      </c>
      <c r="L18" s="4" t="n">
        <f aca="false">+IF(AND(K$7&lt;$A18+1,K$8&gt;$A18-1),K$9*(VLOOKUP($A18,curves,9,0)-K$10)*VLOOKUP($A18,curves,3,0),0)</f>
        <v>0</v>
      </c>
    </row>
    <row r="19" customFormat="false" ht="12.75" hidden="false" customHeight="false" outlineLevel="0" collapsed="false">
      <c r="A19" s="58" t="n">
        <f aca="false">+curves!A8</f>
        <v>36861</v>
      </c>
      <c r="B19" s="3" t="n">
        <f aca="false">+SUMIF($E$11:$CJ$11,"POS",$E19:$CJ19)</f>
        <v>0</v>
      </c>
      <c r="C19" s="4" t="n">
        <f aca="false">+SUMIF($E$11:$CJ$11,"P&amp;l",$E19:$CJ19)</f>
        <v>0</v>
      </c>
      <c r="D19" s="58"/>
      <c r="E19" s="3" t="n">
        <f aca="false">+IF(AND(E$7&lt;$A19+1,E$8&gt;$A19-1),E$9*VLOOKUP($A19,curves,3,0),0)</f>
        <v>0</v>
      </c>
      <c r="F19" s="4" t="n">
        <f aca="false">+IF(AND(E$7&lt;$A19+1,E$8&gt;$A19-1),E$9*(VLOOKUP($A19,curves,8,0)-E$10)*VLOOKUP($A19,curves,3,0),0)</f>
        <v>0</v>
      </c>
      <c r="H19" s="3" t="n">
        <f aca="false">+IF(AND(H$7&lt;$A19+1,H$8&gt;$A19-1),H$9*VLOOKUP($A19,curves,3,0),0)</f>
        <v>0</v>
      </c>
      <c r="I19" s="4" t="n">
        <f aca="false">+IF(AND(H$7&lt;$A19+1,H$8&gt;$A19-1),H$9*(VLOOKUP($A19,curves,8,0)-H$10)*VLOOKUP($A19,curves,3,0),0)</f>
        <v>0</v>
      </c>
      <c r="K19" s="3" t="n">
        <f aca="false">+IF(AND(K$7&lt;$A19+1,K$8&gt;$A19-1),K$9*VLOOKUP($A19,curves,3,0),0)</f>
        <v>0</v>
      </c>
      <c r="L19" s="4" t="n">
        <f aca="false">+IF(AND(K$7&lt;$A19+1,K$8&gt;$A19-1),K$9*(VLOOKUP($A19,curves,9,0)-K$10)*VLOOKUP($A19,curves,3,0),0)</f>
        <v>0</v>
      </c>
    </row>
    <row r="20" customFormat="false" ht="12.75" hidden="false" customHeight="false" outlineLevel="0" collapsed="false">
      <c r="A20" s="58" t="n">
        <f aca="false">+curves!A9</f>
        <v>36892</v>
      </c>
      <c r="B20" s="3" t="n">
        <f aca="false">+SUMIF($E$11:$CJ$11,"POS",$E20:$CJ20)</f>
        <v>0</v>
      </c>
      <c r="C20" s="4" t="n">
        <f aca="false">+SUMIF($E$11:$CJ$11,"P&amp;l",$E20:$CJ20)</f>
        <v>0</v>
      </c>
      <c r="D20" s="58"/>
      <c r="E20" s="3" t="n">
        <f aca="false">+IF(AND(E$7&lt;$A20+1,E$8&gt;$A20-1),E$9*VLOOKUP($A20,curves,3,0),0)</f>
        <v>0</v>
      </c>
      <c r="F20" s="4" t="n">
        <f aca="false">+IF(AND(E$7&lt;$A20+1,E$8&gt;$A20-1),E$9*(VLOOKUP($A20,curves,8,0)-E$10)*VLOOKUP($A20,curves,3,0),0)</f>
        <v>0</v>
      </c>
      <c r="H20" s="3" t="n">
        <f aca="false">+IF(AND(H$7&lt;$A20+1,H$8&gt;$A20-1),H$9*VLOOKUP($A20,curves,3,0),0)</f>
        <v>0</v>
      </c>
      <c r="I20" s="4" t="n">
        <f aca="false">+IF(AND(H$7&lt;$A20+1,H$8&gt;$A20-1),H$9*(VLOOKUP($A20,curves,8,0)-H$10)*VLOOKUP($A20,curves,3,0),0)</f>
        <v>0</v>
      </c>
      <c r="K20" s="3" t="n">
        <f aca="false">+IF(AND(K$7&lt;$A20+1,K$8&gt;$A20-1),K$9*VLOOKUP($A20,curves,3,0),0)</f>
        <v>0</v>
      </c>
      <c r="L20" s="4" t="n">
        <f aca="false">+IF(AND(K$7&lt;$A20+1,K$8&gt;$A20-1),K$9*(VLOOKUP($A20,curves,9,0)-K$10)*VLOOKUP($A20,curves,3,0),0)</f>
        <v>0</v>
      </c>
    </row>
    <row r="21" customFormat="false" ht="12.75" hidden="false" customHeight="false" outlineLevel="0" collapsed="false">
      <c r="A21" s="58" t="n">
        <f aca="false">+curves!A10</f>
        <v>36923</v>
      </c>
      <c r="B21" s="3" t="n">
        <f aca="false">+SUMIF($E$11:$CJ$11,"POS",$E21:$CJ21)</f>
        <v>0</v>
      </c>
      <c r="C21" s="4" t="n">
        <f aca="false">+SUMIF($E$11:$CJ$11,"P&amp;l",$E21:$CJ21)</f>
        <v>0</v>
      </c>
      <c r="D21" s="58"/>
      <c r="E21" s="3" t="n">
        <f aca="false">+IF(AND(E$7&lt;$A21+1,E$8&gt;$A21-1),E$9*VLOOKUP($A21,curves,3,0),0)</f>
        <v>0</v>
      </c>
      <c r="F21" s="4" t="n">
        <f aca="false">+IF(AND(E$7&lt;$A21+1,E$8&gt;$A21-1),E$9*(VLOOKUP($A21,curves,8,0)-E$10)*VLOOKUP($A21,curves,3,0),0)</f>
        <v>0</v>
      </c>
      <c r="H21" s="3" t="n">
        <f aca="false">+IF(AND(H$7&lt;$A21+1,H$8&gt;$A21-1),H$9*VLOOKUP($A21,curves,3,0),0)</f>
        <v>0</v>
      </c>
      <c r="I21" s="4" t="n">
        <f aca="false">+IF(AND(H$7&lt;$A21+1,H$8&gt;$A21-1),H$9*(VLOOKUP($A21,curves,8,0)-H$10)*VLOOKUP($A21,curves,3,0),0)</f>
        <v>0</v>
      </c>
      <c r="K21" s="3" t="n">
        <f aca="false">+IF(AND(K$7&lt;$A21+1,K$8&gt;$A21-1),K$9*VLOOKUP($A21,curves,3,0),0)</f>
        <v>0</v>
      </c>
      <c r="L21" s="4" t="n">
        <f aca="false">+IF(AND(K$7&lt;$A21+1,K$8&gt;$A21-1),K$9*(VLOOKUP($A21,curves,9,0)-K$10)*VLOOKUP($A21,curves,3,0),0)</f>
        <v>0</v>
      </c>
    </row>
    <row r="22" customFormat="false" ht="12.75" hidden="false" customHeight="false" outlineLevel="0" collapsed="false">
      <c r="A22" s="58" t="n">
        <f aca="false">+curves!A11</f>
        <v>36951</v>
      </c>
      <c r="B22" s="3" t="n">
        <f aca="false">+SUMIF($E$11:$CJ$11,"POS",$E22:$CJ22)</f>
        <v>0</v>
      </c>
      <c r="C22" s="4" t="n">
        <f aca="false">+SUMIF($E$11:$CJ$11,"P&amp;l",$E22:$CJ22)</f>
        <v>0</v>
      </c>
      <c r="D22" s="58"/>
      <c r="E22" s="3" t="n">
        <f aca="false">+IF(AND(E$7&lt;$A22+1,E$8&gt;$A22-1),E$9*VLOOKUP($A22,curves,3,0),0)</f>
        <v>0</v>
      </c>
      <c r="F22" s="4" t="n">
        <f aca="false">+IF(AND(E$7&lt;$A22+1,E$8&gt;$A22-1),E$9*(VLOOKUP($A22,curves,8,0)-E$10)*VLOOKUP($A22,curves,3,0),0)</f>
        <v>0</v>
      </c>
      <c r="H22" s="3" t="n">
        <f aca="false">+IF(AND(H$7&lt;$A22+1,H$8&gt;$A22-1),H$9*VLOOKUP($A22,curves,3,0),0)</f>
        <v>0</v>
      </c>
      <c r="I22" s="4" t="n">
        <f aca="false">+IF(AND(H$7&lt;$A22+1,H$8&gt;$A22-1),H$9*(VLOOKUP($A22,curves,8,0)-H$10)*VLOOKUP($A22,curves,3,0),0)</f>
        <v>0</v>
      </c>
      <c r="K22" s="3" t="n">
        <f aca="false">+IF(AND(K$7&lt;$A22+1,K$8&gt;$A22-1),K$9*VLOOKUP($A22,curves,3,0),0)</f>
        <v>0</v>
      </c>
      <c r="L22" s="4" t="n">
        <f aca="false">+IF(AND(K$7&lt;$A22+1,K$8&gt;$A22-1),K$9*(VLOOKUP($A22,curves,9,0)-K$10)*VLOOKUP($A22,curves,3,0),0)</f>
        <v>0</v>
      </c>
    </row>
    <row r="23" customFormat="false" ht="12.75" hidden="false" customHeight="false" outlineLevel="0" collapsed="false">
      <c r="A23" s="58" t="n">
        <f aca="false">+curves!A12</f>
        <v>36982</v>
      </c>
      <c r="B23" s="3" t="n">
        <f aca="false">+SUMIF($E$11:$CJ$11,"POS",$E23:$CJ23)</f>
        <v>0</v>
      </c>
      <c r="C23" s="4" t="n">
        <f aca="false">+SUMIF($E$11:$CJ$11,"P&amp;l",$E23:$CJ23)</f>
        <v>0</v>
      </c>
      <c r="D23" s="58"/>
      <c r="E23" s="3" t="n">
        <f aca="false">+IF(AND(E$7&lt;$A23+1,E$8&gt;$A23-1),E$9*VLOOKUP($A23,curves,3,0),0)</f>
        <v>0</v>
      </c>
      <c r="F23" s="4" t="n">
        <f aca="false">+IF(AND(E$7&lt;$A23+1,E$8&gt;$A23-1),E$9*(VLOOKUP($A23,curves,8,0)-E$10)*VLOOKUP($A23,curves,3,0),0)</f>
        <v>0</v>
      </c>
      <c r="H23" s="3" t="n">
        <f aca="false">+IF(AND(H$7&lt;$A23+1,H$8&gt;$A23-1),H$9*VLOOKUP($A23,curves,3,0),0)</f>
        <v>0</v>
      </c>
      <c r="I23" s="4" t="n">
        <f aca="false">+IF(AND(H$7&lt;$A23+1,H$8&gt;$A23-1),H$9*(VLOOKUP($A23,curves,8,0)-H$10)*VLOOKUP($A23,curves,3,0),0)</f>
        <v>0</v>
      </c>
      <c r="K23" s="3" t="n">
        <f aca="false">+IF(AND(K$7&lt;$A23+1,K$8&gt;$A23-1),K$9*VLOOKUP($A23,curves,3,0),0)</f>
        <v>0</v>
      </c>
      <c r="L23" s="4" t="n">
        <f aca="false">+IF(AND(K$7&lt;$A23+1,K$8&gt;$A23-1),K$9*(VLOOKUP($A23,curves,9,0)-K$10)*VLOOKUP($A23,curves,3,0),0)</f>
        <v>0</v>
      </c>
    </row>
    <row r="24" customFormat="false" ht="12.75" hidden="false" customHeight="false" outlineLevel="0" collapsed="false">
      <c r="A24" s="58" t="n">
        <f aca="false">+curves!A13</f>
        <v>37012</v>
      </c>
      <c r="B24" s="3" t="n">
        <f aca="false">+SUMIF($E$11:$CJ$11,"POS",$E24:$CJ24)</f>
        <v>0</v>
      </c>
      <c r="C24" s="4" t="n">
        <f aca="false">+SUMIF($E$11:$CJ$11,"P&amp;l",$E24:$CJ24)</f>
        <v>0</v>
      </c>
      <c r="D24" s="58"/>
      <c r="E24" s="3" t="n">
        <f aca="false">+IF(AND(E$7&lt;$A24+1,E$8&gt;$A24-1),E$9*VLOOKUP($A24,curves,3,0),0)</f>
        <v>0</v>
      </c>
      <c r="F24" s="4" t="n">
        <f aca="false">+IF(AND(E$7&lt;$A24+1,E$8&gt;$A24-1),E$9*(VLOOKUP($A24,curves,8,0)-E$10)*VLOOKUP($A24,curves,3,0),0)</f>
        <v>0</v>
      </c>
      <c r="H24" s="3" t="n">
        <f aca="false">+IF(AND(H$7&lt;$A24+1,H$8&gt;$A24-1),H$9*VLOOKUP($A24,curves,3,0),0)</f>
        <v>0</v>
      </c>
      <c r="I24" s="4" t="n">
        <f aca="false">+IF(AND(H$7&lt;$A24+1,H$8&gt;$A24-1),H$9*(VLOOKUP($A24,curves,8,0)-H$10)*VLOOKUP($A24,curves,3,0),0)</f>
        <v>0</v>
      </c>
      <c r="K24" s="3" t="n">
        <f aca="false">+IF(AND(K$7&lt;$A24+1,K$8&gt;$A24-1),K$9*VLOOKUP($A24,curves,3,0),0)</f>
        <v>0</v>
      </c>
      <c r="L24" s="4" t="n">
        <f aca="false">+IF(AND(K$7&lt;$A24+1,K$8&gt;$A24-1),K$9*(VLOOKUP($A24,curves,9,0)-K$10)*VLOOKUP($A24,curves,3,0),0)</f>
        <v>0</v>
      </c>
    </row>
    <row r="25" customFormat="false" ht="12.75" hidden="false" customHeight="false" outlineLevel="0" collapsed="false">
      <c r="A25" s="58" t="n">
        <f aca="false">+curves!A14</f>
        <v>37043</v>
      </c>
      <c r="B25" s="3" t="n">
        <f aca="false">+SUMIF($E$11:$CJ$11,"POS",$E25:$CJ25)</f>
        <v>0</v>
      </c>
      <c r="C25" s="4" t="n">
        <f aca="false">+SUMIF($E$11:$CJ$11,"P&amp;l",$E25:$CJ25)</f>
        <v>0</v>
      </c>
      <c r="D25" s="58"/>
      <c r="E25" s="3" t="n">
        <f aca="false">+IF(AND(E$7&lt;$A25+1,E$8&gt;$A25-1),E$9*VLOOKUP($A25,curves,3,0),0)</f>
        <v>0</v>
      </c>
      <c r="F25" s="4" t="n">
        <f aca="false">+IF(AND(E$7&lt;$A25+1,E$8&gt;$A25-1),E$9*(VLOOKUP($A25,curves,8,0)-E$10)*VLOOKUP($A25,curves,3,0),0)</f>
        <v>0</v>
      </c>
      <c r="H25" s="3" t="n">
        <f aca="false">+IF(AND(H$7&lt;$A25+1,H$8&gt;$A25-1),H$9*VLOOKUP($A25,curves,3,0),0)</f>
        <v>0</v>
      </c>
      <c r="I25" s="4" t="n">
        <f aca="false">+IF(AND(H$7&lt;$A25+1,H$8&gt;$A25-1),H$9*(VLOOKUP($A25,curves,8,0)-H$10)*VLOOKUP($A25,curves,3,0),0)</f>
        <v>0</v>
      </c>
      <c r="K25" s="3" t="n">
        <f aca="false">+IF(AND(K$7&lt;$A25+1,K$8&gt;$A25-1),K$9*VLOOKUP($A25,curves,3,0),0)</f>
        <v>0</v>
      </c>
      <c r="L25" s="4" t="n">
        <f aca="false">+IF(AND(K$7&lt;$A25+1,K$8&gt;$A25-1),K$9*(VLOOKUP($A25,curves,9,0)-K$10)*VLOOKUP($A25,curves,3,0),0)</f>
        <v>0</v>
      </c>
    </row>
    <row r="26" customFormat="false" ht="12.75" hidden="false" customHeight="false" outlineLevel="0" collapsed="false">
      <c r="A26" s="58" t="n">
        <f aca="false">+curves!A15</f>
        <v>37073</v>
      </c>
      <c r="B26" s="3" t="n">
        <f aca="false">+SUMIF($E$11:$CJ$11,"POS",$E26:$CJ26)</f>
        <v>0</v>
      </c>
      <c r="C26" s="4" t="n">
        <f aca="false">+SUMIF($E$11:$CJ$11,"P&amp;l",$E26:$CJ26)</f>
        <v>0</v>
      </c>
      <c r="D26" s="58"/>
      <c r="E26" s="3" t="n">
        <f aca="false">+IF(AND(E$7&lt;$A26+1,E$8&gt;$A26-1),E$9*VLOOKUP($A26,curves,3,0),0)</f>
        <v>0</v>
      </c>
      <c r="F26" s="4" t="n">
        <f aca="false">+IF(AND(E$7&lt;$A26+1,E$8&gt;$A26-1),E$9*(VLOOKUP($A26,curves,8,0)-E$10)*VLOOKUP($A26,curves,3,0),0)</f>
        <v>0</v>
      </c>
      <c r="H26" s="3" t="n">
        <f aca="false">+IF(AND(H$7&lt;$A26+1,H$8&gt;$A26-1),H$9*VLOOKUP($A26,curves,3,0),0)</f>
        <v>0</v>
      </c>
      <c r="I26" s="4" t="n">
        <f aca="false">+IF(AND(H$7&lt;$A26+1,H$8&gt;$A26-1),H$9*(VLOOKUP($A26,curves,8,0)-H$10)*VLOOKUP($A26,curves,3,0),0)</f>
        <v>0</v>
      </c>
      <c r="K26" s="3" t="n">
        <f aca="false">+IF(AND(K$7&lt;$A26+1,K$8&gt;$A26-1),K$9*VLOOKUP($A26,curves,3,0),0)</f>
        <v>0</v>
      </c>
      <c r="L26" s="4" t="n">
        <f aca="false">+IF(AND(K$7&lt;$A26+1,K$8&gt;$A26-1),K$9*(VLOOKUP($A26,curves,9,0)-K$10)*VLOOKUP($A26,curves,3,0),0)</f>
        <v>0</v>
      </c>
    </row>
    <row r="27" customFormat="false" ht="12.75" hidden="false" customHeight="false" outlineLevel="0" collapsed="false">
      <c r="A27" s="58" t="n">
        <f aca="false">+curves!A16</f>
        <v>37104</v>
      </c>
      <c r="B27" s="3" t="n">
        <f aca="false">+SUMIF($E$11:$CJ$11,"POS",$E27:$CJ27)</f>
        <v>0</v>
      </c>
      <c r="C27" s="4" t="n">
        <f aca="false">+SUMIF($E$11:$CJ$11,"P&amp;l",$E27:$CJ27)</f>
        <v>0</v>
      </c>
      <c r="D27" s="58"/>
      <c r="E27" s="3" t="n">
        <f aca="false">+IF(AND(E$7&lt;$A27+1,E$8&gt;$A27-1),E$9*VLOOKUP($A27,curves,3,0),0)</f>
        <v>0</v>
      </c>
      <c r="F27" s="4" t="n">
        <f aca="false">+IF(AND(E$7&lt;$A27+1,E$8&gt;$A27-1),E$9*(VLOOKUP($A27,curves,8,0)-E$10)*VLOOKUP($A27,curves,3,0),0)</f>
        <v>0</v>
      </c>
      <c r="H27" s="3" t="n">
        <f aca="false">+IF(AND(H$7&lt;$A27+1,H$8&gt;$A27-1),H$9*VLOOKUP($A27,curves,3,0),0)</f>
        <v>0</v>
      </c>
      <c r="I27" s="4" t="n">
        <f aca="false">+IF(AND(H$7&lt;$A27+1,H$8&gt;$A27-1),H$9*(VLOOKUP($A27,curves,8,0)-H$10)*VLOOKUP($A27,curves,3,0),0)</f>
        <v>0</v>
      </c>
      <c r="K27" s="3" t="n">
        <f aca="false">+IF(AND(K$7&lt;$A27+1,K$8&gt;$A27-1),K$9*VLOOKUP($A27,curves,3,0),0)</f>
        <v>0</v>
      </c>
      <c r="L27" s="4" t="n">
        <f aca="false">+IF(AND(K$7&lt;$A27+1,K$8&gt;$A27-1),K$9*(VLOOKUP($A27,curves,9,0)-K$10)*VLOOKUP($A27,curves,3,0),0)</f>
        <v>0</v>
      </c>
    </row>
    <row r="28" customFormat="false" ht="12.75" hidden="false" customHeight="false" outlineLevel="0" collapsed="false">
      <c r="A28" s="58" t="n">
        <f aca="false">+curves!A17</f>
        <v>37135</v>
      </c>
      <c r="B28" s="3" t="n">
        <f aca="false">+SUMIF($E$11:$CJ$11,"POS",$E28:$CJ28)</f>
        <v>0</v>
      </c>
      <c r="C28" s="4" t="n">
        <f aca="false">+SUMIF($E$11:$CJ$11,"P&amp;l",$E28:$CJ28)</f>
        <v>0</v>
      </c>
      <c r="D28" s="58"/>
      <c r="E28" s="3" t="n">
        <f aca="false">+IF(AND(E$7&lt;$A28+1,E$8&gt;$A28-1),E$9*VLOOKUP($A28,curves,3,0),0)</f>
        <v>0</v>
      </c>
      <c r="F28" s="4" t="n">
        <f aca="false">+IF(AND(E$7&lt;$A28+1,E$8&gt;$A28-1),E$9*(VLOOKUP($A28,curves,8,0)-E$10)*VLOOKUP($A28,curves,3,0),0)</f>
        <v>0</v>
      </c>
      <c r="H28" s="3" t="n">
        <f aca="false">+IF(AND(H$7&lt;$A28+1,H$8&gt;$A28-1),H$9*VLOOKUP($A28,curves,3,0),0)</f>
        <v>0</v>
      </c>
      <c r="I28" s="4" t="n">
        <f aca="false">+IF(AND(H$7&lt;$A28+1,H$8&gt;$A28-1),H$9*(VLOOKUP($A28,curves,8,0)-H$10)*VLOOKUP($A28,curves,3,0),0)</f>
        <v>0</v>
      </c>
      <c r="K28" s="3" t="n">
        <f aca="false">+IF(AND(K$7&lt;$A28+1,K$8&gt;$A28-1),K$9*VLOOKUP($A28,curves,3,0),0)</f>
        <v>0</v>
      </c>
      <c r="L28" s="4" t="n">
        <f aca="false">+IF(AND(K$7&lt;$A28+1,K$8&gt;$A28-1),K$9*(VLOOKUP($A28,curves,9,0)-K$10)*VLOOKUP($A28,curves,3,0),0)</f>
        <v>0</v>
      </c>
    </row>
    <row r="29" customFormat="false" ht="12.75" hidden="false" customHeight="false" outlineLevel="0" collapsed="false">
      <c r="A29" s="58" t="n">
        <f aca="false">+curves!A18</f>
        <v>37165</v>
      </c>
      <c r="B29" s="3" t="n">
        <f aca="false">+SUMIF($E$11:$CJ$11,"POS",$E29:$CJ29)</f>
        <v>0</v>
      </c>
      <c r="C29" s="4" t="n">
        <f aca="false">+SUMIF($E$11:$CJ$11,"P&amp;l",$E29:$CJ29)</f>
        <v>0</v>
      </c>
      <c r="D29" s="58"/>
      <c r="E29" s="3" t="n">
        <f aca="false">+IF(AND(E$7&lt;$A29+1,E$8&gt;$A29-1),E$9*VLOOKUP($A29,curves,3,0),0)</f>
        <v>0</v>
      </c>
      <c r="F29" s="4" t="n">
        <f aca="false">+IF(AND(E$7&lt;$A29+1,E$8&gt;$A29-1),E$9*(VLOOKUP($A29,curves,8,0)-E$10)*VLOOKUP($A29,curves,3,0),0)</f>
        <v>0</v>
      </c>
      <c r="H29" s="3" t="n">
        <f aca="false">+IF(AND(H$7&lt;$A29+1,H$8&gt;$A29-1),H$9*VLOOKUP($A29,curves,3,0),0)</f>
        <v>0</v>
      </c>
      <c r="I29" s="4" t="n">
        <f aca="false">+IF(AND(H$7&lt;$A29+1,H$8&gt;$A29-1),H$9*(VLOOKUP($A29,curves,8,0)-H$10)*VLOOKUP($A29,curves,3,0),0)</f>
        <v>0</v>
      </c>
      <c r="K29" s="3" t="n">
        <f aca="false">+IF(AND(K$7&lt;$A29+1,K$8&gt;$A29-1),K$9*VLOOKUP($A29,curves,3,0),0)</f>
        <v>0</v>
      </c>
      <c r="L29" s="4" t="n">
        <f aca="false">+IF(AND(K$7&lt;$A29+1,K$8&gt;$A29-1),K$9*(VLOOKUP($A29,curves,9,0)-K$10)*VLOOKUP($A29,curves,3,0),0)</f>
        <v>0</v>
      </c>
    </row>
    <row r="30" customFormat="false" ht="12.75" hidden="false" customHeight="false" outlineLevel="0" collapsed="false">
      <c r="A30" s="58" t="n">
        <f aca="false">+curves!A19</f>
        <v>37196</v>
      </c>
      <c r="B30" s="3" t="n">
        <f aca="false">+SUMIF($E$11:$CJ$11,"POS",$E30:$CJ30)</f>
        <v>0</v>
      </c>
      <c r="C30" s="4" t="n">
        <f aca="false">+SUMIF($E$11:$CJ$11,"P&amp;l",$E30:$CJ30)</f>
        <v>0</v>
      </c>
      <c r="D30" s="58"/>
      <c r="E30" s="3" t="n">
        <f aca="false">+IF(AND(E$7&lt;$A30+1,E$8&gt;$A30-1),E$9*VLOOKUP($A30,curves,3,0),0)</f>
        <v>0</v>
      </c>
      <c r="F30" s="4" t="n">
        <f aca="false">+IF(AND(E$7&lt;$A30+1,E$8&gt;$A30-1),E$9*(VLOOKUP($A30,curves,8,0)-E$10)*VLOOKUP($A30,curves,3,0),0)</f>
        <v>0</v>
      </c>
      <c r="H30" s="3" t="n">
        <f aca="false">+IF(AND(H$7&lt;$A30+1,H$8&gt;$A30-1),H$9*VLOOKUP($A30,curves,3,0),0)</f>
        <v>0</v>
      </c>
      <c r="I30" s="4" t="n">
        <f aca="false">+IF(AND(H$7&lt;$A30+1,H$8&gt;$A30-1),H$9*(VLOOKUP($A30,curves,8,0)-H$10)*VLOOKUP($A30,curves,3,0),0)</f>
        <v>0</v>
      </c>
      <c r="K30" s="3" t="n">
        <f aca="false">+IF(AND(K$7&lt;$A30+1,K$8&gt;$A30-1),K$9*VLOOKUP($A30,curves,3,0),0)</f>
        <v>0</v>
      </c>
      <c r="L30" s="4" t="n">
        <f aca="false">+IF(AND(K$7&lt;$A30+1,K$8&gt;$A30-1),K$9*(VLOOKUP($A30,curves,9,0)-K$10)*VLOOKUP($A30,curves,3,0),0)</f>
        <v>0</v>
      </c>
    </row>
    <row r="31" customFormat="false" ht="12.75" hidden="false" customHeight="false" outlineLevel="0" collapsed="false">
      <c r="A31" s="58" t="n">
        <f aca="false">+curves!A20</f>
        <v>37226</v>
      </c>
      <c r="B31" s="3" t="n">
        <f aca="false">+SUMIF($E$11:$CJ$11,"POS",$E31:$CJ31)</f>
        <v>0</v>
      </c>
      <c r="C31" s="4" t="n">
        <f aca="false">+SUMIF($E$11:$CJ$11,"P&amp;l",$E31:$CJ31)</f>
        <v>0</v>
      </c>
      <c r="D31" s="58"/>
      <c r="E31" s="3" t="n">
        <f aca="false">+IF(AND(E$7&lt;$A31+1,E$8&gt;$A31-1),E$9*VLOOKUP($A31,curves,3,0),0)</f>
        <v>0</v>
      </c>
      <c r="F31" s="4" t="n">
        <f aca="false">+IF(AND(E$7&lt;$A31+1,E$8&gt;$A31-1),E$9*(VLOOKUP($A31,curves,8,0)-E$10)*VLOOKUP($A31,curves,3,0),0)</f>
        <v>0</v>
      </c>
      <c r="H31" s="3" t="n">
        <f aca="false">+IF(AND(H$7&lt;$A31+1,H$8&gt;$A31-1),H$9*VLOOKUP($A31,curves,3,0),0)</f>
        <v>0</v>
      </c>
      <c r="I31" s="4" t="n">
        <f aca="false">+IF(AND(H$7&lt;$A31+1,H$8&gt;$A31-1),H$9*(VLOOKUP($A31,curves,8,0)-H$10)*VLOOKUP($A31,curves,3,0),0)</f>
        <v>0</v>
      </c>
      <c r="K31" s="3" t="n">
        <f aca="false">+IF(AND(K$7&lt;$A31+1,K$8&gt;$A31-1),K$9*VLOOKUP($A31,curves,3,0),0)</f>
        <v>0</v>
      </c>
      <c r="L31" s="4" t="n">
        <f aca="false">+IF(AND(K$7&lt;$A31+1,K$8&gt;$A31-1),K$9*(VLOOKUP($A31,curves,9,0)-K$10)*VLOOKUP($A31,curves,3,0),0)</f>
        <v>0</v>
      </c>
    </row>
    <row r="32" customFormat="false" ht="12.75" hidden="false" customHeight="false" outlineLevel="0" collapsed="false">
      <c r="A32" s="58" t="n">
        <f aca="false">+curves!A21</f>
        <v>37257</v>
      </c>
      <c r="B32" s="3" t="n">
        <f aca="false">+SUMIF($E$11:$CJ$11,"POS",$E32:$CJ32)</f>
        <v>0</v>
      </c>
      <c r="C32" s="4" t="n">
        <f aca="false">+SUMIF($E$11:$CJ$11,"P&amp;l",$E32:$CJ32)</f>
        <v>0</v>
      </c>
      <c r="D32" s="58"/>
      <c r="E32" s="3" t="n">
        <f aca="false">+IF(AND(E$7&lt;$A32+1,E$8&gt;$A32-1),E$9*VLOOKUP($A32,curves,3,0),0)</f>
        <v>0</v>
      </c>
      <c r="F32" s="4" t="n">
        <f aca="false">+IF(AND(E$7&lt;$A32+1,E$8&gt;$A32-1),E$9*(VLOOKUP($A32,curves,8,0)-E$10)*VLOOKUP($A32,curves,3,0),0)</f>
        <v>0</v>
      </c>
      <c r="H32" s="3" t="n">
        <f aca="false">+IF(AND(H$7&lt;$A32+1,H$8&gt;$A32-1),H$9*VLOOKUP($A32,curves,3,0),0)</f>
        <v>0</v>
      </c>
      <c r="I32" s="4" t="n">
        <f aca="false">+IF(AND(H$7&lt;$A32+1,H$8&gt;$A32-1),H$9*(VLOOKUP($A32,curves,8,0)-H$10)*VLOOKUP($A32,curves,3,0),0)</f>
        <v>0</v>
      </c>
      <c r="K32" s="3" t="n">
        <f aca="false">+IF(AND(K$7&lt;$A32+1,K$8&gt;$A32-1),K$9*VLOOKUP($A32,curves,3,0),0)</f>
        <v>0</v>
      </c>
      <c r="L32" s="4" t="n">
        <f aca="false">+IF(AND(K$7&lt;$A32+1,K$8&gt;$A32-1),K$9*(VLOOKUP($A32,curves,9,0)-K$10)*VLOOKUP($A32,curves,3,0),0)</f>
        <v>0</v>
      </c>
    </row>
    <row r="33" customFormat="false" ht="12.75" hidden="false" customHeight="false" outlineLevel="0" collapsed="false">
      <c r="A33" s="58" t="n">
        <f aca="false">+curves!A22</f>
        <v>37288</v>
      </c>
      <c r="B33" s="3" t="n">
        <f aca="false">+SUMIF($E$11:$CJ$11,"POS",$E33:$CJ33)</f>
        <v>0</v>
      </c>
      <c r="C33" s="4" t="n">
        <f aca="false">+SUMIF($E$11:$CJ$11,"P&amp;l",$E33:$CJ33)</f>
        <v>0</v>
      </c>
      <c r="D33" s="58"/>
      <c r="E33" s="3" t="n">
        <f aca="false">+IF(AND(E$7&lt;$A33+1,E$8&gt;$A33-1),E$9*VLOOKUP($A33,curves,3,0),0)</f>
        <v>0</v>
      </c>
      <c r="F33" s="4" t="n">
        <f aca="false">+IF(AND(E$7&lt;$A33+1,E$8&gt;$A33-1),E$9*(VLOOKUP($A33,curves,8,0)-E$10)*VLOOKUP($A33,curves,3,0),0)</f>
        <v>0</v>
      </c>
      <c r="H33" s="3" t="n">
        <f aca="false">+IF(AND(H$7&lt;$A33+1,H$8&gt;$A33-1),H$9*VLOOKUP($A33,curves,3,0),0)</f>
        <v>0</v>
      </c>
      <c r="I33" s="4" t="n">
        <f aca="false">+IF(AND(H$7&lt;$A33+1,H$8&gt;$A33-1),H$9*(VLOOKUP($A33,curves,8,0)-H$10)*VLOOKUP($A33,curves,3,0),0)</f>
        <v>0</v>
      </c>
      <c r="K33" s="3" t="n">
        <f aca="false">+IF(AND(K$7&lt;$A33+1,K$8&gt;$A33-1),K$9*VLOOKUP($A33,curves,3,0),0)</f>
        <v>0</v>
      </c>
      <c r="L33" s="4" t="n">
        <f aca="false">+IF(AND(K$7&lt;$A33+1,K$8&gt;$A33-1),K$9*(VLOOKUP($A33,curves,9,0)-K$10)*VLOOKUP($A33,curves,3,0),0)</f>
        <v>0</v>
      </c>
    </row>
    <row r="34" customFormat="false" ht="12.75" hidden="false" customHeight="false" outlineLevel="0" collapsed="false">
      <c r="A34" s="58" t="n">
        <f aca="false">+curves!A23</f>
        <v>37316</v>
      </c>
      <c r="B34" s="3" t="n">
        <f aca="false">+SUMIF($E$11:$CJ$11,"POS",$E34:$CJ34)</f>
        <v>0</v>
      </c>
      <c r="C34" s="4" t="n">
        <f aca="false">+SUMIF($E$11:$CJ$11,"P&amp;l",$E34:$CJ34)</f>
        <v>0</v>
      </c>
      <c r="D34" s="58"/>
      <c r="E34" s="3" t="n">
        <f aca="false">+IF(AND(E$7&lt;$A34+1,E$8&gt;$A34-1),E$9*VLOOKUP($A34,curves,3,0),0)</f>
        <v>0</v>
      </c>
      <c r="F34" s="4" t="n">
        <f aca="false">+IF(AND(E$7&lt;$A34+1,E$8&gt;$A34-1),E$9*(VLOOKUP($A34,curves,8,0)-E$10)*VLOOKUP($A34,curves,3,0),0)</f>
        <v>0</v>
      </c>
      <c r="H34" s="3" t="n">
        <f aca="false">+IF(AND(H$7&lt;$A34+1,H$8&gt;$A34-1),H$9*VLOOKUP($A34,curves,3,0),0)</f>
        <v>0</v>
      </c>
      <c r="I34" s="4" t="n">
        <f aca="false">+IF(AND(H$7&lt;$A34+1,H$8&gt;$A34-1),H$9*(VLOOKUP($A34,curves,8,0)-H$10)*VLOOKUP($A34,curves,3,0),0)</f>
        <v>0</v>
      </c>
      <c r="K34" s="3" t="n">
        <f aca="false">+IF(AND(K$7&lt;$A34+1,K$8&gt;$A34-1),K$9*VLOOKUP($A34,curves,3,0),0)</f>
        <v>0</v>
      </c>
      <c r="L34" s="4" t="n">
        <f aca="false">+IF(AND(K$7&lt;$A34+1,K$8&gt;$A34-1),K$9*(VLOOKUP($A34,curves,9,0)-K$10)*VLOOKUP($A34,curves,3,0),0)</f>
        <v>0</v>
      </c>
    </row>
    <row r="35" customFormat="false" ht="12.75" hidden="false" customHeight="false" outlineLevel="0" collapsed="false">
      <c r="A35" s="58" t="n">
        <f aca="false">+curves!A24</f>
        <v>37347</v>
      </c>
      <c r="B35" s="3" t="n">
        <f aca="false">+SUMIF($E$11:$CJ$11,"POS",$E35:$CJ35)</f>
        <v>-6983525.58765298</v>
      </c>
      <c r="C35" s="4" t="n">
        <f aca="false">+SUMIF($E$11:$CJ$11,"P&amp;l",$E35:$CJ35)</f>
        <v>0</v>
      </c>
      <c r="D35" s="58"/>
      <c r="E35" s="3" t="n">
        <f aca="false">+IF(AND(E$7&lt;$A35+1,E$8&gt;$A35-1),E$9*VLOOKUP($A35,curves,3,0),0)</f>
        <v>-6983525.58765298</v>
      </c>
      <c r="F35" s="4" t="n">
        <f aca="false">+IF(AND(E$7&lt;$A35+1,E$8&gt;$A35-1),E$9*(VLOOKUP($A35,curves,8,0)-E$10)*VLOOKUP($A35,curves,3,0),0)</f>
        <v>-0</v>
      </c>
      <c r="H35" s="3" t="n">
        <f aca="false">+IF(AND(H$7&lt;$A35+1,H$8&gt;$A35-1),H$9*VLOOKUP($A35,curves,3,0),0)</f>
        <v>0</v>
      </c>
      <c r="I35" s="4" t="n">
        <f aca="false">+IF(AND(H$7&lt;$A35+1,H$8&gt;$A35-1),H$9*(VLOOKUP($A35,curves,8,0)-H$10)*VLOOKUP($A35,curves,3,0),0)</f>
        <v>0</v>
      </c>
      <c r="K35" s="3" t="n">
        <f aca="false">+IF(AND(K$7&lt;$A35+1,K$8&gt;$A35-1),K$9*VLOOKUP($A35,curves,3,0),0)</f>
        <v>0</v>
      </c>
      <c r="L35" s="4" t="n">
        <f aca="false">+IF(AND(K$7&lt;$A35+1,K$8&gt;$A35-1),K$9*(VLOOKUP($A35,curves,9,0)-K$10)*VLOOKUP($A35,curves,3,0),0)</f>
        <v>0</v>
      </c>
    </row>
    <row r="36" customFormat="false" ht="12.75" hidden="false" customHeight="false" outlineLevel="0" collapsed="false">
      <c r="A36" s="58" t="n">
        <f aca="false">+curves!A25</f>
        <v>37377</v>
      </c>
      <c r="B36" s="3" t="n">
        <f aca="false">+SUMIF($E$11:$CJ$11,"POS",$E36:$CJ36)</f>
        <v>-6946584.18510199</v>
      </c>
      <c r="C36" s="4" t="n">
        <f aca="false">+SUMIF($E$11:$CJ$11,"P&amp;l",$E36:$CJ36)</f>
        <v>0</v>
      </c>
      <c r="D36" s="58"/>
      <c r="E36" s="3" t="n">
        <f aca="false">+IF(AND(E$7&lt;$A36+1,E$8&gt;$A36-1),E$9*VLOOKUP($A36,curves,3,0),0)</f>
        <v>-6946584.18510199</v>
      </c>
      <c r="F36" s="4" t="n">
        <f aca="false">+IF(AND(E$7&lt;$A36+1,E$8&gt;$A36-1),E$9*(VLOOKUP($A36,curves,8,0)-E$10)*VLOOKUP($A36,curves,3,0),0)</f>
        <v>-0</v>
      </c>
      <c r="H36" s="3" t="n">
        <f aca="false">+IF(AND(H$7&lt;$A36+1,H$8&gt;$A36-1),H$9*VLOOKUP($A36,curves,3,0),0)</f>
        <v>0</v>
      </c>
      <c r="I36" s="4" t="n">
        <f aca="false">+IF(AND(H$7&lt;$A36+1,H$8&gt;$A36-1),H$9*(VLOOKUP($A36,curves,8,0)-H$10)*VLOOKUP($A36,curves,3,0),0)</f>
        <v>0</v>
      </c>
      <c r="K36" s="3" t="n">
        <f aca="false">+IF(AND(K$7&lt;$A36+1,K$8&gt;$A36-1),K$9*VLOOKUP($A36,curves,3,0),0)</f>
        <v>0</v>
      </c>
      <c r="L36" s="4" t="n">
        <f aca="false">+IF(AND(K$7&lt;$A36+1,K$8&gt;$A36-1),K$9*(VLOOKUP($A36,curves,9,0)-K$10)*VLOOKUP($A36,curves,3,0),0)</f>
        <v>0</v>
      </c>
    </row>
    <row r="37" customFormat="false" ht="12.75" hidden="false" customHeight="false" outlineLevel="0" collapsed="false">
      <c r="A37" s="58" t="n">
        <f aca="false">+curves!A26</f>
        <v>37408</v>
      </c>
      <c r="B37" s="3" t="n">
        <f aca="false">+SUMIF($E$11:$CJ$11,"POS",$E37:$CJ37)</f>
        <v>-6908587.05522432</v>
      </c>
      <c r="C37" s="4" t="n">
        <f aca="false">+SUMIF($E$11:$CJ$11,"P&amp;l",$E37:$CJ37)</f>
        <v>0</v>
      </c>
      <c r="D37" s="58"/>
      <c r="E37" s="3" t="n">
        <f aca="false">+IF(AND(E$7&lt;$A37+1,E$8&gt;$A37-1),E$9*VLOOKUP($A37,curves,3,0),0)</f>
        <v>-6908587.05522432</v>
      </c>
      <c r="F37" s="4" t="n">
        <f aca="false">+IF(AND(E$7&lt;$A37+1,E$8&gt;$A37-1),E$9*(VLOOKUP($A37,curves,8,0)-E$10)*VLOOKUP($A37,curves,3,0),0)</f>
        <v>-0</v>
      </c>
      <c r="H37" s="3" t="n">
        <f aca="false">+IF(AND(H$7&lt;$A37+1,H$8&gt;$A37-1),H$9*VLOOKUP($A37,curves,3,0),0)</f>
        <v>0</v>
      </c>
      <c r="I37" s="4" t="n">
        <f aca="false">+IF(AND(H$7&lt;$A37+1,H$8&gt;$A37-1),H$9*(VLOOKUP($A37,curves,8,0)-H$10)*VLOOKUP($A37,curves,3,0),0)</f>
        <v>0</v>
      </c>
      <c r="K37" s="3" t="n">
        <f aca="false">+IF(AND(K$7&lt;$A37+1,K$8&gt;$A37-1),K$9*VLOOKUP($A37,curves,3,0),0)</f>
        <v>0</v>
      </c>
      <c r="L37" s="4" t="n">
        <f aca="false">+IF(AND(K$7&lt;$A37+1,K$8&gt;$A37-1),K$9*(VLOOKUP($A37,curves,9,0)-K$10)*VLOOKUP($A37,curves,3,0),0)</f>
        <v>0</v>
      </c>
    </row>
    <row r="38" customFormat="false" ht="12.75" hidden="false" customHeight="false" outlineLevel="0" collapsed="false">
      <c r="A38" s="58" t="n">
        <f aca="false">+curves!A27</f>
        <v>37438</v>
      </c>
      <c r="B38" s="3" t="n">
        <f aca="false">+SUMIF($E$11:$CJ$11,"POS",$E38:$CJ38)</f>
        <v>-6871340.55245811</v>
      </c>
      <c r="C38" s="4" t="n">
        <f aca="false">+SUMIF($E$11:$CJ$11,"P&amp;l",$E38:$CJ38)</f>
        <v>0</v>
      </c>
      <c r="D38" s="58"/>
      <c r="E38" s="3" t="n">
        <f aca="false">+IF(AND(E$7&lt;$A38+1,E$8&gt;$A38-1),E$9*VLOOKUP($A38,curves,3,0),0)</f>
        <v>-6871340.55245811</v>
      </c>
      <c r="F38" s="4" t="n">
        <f aca="false">+IF(AND(E$7&lt;$A38+1,E$8&gt;$A38-1),E$9*(VLOOKUP($A38,curves,8,0)-E$10)*VLOOKUP($A38,curves,3,0),0)</f>
        <v>-0</v>
      </c>
      <c r="H38" s="3" t="n">
        <f aca="false">+IF(AND(H$7&lt;$A38+1,H$8&gt;$A38-1),H$9*VLOOKUP($A38,curves,3,0),0)</f>
        <v>0</v>
      </c>
      <c r="I38" s="4" t="n">
        <f aca="false">+IF(AND(H$7&lt;$A38+1,H$8&gt;$A38-1),H$9*(VLOOKUP($A38,curves,8,0)-H$10)*VLOOKUP($A38,curves,3,0),0)</f>
        <v>0</v>
      </c>
      <c r="K38" s="3" t="n">
        <f aca="false">+IF(AND(K$7&lt;$A38+1,K$8&gt;$A38-1),K$9*VLOOKUP($A38,curves,3,0),0)</f>
        <v>0</v>
      </c>
      <c r="L38" s="4" t="n">
        <f aca="false">+IF(AND(K$7&lt;$A38+1,K$8&gt;$A38-1),K$9*(VLOOKUP($A38,curves,9,0)-K$10)*VLOOKUP($A38,curves,3,0),0)</f>
        <v>0</v>
      </c>
    </row>
    <row r="39" customFormat="false" ht="12.75" hidden="false" customHeight="false" outlineLevel="0" collapsed="false">
      <c r="A39" s="58" t="n">
        <f aca="false">+curves!A28</f>
        <v>37469</v>
      </c>
      <c r="B39" s="3" t="n">
        <f aca="false">+SUMIF($E$11:$CJ$11,"POS",$E39:$CJ39)</f>
        <v>-6831987.20294357</v>
      </c>
      <c r="C39" s="4" t="n">
        <f aca="false">+SUMIF($E$11:$CJ$11,"P&amp;l",$E39:$CJ39)</f>
        <v>0</v>
      </c>
      <c r="D39" s="58"/>
      <c r="E39" s="3" t="n">
        <f aca="false">+IF(AND(E$7&lt;$A39+1,E$8&gt;$A39-1),E$9*VLOOKUP($A39,curves,3,0),0)</f>
        <v>-6831987.20294357</v>
      </c>
      <c r="F39" s="4" t="n">
        <f aca="false">+IF(AND(E$7&lt;$A39+1,E$8&gt;$A39-1),E$9*(VLOOKUP($A39,curves,8,0)-E$10)*VLOOKUP($A39,curves,3,0),0)</f>
        <v>-0</v>
      </c>
      <c r="H39" s="3" t="n">
        <f aca="false">+IF(AND(H$7&lt;$A39+1,H$8&gt;$A39-1),H$9*VLOOKUP($A39,curves,3,0),0)</f>
        <v>0</v>
      </c>
      <c r="I39" s="4" t="n">
        <f aca="false">+IF(AND(H$7&lt;$A39+1,H$8&gt;$A39-1),H$9*(VLOOKUP($A39,curves,8,0)-H$10)*VLOOKUP($A39,curves,3,0),0)</f>
        <v>0</v>
      </c>
      <c r="K39" s="3" t="n">
        <f aca="false">+IF(AND(K$7&lt;$A39+1,K$8&gt;$A39-1),K$9*VLOOKUP($A39,curves,3,0),0)</f>
        <v>0</v>
      </c>
      <c r="L39" s="4" t="n">
        <f aca="false">+IF(AND(K$7&lt;$A39+1,K$8&gt;$A39-1),K$9*(VLOOKUP($A39,curves,9,0)-K$10)*VLOOKUP($A39,curves,3,0),0)</f>
        <v>0</v>
      </c>
    </row>
    <row r="40" customFormat="false" ht="12.75" hidden="false" customHeight="false" outlineLevel="0" collapsed="false">
      <c r="A40" s="58" t="n">
        <f aca="false">+curves!A29</f>
        <v>37500</v>
      </c>
      <c r="B40" s="3" t="n">
        <f aca="false">+SUMIF($E$11:$CJ$11,"POS",$E40:$CJ40)</f>
        <v>-6792842.13901898</v>
      </c>
      <c r="C40" s="4" t="n">
        <f aca="false">+SUMIF($E$11:$CJ$11,"P&amp;l",$E40:$CJ40)</f>
        <v>0</v>
      </c>
      <c r="D40" s="58"/>
      <c r="E40" s="3" t="n">
        <f aca="false">+IF(AND(E$7&lt;$A40+1,E$8&gt;$A40-1),E$9*VLOOKUP($A40,curves,3,0),0)</f>
        <v>-6792842.13901898</v>
      </c>
      <c r="F40" s="4" t="n">
        <f aca="false">+IF(AND(E$7&lt;$A40+1,E$8&gt;$A40-1),E$9*(VLOOKUP($A40,curves,8,0)-E$10)*VLOOKUP($A40,curves,3,0),0)</f>
        <v>-0</v>
      </c>
      <c r="H40" s="3" t="n">
        <f aca="false">+IF(AND(H$7&lt;$A40+1,H$8&gt;$A40-1),H$9*VLOOKUP($A40,curves,3,0),0)</f>
        <v>0</v>
      </c>
      <c r="I40" s="4" t="n">
        <f aca="false">+IF(AND(H$7&lt;$A40+1,H$8&gt;$A40-1),H$9*(VLOOKUP($A40,curves,8,0)-H$10)*VLOOKUP($A40,curves,3,0),0)</f>
        <v>0</v>
      </c>
      <c r="K40" s="3" t="n">
        <f aca="false">+IF(AND(K$7&lt;$A40+1,K$8&gt;$A40-1),K$9*VLOOKUP($A40,curves,3,0),0)</f>
        <v>0</v>
      </c>
      <c r="L40" s="4" t="n">
        <f aca="false">+IF(AND(K$7&lt;$A40+1,K$8&gt;$A40-1),K$9*(VLOOKUP($A40,curves,9,0)-K$10)*VLOOKUP($A40,curves,3,0),0)</f>
        <v>0</v>
      </c>
    </row>
    <row r="41" customFormat="false" ht="12.75" hidden="false" customHeight="false" outlineLevel="0" collapsed="false">
      <c r="A41" s="58" t="n">
        <f aca="false">+curves!A30</f>
        <v>37530</v>
      </c>
      <c r="B41" s="3" t="n">
        <f aca="false">+SUMIF($E$11:$CJ$11,"POS",$E41:$CJ41)</f>
        <v>-6754566.30783432</v>
      </c>
      <c r="C41" s="4" t="n">
        <f aca="false">+SUMIF($E$11:$CJ$11,"P&amp;l",$E41:$CJ41)</f>
        <v>0</v>
      </c>
      <c r="D41" s="58"/>
      <c r="E41" s="3" t="n">
        <f aca="false">+IF(AND(E$7&lt;$A41+1,E$8&gt;$A41-1),E$9*VLOOKUP($A41,curves,3,0),0)</f>
        <v>-6754566.30783432</v>
      </c>
      <c r="F41" s="4" t="n">
        <f aca="false">+IF(AND(E$7&lt;$A41+1,E$8&gt;$A41-1),E$9*(VLOOKUP($A41,curves,8,0)-E$10)*VLOOKUP($A41,curves,3,0),0)</f>
        <v>-0</v>
      </c>
      <c r="H41" s="3" t="n">
        <f aca="false">+IF(AND(H$7&lt;$A41+1,H$8&gt;$A41-1),H$9*VLOOKUP($A41,curves,3,0),0)</f>
        <v>0</v>
      </c>
      <c r="I41" s="4" t="n">
        <f aca="false">+IF(AND(H$7&lt;$A41+1,H$8&gt;$A41-1),H$9*(VLOOKUP($A41,curves,8,0)-H$10)*VLOOKUP($A41,curves,3,0),0)</f>
        <v>0</v>
      </c>
      <c r="K41" s="3" t="n">
        <f aca="false">+IF(AND(K$7&lt;$A41+1,K$8&gt;$A41-1),K$9*VLOOKUP($A41,curves,3,0),0)</f>
        <v>0</v>
      </c>
      <c r="L41" s="4" t="n">
        <f aca="false">+IF(AND(K$7&lt;$A41+1,K$8&gt;$A41-1),K$9*(VLOOKUP($A41,curves,9,0)-K$10)*VLOOKUP($A41,curves,3,0),0)</f>
        <v>0</v>
      </c>
    </row>
    <row r="42" customFormat="false" ht="12.75" hidden="false" customHeight="false" outlineLevel="0" collapsed="false">
      <c r="A42" s="58" t="n">
        <f aca="false">+curves!A31</f>
        <v>37561</v>
      </c>
      <c r="B42" s="3" t="n">
        <f aca="false">+SUMIF($E$11:$CJ$11,"POS",$E42:$CJ42)</f>
        <v>-6714388.62573529</v>
      </c>
      <c r="C42" s="4" t="n">
        <f aca="false">+SUMIF($E$11:$CJ$11,"P&amp;l",$E42:$CJ42)</f>
        <v>0</v>
      </c>
      <c r="D42" s="58"/>
      <c r="E42" s="3" t="n">
        <f aca="false">+IF(AND(E$7&lt;$A42+1,E$8&gt;$A42-1),E$9*VLOOKUP($A42,curves,3,0),0)</f>
        <v>-6714388.62573529</v>
      </c>
      <c r="F42" s="4" t="n">
        <f aca="false">+IF(AND(E$7&lt;$A42+1,E$8&gt;$A42-1),E$9*(VLOOKUP($A42,curves,8,0)-E$10)*VLOOKUP($A42,curves,3,0),0)</f>
        <v>-0</v>
      </c>
      <c r="H42" s="3" t="n">
        <f aca="false">+IF(AND(H$7&lt;$A42+1,H$8&gt;$A42-1),H$9*VLOOKUP($A42,curves,3,0),0)</f>
        <v>0</v>
      </c>
      <c r="I42" s="4" t="n">
        <f aca="false">+IF(AND(H$7&lt;$A42+1,H$8&gt;$A42-1),H$9*(VLOOKUP($A42,curves,8,0)-H$10)*VLOOKUP($A42,curves,3,0),0)</f>
        <v>0</v>
      </c>
      <c r="K42" s="3" t="n">
        <f aca="false">+IF(AND(K$7&lt;$A42+1,K$8&gt;$A42-1),K$9*VLOOKUP($A42,curves,3,0),0)</f>
        <v>0</v>
      </c>
      <c r="L42" s="4" t="n">
        <f aca="false">+IF(AND(K$7&lt;$A42+1,K$8&gt;$A42-1),K$9*(VLOOKUP($A42,curves,9,0)-K$10)*VLOOKUP($A42,curves,3,0),0)</f>
        <v>0</v>
      </c>
    </row>
    <row r="43" customFormat="false" ht="12.75" hidden="false" customHeight="false" outlineLevel="0" collapsed="false">
      <c r="A43" s="58" t="n">
        <f aca="false">+curves!A32</f>
        <v>37591</v>
      </c>
      <c r="B43" s="3" t="n">
        <f aca="false">+SUMIF($E$11:$CJ$11,"POS",$E43:$CJ43)</f>
        <v>-6675728.71296996</v>
      </c>
      <c r="C43" s="4" t="n">
        <f aca="false">+SUMIF($E$11:$CJ$11,"P&amp;l",$E43:$CJ43)</f>
        <v>0</v>
      </c>
      <c r="D43" s="58"/>
      <c r="E43" s="3" t="n">
        <f aca="false">+IF(AND(E$7&lt;$A43+1,E$8&gt;$A43-1),E$9*VLOOKUP($A43,curves,3,0),0)</f>
        <v>-6675728.71296996</v>
      </c>
      <c r="F43" s="4" t="n">
        <f aca="false">+IF(AND(E$7&lt;$A43+1,E$8&gt;$A43-1),E$9*(VLOOKUP($A43,curves,8,0)-E$10)*VLOOKUP($A43,curves,3,0),0)</f>
        <v>-0</v>
      </c>
      <c r="H43" s="3" t="n">
        <f aca="false">+IF(AND(H$7&lt;$A43+1,H$8&gt;$A43-1),H$9*VLOOKUP($A43,curves,3,0),0)</f>
        <v>0</v>
      </c>
      <c r="I43" s="4" t="n">
        <f aca="false">+IF(AND(H$7&lt;$A43+1,H$8&gt;$A43-1),H$9*(VLOOKUP($A43,curves,8,0)-H$10)*VLOOKUP($A43,curves,3,0),0)</f>
        <v>0</v>
      </c>
      <c r="K43" s="3" t="n">
        <f aca="false">+IF(AND(K$7&lt;$A43+1,K$8&gt;$A43-1),K$9*VLOOKUP($A43,curves,3,0),0)</f>
        <v>0</v>
      </c>
      <c r="L43" s="4" t="n">
        <f aca="false">+IF(AND(K$7&lt;$A43+1,K$8&gt;$A43-1),K$9*(VLOOKUP($A43,curves,9,0)-K$10)*VLOOKUP($A43,curves,3,0),0)</f>
        <v>0</v>
      </c>
    </row>
    <row r="44" customFormat="false" ht="12.75" hidden="false" customHeight="false" outlineLevel="0" collapsed="false">
      <c r="A44" s="58" t="n">
        <f aca="false">+curves!A33</f>
        <v>37622</v>
      </c>
      <c r="B44" s="3" t="n">
        <f aca="false">+SUMIF($E$11:$CJ$11,"POS",$E44:$CJ44)</f>
        <v>-25657949.3946415</v>
      </c>
      <c r="C44" s="4" t="n">
        <f aca="false">+SUMIF($E$11:$CJ$11,"P&amp;l",$E44:$CJ44)</f>
        <v>0</v>
      </c>
      <c r="D44" s="58"/>
      <c r="E44" s="3" t="n">
        <f aca="false">+IF(AND(E$7&lt;$A44+1,E$8&gt;$A44-1),E$9*VLOOKUP($A44,curves,3,0),0)</f>
        <v>-6636560.91909087</v>
      </c>
      <c r="F44" s="4" t="n">
        <f aca="false">+IF(AND(E$7&lt;$A44+1,E$8&gt;$A44-1),E$9*(VLOOKUP($A44,curves,8,0)-E$10)*VLOOKUP($A44,curves,3,0),0)</f>
        <v>-0</v>
      </c>
      <c r="H44" s="3" t="n">
        <f aca="false">+IF(AND(H$7&lt;$A44+1,H$8&gt;$A44-1),H$9*VLOOKUP($A44,curves,3,0),0)</f>
        <v>-19021388.4755507</v>
      </c>
      <c r="I44" s="4" t="n">
        <f aca="false">+IF(AND(H$7&lt;$A44+1,H$8&gt;$A44-1),H$9*(VLOOKUP($A44,curves,8,0)-H$10)*VLOOKUP($A44,curves,3,0),0)</f>
        <v>-0</v>
      </c>
      <c r="K44" s="3" t="n">
        <f aca="false">+IF(AND(K$7&lt;$A44+1,K$8&gt;$A44-1),K$9*VLOOKUP($A44,curves,3,0),0)</f>
        <v>0</v>
      </c>
      <c r="L44" s="4" t="n">
        <f aca="false">+IF(AND(K$7&lt;$A44+1,K$8&gt;$A44-1),K$9*(VLOOKUP($A44,curves,9,0)-K$10)*VLOOKUP($A44,curves,3,0),0)</f>
        <v>0</v>
      </c>
    </row>
    <row r="45" customFormat="false" ht="12.75" hidden="false" customHeight="false" outlineLevel="0" collapsed="false">
      <c r="A45" s="58" t="n">
        <f aca="false">+curves!A34</f>
        <v>37653</v>
      </c>
      <c r="B45" s="3" t="n">
        <f aca="false">+SUMIF($E$11:$CJ$11,"POS",$E45:$CJ45)</f>
        <v>-25509941.1470231</v>
      </c>
      <c r="C45" s="4" t="n">
        <f aca="false">+SUMIF($E$11:$CJ$11,"P&amp;l",$E45:$CJ45)</f>
        <v>0</v>
      </c>
      <c r="D45" s="58"/>
      <c r="E45" s="3" t="n">
        <f aca="false">+IF(AND(E$7&lt;$A45+1,E$8&gt;$A45-1),E$9*VLOOKUP($A45,curves,3,0),0)</f>
        <v>-6598277.8226228</v>
      </c>
      <c r="F45" s="4" t="n">
        <f aca="false">+IF(AND(E$7&lt;$A45+1,E$8&gt;$A45-1),E$9*(VLOOKUP($A45,curves,8,0)-E$10)*VLOOKUP($A45,curves,3,0),0)</f>
        <v>-0</v>
      </c>
      <c r="H45" s="3" t="n">
        <f aca="false">+IF(AND(H$7&lt;$A45+1,H$8&gt;$A45-1),H$9*VLOOKUP($A45,curves,3,0),0)</f>
        <v>-18911663.3244003</v>
      </c>
      <c r="I45" s="4" t="n">
        <f aca="false">+IF(AND(H$7&lt;$A45+1,H$8&gt;$A45-1),H$9*(VLOOKUP($A45,curves,8,0)-H$10)*VLOOKUP($A45,curves,3,0),0)</f>
        <v>-0</v>
      </c>
      <c r="K45" s="3" t="n">
        <f aca="false">+IF(AND(K$7&lt;$A45+1,K$8&gt;$A45-1),K$9*VLOOKUP($A45,curves,3,0),0)</f>
        <v>0</v>
      </c>
      <c r="L45" s="4" t="n">
        <f aca="false">+IF(AND(K$7&lt;$A45+1,K$8&gt;$A45-1),K$9*(VLOOKUP($A45,curves,9,0)-K$10)*VLOOKUP($A45,curves,3,0),0)</f>
        <v>0</v>
      </c>
    </row>
    <row r="46" customFormat="false" ht="12.75" hidden="false" customHeight="false" outlineLevel="0" collapsed="false">
      <c r="A46" s="58" t="n">
        <f aca="false">+curves!A35</f>
        <v>37681</v>
      </c>
      <c r="B46" s="3" t="n">
        <f aca="false">+SUMIF($E$11:$CJ$11,"POS",$E46:$CJ46)</f>
        <v>-25376940.1185233</v>
      </c>
      <c r="C46" s="4" t="n">
        <f aca="false">+SUMIF($E$11:$CJ$11,"P&amp;l",$E46:$CJ46)</f>
        <v>0</v>
      </c>
      <c r="D46" s="58"/>
      <c r="E46" s="3" t="n">
        <f aca="false">+IF(AND(E$7&lt;$A46+1,E$8&gt;$A46-1),E$9*VLOOKUP($A46,curves,3,0),0)</f>
        <v>-6563876.42076624</v>
      </c>
      <c r="F46" s="4" t="n">
        <f aca="false">+IF(AND(E$7&lt;$A46+1,E$8&gt;$A46-1),E$9*(VLOOKUP($A46,curves,8,0)-E$10)*VLOOKUP($A46,curves,3,0),0)</f>
        <v>-0</v>
      </c>
      <c r="H46" s="3" t="n">
        <f aca="false">+IF(AND(H$7&lt;$A46+1,H$8&gt;$A46-1),H$9*VLOOKUP($A46,curves,3,0),0)</f>
        <v>-18813063.6977571</v>
      </c>
      <c r="I46" s="4" t="n">
        <f aca="false">+IF(AND(H$7&lt;$A46+1,H$8&gt;$A46-1),H$9*(VLOOKUP($A46,curves,8,0)-H$10)*VLOOKUP($A46,curves,3,0),0)</f>
        <v>-0</v>
      </c>
      <c r="K46" s="3" t="n">
        <f aca="false">+IF(AND(K$7&lt;$A46+1,K$8&gt;$A46-1),K$9*VLOOKUP($A46,curves,3,0),0)</f>
        <v>0</v>
      </c>
      <c r="L46" s="4" t="n">
        <f aca="false">+IF(AND(K$7&lt;$A46+1,K$8&gt;$A46-1),K$9*(VLOOKUP($A46,curves,9,0)-K$10)*VLOOKUP($A46,curves,3,0),0)</f>
        <v>0</v>
      </c>
    </row>
    <row r="47" customFormat="false" ht="12.75" hidden="false" customHeight="false" outlineLevel="0" collapsed="false">
      <c r="A47" s="58" t="n">
        <f aca="false">+curves!A36</f>
        <v>37712</v>
      </c>
      <c r="B47" s="3" t="n">
        <f aca="false">+SUMIF($E$11:$CJ$11,"POS",$E47:$CJ47)</f>
        <v>-25225462.945501</v>
      </c>
      <c r="C47" s="4" t="n">
        <f aca="false">+SUMIF($E$11:$CJ$11,"P&amp;l",$E47:$CJ47)</f>
        <v>0</v>
      </c>
      <c r="D47" s="58"/>
      <c r="E47" s="3" t="n">
        <f aca="false">+IF(AND(E$7&lt;$A47+1,E$8&gt;$A47-1),E$9*VLOOKUP($A47,curves,3,0),0)</f>
        <v>-6524696.06885456</v>
      </c>
      <c r="F47" s="4" t="n">
        <f aca="false">+IF(AND(E$7&lt;$A47+1,E$8&gt;$A47-1),E$9*(VLOOKUP($A47,curves,8,0)-E$10)*VLOOKUP($A47,curves,3,0),0)</f>
        <v>-0</v>
      </c>
      <c r="H47" s="3" t="n">
        <f aca="false">+IF(AND(H$7&lt;$A47+1,H$8&gt;$A47-1),H$9*VLOOKUP($A47,curves,3,0),0)</f>
        <v>-18700766.8766464</v>
      </c>
      <c r="I47" s="4" t="n">
        <f aca="false">+IF(AND(H$7&lt;$A47+1,H$8&gt;$A47-1),H$9*(VLOOKUP($A47,curves,8,0)-H$10)*VLOOKUP($A47,curves,3,0),0)</f>
        <v>-0</v>
      </c>
      <c r="K47" s="3" t="n">
        <f aca="false">+IF(AND(K$7&lt;$A47+1,K$8&gt;$A47-1),K$9*VLOOKUP($A47,curves,3,0),0)</f>
        <v>0</v>
      </c>
      <c r="L47" s="4" t="n">
        <f aca="false">+IF(AND(K$7&lt;$A47+1,K$8&gt;$A47-1),K$9*(VLOOKUP($A47,curves,9,0)-K$10)*VLOOKUP($A47,curves,3,0),0)</f>
        <v>0</v>
      </c>
    </row>
    <row r="48" customFormat="false" ht="12.75" hidden="false" customHeight="false" outlineLevel="0" collapsed="false">
      <c r="A48" s="58" t="n">
        <f aca="false">+curves!A37</f>
        <v>37742</v>
      </c>
      <c r="B48" s="3" t="n">
        <f aca="false">+SUMIF($E$11:$CJ$11,"POS",$E48:$CJ48)</f>
        <v>-25073191.6053805</v>
      </c>
      <c r="C48" s="4" t="n">
        <f aca="false">+SUMIF($E$11:$CJ$11,"P&amp;l",$E48:$CJ48)</f>
        <v>0</v>
      </c>
      <c r="D48" s="58"/>
      <c r="E48" s="3" t="n">
        <f aca="false">+IF(AND(E$7&lt;$A48+1,E$8&gt;$A48-1),E$9*VLOOKUP($A48,curves,3,0),0)</f>
        <v>-6485310.30152771</v>
      </c>
      <c r="F48" s="4" t="n">
        <f aca="false">+IF(AND(E$7&lt;$A48+1,E$8&gt;$A48-1),E$9*(VLOOKUP($A48,curves,8,0)-E$10)*VLOOKUP($A48,curves,3,0),0)</f>
        <v>-0</v>
      </c>
      <c r="H48" s="3" t="n">
        <f aca="false">+IF(AND(H$7&lt;$A48+1,H$8&gt;$A48-1),H$9*VLOOKUP($A48,curves,3,0),0)</f>
        <v>-18587881.3038528</v>
      </c>
      <c r="I48" s="4" t="n">
        <f aca="false">+IF(AND(H$7&lt;$A48+1,H$8&gt;$A48-1),H$9*(VLOOKUP($A48,curves,8,0)-H$10)*VLOOKUP($A48,curves,3,0),0)</f>
        <v>-0</v>
      </c>
      <c r="K48" s="3" t="n">
        <f aca="false">+IF(AND(K$7&lt;$A48+1,K$8&gt;$A48-1),K$9*VLOOKUP($A48,curves,3,0),0)</f>
        <v>0</v>
      </c>
      <c r="L48" s="4" t="n">
        <f aca="false">+IF(AND(K$7&lt;$A48+1,K$8&gt;$A48-1),K$9*(VLOOKUP($A48,curves,9,0)-K$10)*VLOOKUP($A48,curves,3,0),0)</f>
        <v>0</v>
      </c>
    </row>
    <row r="49" customFormat="false" ht="12.75" hidden="false" customHeight="false" outlineLevel="0" collapsed="false">
      <c r="A49" s="58" t="n">
        <f aca="false">+curves!A38</f>
        <v>37773</v>
      </c>
      <c r="B49" s="3" t="n">
        <f aca="false">+SUMIF($E$11:$CJ$11,"POS",$E49:$CJ49)</f>
        <v>-24916840.2473154</v>
      </c>
      <c r="C49" s="4" t="n">
        <f aca="false">+SUMIF($E$11:$CJ$11,"P&amp;l",$E49:$CJ49)</f>
        <v>0</v>
      </c>
      <c r="D49" s="58"/>
      <c r="E49" s="3" t="n">
        <f aca="false">+IF(AND(E$7&lt;$A49+1,E$8&gt;$A49-1),E$9*VLOOKUP($A49,curves,3,0),0)</f>
        <v>-6444869.21652041</v>
      </c>
      <c r="F49" s="4" t="n">
        <f aca="false">+IF(AND(E$7&lt;$A49+1,E$8&gt;$A49-1),E$9*(VLOOKUP($A49,curves,8,0)-E$10)*VLOOKUP($A49,curves,3,0),0)</f>
        <v>-0</v>
      </c>
      <c r="H49" s="3" t="n">
        <f aca="false">+IF(AND(H$7&lt;$A49+1,H$8&gt;$A49-1),H$9*VLOOKUP($A49,curves,3,0),0)</f>
        <v>-18471971.030795</v>
      </c>
      <c r="I49" s="4" t="n">
        <f aca="false">+IF(AND(H$7&lt;$A49+1,H$8&gt;$A49-1),H$9*(VLOOKUP($A49,curves,8,0)-H$10)*VLOOKUP($A49,curves,3,0),0)</f>
        <v>-0</v>
      </c>
      <c r="K49" s="3" t="n">
        <f aca="false">+IF(AND(K$7&lt;$A49+1,K$8&gt;$A49-1),K$9*VLOOKUP($A49,curves,3,0),0)</f>
        <v>0</v>
      </c>
      <c r="L49" s="4" t="n">
        <f aca="false">+IF(AND(K$7&lt;$A49+1,K$8&gt;$A49-1),K$9*(VLOOKUP($A49,curves,9,0)-K$10)*VLOOKUP($A49,curves,3,0),0)</f>
        <v>0</v>
      </c>
    </row>
    <row r="50" customFormat="false" ht="12.75" hidden="false" customHeight="false" outlineLevel="0" collapsed="false">
      <c r="A50" s="58" t="n">
        <f aca="false">+curves!A39</f>
        <v>37803</v>
      </c>
      <c r="B50" s="3" t="n">
        <f aca="false">+SUMIF($E$11:$CJ$11,"POS",$E50:$CJ50)</f>
        <v>-24766852.7491261</v>
      </c>
      <c r="C50" s="4" t="n">
        <f aca="false">+SUMIF($E$11:$CJ$11,"P&amp;l",$E50:$CJ50)</f>
        <v>0</v>
      </c>
      <c r="D50" s="58"/>
      <c r="E50" s="3" t="n">
        <f aca="false">+IF(AND(E$7&lt;$A50+1,E$8&gt;$A50-1),E$9*VLOOKUP($A50,curves,3,0),0)</f>
        <v>-6406074.17668596</v>
      </c>
      <c r="F50" s="4" t="n">
        <f aca="false">+IF(AND(E$7&lt;$A50+1,E$8&gt;$A50-1),E$9*(VLOOKUP($A50,curves,8,0)-E$10)*VLOOKUP($A50,curves,3,0),0)</f>
        <v>-0</v>
      </c>
      <c r="H50" s="3" t="n">
        <f aca="false">+IF(AND(H$7&lt;$A50+1,H$8&gt;$A50-1),H$9*VLOOKUP($A50,curves,3,0),0)</f>
        <v>-18360778.5724401</v>
      </c>
      <c r="I50" s="4" t="n">
        <f aca="false">+IF(AND(H$7&lt;$A50+1,H$8&gt;$A50-1),H$9*(VLOOKUP($A50,curves,8,0)-H$10)*VLOOKUP($A50,curves,3,0),0)</f>
        <v>-0</v>
      </c>
      <c r="K50" s="3" t="n">
        <f aca="false">+IF(AND(K$7&lt;$A50+1,K$8&gt;$A50-1),K$9*VLOOKUP($A50,curves,3,0),0)</f>
        <v>0</v>
      </c>
      <c r="L50" s="4" t="n">
        <f aca="false">+IF(AND(K$7&lt;$A50+1,K$8&gt;$A50-1),K$9*(VLOOKUP($A50,curves,9,0)-K$10)*VLOOKUP($A50,curves,3,0),0)</f>
        <v>0</v>
      </c>
    </row>
    <row r="51" customFormat="false" ht="12.75" hidden="false" customHeight="false" outlineLevel="0" collapsed="false">
      <c r="A51" s="58" t="n">
        <f aca="false">+curves!A40</f>
        <v>37834</v>
      </c>
      <c r="B51" s="3" t="n">
        <f aca="false">+SUMIF($E$11:$CJ$11,"POS",$E51:$CJ51)</f>
        <v>-24613357.8462209</v>
      </c>
      <c r="C51" s="4" t="n">
        <f aca="false">+SUMIF($E$11:$CJ$11,"P&amp;l",$E51:$CJ51)</f>
        <v>0</v>
      </c>
      <c r="D51" s="58"/>
      <c r="E51" s="3" t="n">
        <f aca="false">+IF(AND(E$7&lt;$A51+1,E$8&gt;$A51-1),E$9*VLOOKUP($A51,curves,3,0),0)</f>
        <v>-6366371.92853542</v>
      </c>
      <c r="F51" s="4" t="n">
        <f aca="false">+IF(AND(E$7&lt;$A51+1,E$8&gt;$A51-1),E$9*(VLOOKUP($A51,curves,8,0)-E$10)*VLOOKUP($A51,curves,3,0),0)</f>
        <v>-0</v>
      </c>
      <c r="H51" s="3" t="n">
        <f aca="false">+IF(AND(H$7&lt;$A51+1,H$8&gt;$A51-1),H$9*VLOOKUP($A51,curves,3,0),0)</f>
        <v>-18246985.9176855</v>
      </c>
      <c r="I51" s="4" t="n">
        <f aca="false">+IF(AND(H$7&lt;$A51+1,H$8&gt;$A51-1),H$9*(VLOOKUP($A51,curves,8,0)-H$10)*VLOOKUP($A51,curves,3,0),0)</f>
        <v>-0</v>
      </c>
      <c r="K51" s="3" t="n">
        <f aca="false">+IF(AND(K$7&lt;$A51+1,K$8&gt;$A51-1),K$9*VLOOKUP($A51,curves,3,0),0)</f>
        <v>0</v>
      </c>
      <c r="L51" s="4" t="n">
        <f aca="false">+IF(AND(K$7&lt;$A51+1,K$8&gt;$A51-1),K$9*(VLOOKUP($A51,curves,9,0)-K$10)*VLOOKUP($A51,curves,3,0),0)</f>
        <v>0</v>
      </c>
    </row>
    <row r="52" customFormat="false" ht="12.75" hidden="false" customHeight="false" outlineLevel="0" collapsed="false">
      <c r="A52" s="58" t="n">
        <f aca="false">+curves!A41</f>
        <v>37865</v>
      </c>
      <c r="B52" s="3" t="n">
        <f aca="false">+SUMIF($E$11:$CJ$11,"POS",$E52:$CJ52)</f>
        <v>-24460837.53595</v>
      </c>
      <c r="C52" s="4" t="n">
        <f aca="false">+SUMIF($E$11:$CJ$11,"P&amp;l",$E52:$CJ52)</f>
        <v>0</v>
      </c>
      <c r="D52" s="58"/>
      <c r="E52" s="3" t="n">
        <f aca="false">+IF(AND(E$7&lt;$A52+1,E$8&gt;$A52-1),E$9*VLOOKUP($A52,curves,3,0),0)</f>
        <v>-6326921.76379532</v>
      </c>
      <c r="F52" s="4" t="n">
        <f aca="false">+IF(AND(E$7&lt;$A52+1,E$8&gt;$A52-1),E$9*(VLOOKUP($A52,curves,8,0)-E$10)*VLOOKUP($A52,curves,3,0),0)</f>
        <v>-0</v>
      </c>
      <c r="H52" s="3" t="n">
        <f aca="false">+IF(AND(H$7&lt;$A52+1,H$8&gt;$A52-1),H$9*VLOOKUP($A52,curves,3,0),0)</f>
        <v>-18133915.7721546</v>
      </c>
      <c r="I52" s="4" t="n">
        <f aca="false">+IF(AND(H$7&lt;$A52+1,H$8&gt;$A52-1),H$9*(VLOOKUP($A52,curves,8,0)-H$10)*VLOOKUP($A52,curves,3,0),0)</f>
        <v>-0</v>
      </c>
      <c r="K52" s="3" t="n">
        <f aca="false">+IF(AND(K$7&lt;$A52+1,K$8&gt;$A52-1),K$9*VLOOKUP($A52,curves,3,0),0)</f>
        <v>0</v>
      </c>
      <c r="L52" s="4" t="n">
        <f aca="false">+IF(AND(K$7&lt;$A52+1,K$8&gt;$A52-1),K$9*(VLOOKUP($A52,curves,9,0)-K$10)*VLOOKUP($A52,curves,3,0),0)</f>
        <v>0</v>
      </c>
    </row>
    <row r="53" customFormat="false" ht="12.75" hidden="false" customHeight="false" outlineLevel="0" collapsed="false">
      <c r="A53" s="58" t="n">
        <f aca="false">+curves!A42</f>
        <v>37895</v>
      </c>
      <c r="B53" s="3" t="n">
        <f aca="false">+SUMIF($E$11:$CJ$11,"POS",$E53:$CJ53)</f>
        <v>-24314269.9663398</v>
      </c>
      <c r="C53" s="4" t="n">
        <f aca="false">+SUMIF($E$11:$CJ$11,"P&amp;l",$E53:$CJ53)</f>
        <v>0</v>
      </c>
      <c r="D53" s="58"/>
      <c r="E53" s="3" t="n">
        <f aca="false">+IF(AND(E$7&lt;$A53+1,E$8&gt;$A53-1),E$9*VLOOKUP($A53,curves,3,0),0)</f>
        <v>-6289011.30612314</v>
      </c>
      <c r="F53" s="4" t="n">
        <f aca="false">+IF(AND(E$7&lt;$A53+1,E$8&gt;$A53-1),E$9*(VLOOKUP($A53,curves,8,0)-E$10)*VLOOKUP($A53,curves,3,0),0)</f>
        <v>-0</v>
      </c>
      <c r="H53" s="3" t="n">
        <f aca="false">+IF(AND(H$7&lt;$A53+1,H$8&gt;$A53-1),H$9*VLOOKUP($A53,curves,3,0),0)</f>
        <v>-18025258.6602167</v>
      </c>
      <c r="I53" s="4" t="n">
        <f aca="false">+IF(AND(H$7&lt;$A53+1,H$8&gt;$A53-1),H$9*(VLOOKUP($A53,curves,8,0)-H$10)*VLOOKUP($A53,curves,3,0),0)</f>
        <v>-0</v>
      </c>
      <c r="K53" s="3" t="n">
        <f aca="false">+IF(AND(K$7&lt;$A53+1,K$8&gt;$A53-1),K$9*VLOOKUP($A53,curves,3,0),0)</f>
        <v>0</v>
      </c>
      <c r="L53" s="4" t="n">
        <f aca="false">+IF(AND(K$7&lt;$A53+1,K$8&gt;$A53-1),K$9*(VLOOKUP($A53,curves,9,0)-K$10)*VLOOKUP($A53,curves,3,0),0)</f>
        <v>0</v>
      </c>
    </row>
    <row r="54" customFormat="false" ht="12.75" hidden="false" customHeight="false" outlineLevel="0" collapsed="false">
      <c r="A54" s="58" t="n">
        <f aca="false">+curves!A43</f>
        <v>37926</v>
      </c>
      <c r="B54" s="3" t="n">
        <f aca="false">+SUMIF($E$11:$CJ$11,"POS",$E54:$CJ54)</f>
        <v>-24163898.9168313</v>
      </c>
      <c r="C54" s="4" t="n">
        <f aca="false">+SUMIF($E$11:$CJ$11,"P&amp;l",$E54:$CJ54)</f>
        <v>0</v>
      </c>
      <c r="D54" s="58"/>
      <c r="E54" s="3" t="n">
        <f aca="false">+IF(AND(E$7&lt;$A54+1,E$8&gt;$A54-1),E$9*VLOOKUP($A54,curves,3,0),0)</f>
        <v>-6250117.05876215</v>
      </c>
      <c r="F54" s="4" t="n">
        <f aca="false">+IF(AND(E$7&lt;$A54+1,E$8&gt;$A54-1),E$9*(VLOOKUP($A54,curves,8,0)-E$10)*VLOOKUP($A54,curves,3,0),0)</f>
        <v>-0</v>
      </c>
      <c r="H54" s="3" t="n">
        <f aca="false">+IF(AND(H$7&lt;$A54+1,H$8&gt;$A54-1),H$9*VLOOKUP($A54,curves,3,0),0)</f>
        <v>-17913781.8580692</v>
      </c>
      <c r="I54" s="4" t="n">
        <f aca="false">+IF(AND(H$7&lt;$A54+1,H$8&gt;$A54-1),H$9*(VLOOKUP($A54,curves,8,0)-H$10)*VLOOKUP($A54,curves,3,0),0)</f>
        <v>-0</v>
      </c>
      <c r="K54" s="3" t="n">
        <f aca="false">+IF(AND(K$7&lt;$A54+1,K$8&gt;$A54-1),K$9*VLOOKUP($A54,curves,3,0),0)</f>
        <v>0</v>
      </c>
      <c r="L54" s="4" t="n">
        <f aca="false">+IF(AND(K$7&lt;$A54+1,K$8&gt;$A54-1),K$9*(VLOOKUP($A54,curves,9,0)-K$10)*VLOOKUP($A54,curves,3,0),0)</f>
        <v>0</v>
      </c>
    </row>
    <row r="55" customFormat="false" ht="12.75" hidden="false" customHeight="false" outlineLevel="0" collapsed="false">
      <c r="A55" s="58" t="n">
        <f aca="false">+curves!A44</f>
        <v>37956</v>
      </c>
      <c r="B55" s="3" t="n">
        <f aca="false">+SUMIF($E$11:$CJ$11,"POS",$E55:$CJ55)</f>
        <v>-24019283.9953174</v>
      </c>
      <c r="C55" s="4" t="n">
        <f aca="false">+SUMIF($E$11:$CJ$11,"P&amp;l",$E55:$CJ55)</f>
        <v>0</v>
      </c>
      <c r="D55" s="58"/>
      <c r="E55" s="3" t="n">
        <f aca="false">+IF(AND(E$7&lt;$A55+1,E$8&gt;$A55-1),E$9*VLOOKUP($A55,curves,3,0),0)</f>
        <v>-6212711.66358911</v>
      </c>
      <c r="F55" s="4" t="n">
        <f aca="false">+IF(AND(E$7&lt;$A55+1,E$8&gt;$A55-1),E$9*(VLOOKUP($A55,curves,8,0)-E$10)*VLOOKUP($A55,curves,3,0),0)</f>
        <v>-0</v>
      </c>
      <c r="H55" s="3" t="n">
        <f aca="false">+IF(AND(H$7&lt;$A55+1,H$8&gt;$A55-1),H$9*VLOOKUP($A55,curves,3,0),0)</f>
        <v>-17806572.3317283</v>
      </c>
      <c r="I55" s="4" t="n">
        <f aca="false">+IF(AND(H$7&lt;$A55+1,H$8&gt;$A55-1),H$9*(VLOOKUP($A55,curves,8,0)-H$10)*VLOOKUP($A55,curves,3,0),0)</f>
        <v>-0</v>
      </c>
      <c r="K55" s="3" t="n">
        <f aca="false">+IF(AND(K$7&lt;$A55+1,K$8&gt;$A55-1),K$9*VLOOKUP($A55,curves,3,0),0)</f>
        <v>0</v>
      </c>
      <c r="L55" s="4" t="n">
        <f aca="false">+IF(AND(K$7&lt;$A55+1,K$8&gt;$A55-1),K$9*(VLOOKUP($A55,curves,9,0)-K$10)*VLOOKUP($A55,curves,3,0),0)</f>
        <v>0</v>
      </c>
    </row>
    <row r="56" customFormat="false" ht="12.75" hidden="false" customHeight="false" outlineLevel="0" collapsed="false">
      <c r="A56" s="58" t="n">
        <f aca="false">+curves!A45</f>
        <v>37987</v>
      </c>
      <c r="B56" s="3" t="n">
        <f aca="false">+SUMIF($E$11:$CJ$11,"POS",$E56:$CJ56)</f>
        <v>-23866065.2272292</v>
      </c>
      <c r="C56" s="4" t="n">
        <f aca="false">+SUMIF($E$11:$CJ$11,"P&amp;l",$E56:$CJ56)</f>
        <v>0</v>
      </c>
      <c r="D56" s="58"/>
      <c r="E56" s="3" t="n">
        <f aca="false">+IF(AND(E$7&lt;$A56+1,E$8&gt;$A56-1),E$9*VLOOKUP($A56,curves,3,0),0)</f>
        <v>0</v>
      </c>
      <c r="F56" s="4" t="n">
        <f aca="false">+IF(AND(E$7&lt;$A56+1,E$8&gt;$A56-1),E$9*(VLOOKUP($A56,curves,8,0)-E$10)*VLOOKUP($A56,curves,3,0),0)</f>
        <v>0</v>
      </c>
      <c r="H56" s="3" t="n">
        <f aca="false">+IF(AND(H$7&lt;$A56+1,H$8&gt;$A56-1),H$9*VLOOKUP($A56,curves,3,0),0)</f>
        <v>0</v>
      </c>
      <c r="I56" s="4" t="n">
        <f aca="false">+IF(AND(H$7&lt;$A56+1,H$8&gt;$A56-1),H$9*(VLOOKUP($A56,curves,8,0)-H$10)*VLOOKUP($A56,curves,3,0),0)</f>
        <v>0</v>
      </c>
      <c r="K56" s="3" t="n">
        <f aca="false">+IF(AND(K$7&lt;$A56+1,K$8&gt;$A56-1),K$9*VLOOKUP($A56,curves,3,0),0)</f>
        <v>-23866065.2272292</v>
      </c>
      <c r="L56" s="4" t="n">
        <f aca="false">+IF(AND(K$7&lt;$A56+1,K$8&gt;$A56-1),K$9*(VLOOKUP($A56,curves,9,0)-K$10)*VLOOKUP($A56,curves,3,0),0)</f>
        <v>-0</v>
      </c>
    </row>
    <row r="57" customFormat="false" ht="12.75" hidden="false" customHeight="false" outlineLevel="0" collapsed="false">
      <c r="A57" s="58" t="n">
        <f aca="false">+curves!A46</f>
        <v>38018</v>
      </c>
      <c r="B57" s="3" t="n">
        <f aca="false">+SUMIF($E$11:$CJ$11,"POS",$E57:$CJ57)</f>
        <v>-23724841.3640241</v>
      </c>
      <c r="C57" s="4" t="n">
        <f aca="false">+SUMIF($E$11:$CJ$11,"P&amp;l",$E57:$CJ57)</f>
        <v>0</v>
      </c>
      <c r="D57" s="58"/>
      <c r="E57" s="3" t="n">
        <f aca="false">+IF(AND(E$7&lt;$A57+1,E$8&gt;$A57-1),E$9*VLOOKUP($A57,curves,3,0),0)</f>
        <v>0</v>
      </c>
      <c r="F57" s="4" t="n">
        <f aca="false">+IF(AND(E$7&lt;$A57+1,E$8&gt;$A57-1),E$9*(VLOOKUP($A57,curves,8,0)-E$10)*VLOOKUP($A57,curves,3,0),0)</f>
        <v>0</v>
      </c>
      <c r="H57" s="3" t="n">
        <f aca="false">+IF(AND(H$7&lt;$A57+1,H$8&gt;$A57-1),H$9*VLOOKUP($A57,curves,3,0),0)</f>
        <v>0</v>
      </c>
      <c r="I57" s="4" t="n">
        <f aca="false">+IF(AND(H$7&lt;$A57+1,H$8&gt;$A57-1),H$9*(VLOOKUP($A57,curves,8,0)-H$10)*VLOOKUP($A57,curves,3,0),0)</f>
        <v>0</v>
      </c>
      <c r="K57" s="3" t="n">
        <f aca="false">+IF(AND(K$7&lt;$A57+1,K$8&gt;$A57-1),K$9*VLOOKUP($A57,curves,3,0),0)</f>
        <v>-23724841.3640241</v>
      </c>
      <c r="L57" s="4" t="n">
        <f aca="false">+IF(AND(K$7&lt;$A57+1,K$8&gt;$A57-1),K$9*(VLOOKUP($A57,curves,9,0)-K$10)*VLOOKUP($A57,curves,3,0),0)</f>
        <v>-0</v>
      </c>
    </row>
    <row r="58" customFormat="false" ht="12.75" hidden="false" customHeight="false" outlineLevel="0" collapsed="false">
      <c r="A58" s="58" t="n">
        <f aca="false">+curves!A47</f>
        <v>38047</v>
      </c>
      <c r="B58" s="3" t="n">
        <f aca="false">+SUMIF($E$11:$CJ$11,"POS",$E58:$CJ58)</f>
        <v>-23593459.3119762</v>
      </c>
      <c r="C58" s="4" t="n">
        <f aca="false">+SUMIF($E$11:$CJ$11,"P&amp;l",$E58:$CJ58)</f>
        <v>0</v>
      </c>
      <c r="D58" s="58"/>
      <c r="E58" s="3" t="n">
        <f aca="false">+IF(AND(E$7&lt;$A58+1,E$8&gt;$A58-1),E$9*VLOOKUP($A58,curves,3,0),0)</f>
        <v>0</v>
      </c>
      <c r="F58" s="4" t="n">
        <f aca="false">+IF(AND(E$7&lt;$A58+1,E$8&gt;$A58-1),E$9*(VLOOKUP($A58,curves,8,0)-E$10)*VLOOKUP($A58,curves,3,0),0)</f>
        <v>0</v>
      </c>
      <c r="H58" s="3" t="n">
        <f aca="false">+IF(AND(H$7&lt;$A58+1,H$8&gt;$A58-1),H$9*VLOOKUP($A58,curves,3,0),0)</f>
        <v>0</v>
      </c>
      <c r="I58" s="4" t="n">
        <f aca="false">+IF(AND(H$7&lt;$A58+1,H$8&gt;$A58-1),H$9*(VLOOKUP($A58,curves,8,0)-H$10)*VLOOKUP($A58,curves,3,0),0)</f>
        <v>0</v>
      </c>
      <c r="K58" s="3" t="n">
        <f aca="false">+IF(AND(K$7&lt;$A58+1,K$8&gt;$A58-1),K$9*VLOOKUP($A58,curves,3,0),0)</f>
        <v>-23593459.3119762</v>
      </c>
      <c r="L58" s="4" t="n">
        <f aca="false">+IF(AND(K$7&lt;$A58+1,K$8&gt;$A58-1),K$9*(VLOOKUP($A58,curves,9,0)-K$10)*VLOOKUP($A58,curves,3,0),0)</f>
        <v>-0</v>
      </c>
    </row>
    <row r="59" customFormat="false" ht="12.75" hidden="false" customHeight="false" outlineLevel="0" collapsed="false">
      <c r="A59" s="58" t="n">
        <f aca="false">+curves!A48</f>
        <v>38078</v>
      </c>
      <c r="B59" s="3" t="n">
        <f aca="false">+SUMIF($E$11:$CJ$11,"POS",$E59:$CJ59)</f>
        <v>-23455959.8175563</v>
      </c>
      <c r="C59" s="4" t="n">
        <f aca="false">+SUMIF($E$11:$CJ$11,"P&amp;l",$E59:$CJ59)</f>
        <v>0</v>
      </c>
      <c r="D59" s="58"/>
      <c r="E59" s="3" t="n">
        <f aca="false">+IF(AND(E$7&lt;$A59+1,E$8&gt;$A59-1),E$9*VLOOKUP($A59,curves,3,0),0)</f>
        <v>0</v>
      </c>
      <c r="F59" s="4" t="n">
        <f aca="false">+IF(AND(E$7&lt;$A59+1,E$8&gt;$A59-1),E$9*(VLOOKUP($A59,curves,8,0)-E$10)*VLOOKUP($A59,curves,3,0),0)</f>
        <v>0</v>
      </c>
      <c r="H59" s="3" t="n">
        <f aca="false">+IF(AND(H$7&lt;$A59+1,H$8&gt;$A59-1),H$9*VLOOKUP($A59,curves,3,0),0)</f>
        <v>0</v>
      </c>
      <c r="I59" s="4" t="n">
        <f aca="false">+IF(AND(H$7&lt;$A59+1,H$8&gt;$A59-1),H$9*(VLOOKUP($A59,curves,8,0)-H$10)*VLOOKUP($A59,curves,3,0),0)</f>
        <v>0</v>
      </c>
      <c r="K59" s="3" t="n">
        <f aca="false">+IF(AND(K$7&lt;$A59+1,K$8&gt;$A59-1),K$9*VLOOKUP($A59,curves,3,0),0)</f>
        <v>-23455959.8175563</v>
      </c>
      <c r="L59" s="4" t="n">
        <f aca="false">+IF(AND(K$7&lt;$A59+1,K$8&gt;$A59-1),K$9*(VLOOKUP($A59,curves,9,0)-K$10)*VLOOKUP($A59,curves,3,0),0)</f>
        <v>-0</v>
      </c>
    </row>
    <row r="60" customFormat="false" ht="12.75" hidden="false" customHeight="false" outlineLevel="0" collapsed="false">
      <c r="A60" s="58" t="n">
        <f aca="false">+curves!A49</f>
        <v>38108</v>
      </c>
      <c r="B60" s="3" t="n">
        <f aca="false">+SUMIF($E$11:$CJ$11,"POS",$E60:$CJ60)</f>
        <v>-23325831.080078</v>
      </c>
      <c r="C60" s="4" t="n">
        <f aca="false">+SUMIF($E$11:$CJ$11,"P&amp;l",$E60:$CJ60)</f>
        <v>0</v>
      </c>
      <c r="D60" s="58"/>
      <c r="E60" s="3" t="n">
        <f aca="false">+IF(AND(E$7&lt;$A60+1,E$8&gt;$A60-1),E$9*VLOOKUP($A60,curves,3,0),0)</f>
        <v>0</v>
      </c>
      <c r="F60" s="4" t="n">
        <f aca="false">+IF(AND(E$7&lt;$A60+1,E$8&gt;$A60-1),E$9*(VLOOKUP($A60,curves,8,0)-E$10)*VLOOKUP($A60,curves,3,0),0)</f>
        <v>0</v>
      </c>
      <c r="H60" s="3" t="n">
        <f aca="false">+IF(AND(H$7&lt;$A60+1,H$8&gt;$A60-1),H$9*VLOOKUP($A60,curves,3,0),0)</f>
        <v>0</v>
      </c>
      <c r="I60" s="4" t="n">
        <f aca="false">+IF(AND(H$7&lt;$A60+1,H$8&gt;$A60-1),H$9*(VLOOKUP($A60,curves,8,0)-H$10)*VLOOKUP($A60,curves,3,0),0)</f>
        <v>0</v>
      </c>
      <c r="K60" s="3" t="n">
        <f aca="false">+IF(AND(K$7&lt;$A60+1,K$8&gt;$A60-1),K$9*VLOOKUP($A60,curves,3,0),0)</f>
        <v>-23325831.080078</v>
      </c>
      <c r="L60" s="4" t="n">
        <f aca="false">+IF(AND(K$7&lt;$A60+1,K$8&gt;$A60-1),K$9*(VLOOKUP($A60,curves,9,0)-K$10)*VLOOKUP($A60,curves,3,0),0)</f>
        <v>-0</v>
      </c>
    </row>
    <row r="61" customFormat="false" ht="12.75" hidden="false" customHeight="false" outlineLevel="0" collapsed="false">
      <c r="A61" s="58" t="n">
        <f aca="false">+curves!A50</f>
        <v>38139</v>
      </c>
      <c r="B61" s="3" t="n">
        <f aca="false">+SUMIF($E$11:$CJ$11,"POS",$E61:$CJ61)</f>
        <v>-23192060.813092</v>
      </c>
      <c r="C61" s="4" t="n">
        <f aca="false">+SUMIF($E$11:$CJ$11,"P&amp;l",$E61:$CJ61)</f>
        <v>0</v>
      </c>
      <c r="D61" s="58"/>
      <c r="E61" s="3" t="n">
        <f aca="false">+IF(AND(E$7&lt;$A61+1,E$8&gt;$A61-1),E$9*VLOOKUP($A61,curves,3,0),0)</f>
        <v>0</v>
      </c>
      <c r="F61" s="4" t="n">
        <f aca="false">+IF(AND(E$7&lt;$A61+1,E$8&gt;$A61-1),E$9*(VLOOKUP($A61,curves,8,0)-E$10)*VLOOKUP($A61,curves,3,0),0)</f>
        <v>0</v>
      </c>
      <c r="H61" s="3" t="n">
        <f aca="false">+IF(AND(H$7&lt;$A61+1,H$8&gt;$A61-1),H$9*VLOOKUP($A61,curves,3,0),0)</f>
        <v>0</v>
      </c>
      <c r="I61" s="4" t="n">
        <f aca="false">+IF(AND(H$7&lt;$A61+1,H$8&gt;$A61-1),H$9*(VLOOKUP($A61,curves,8,0)-H$10)*VLOOKUP($A61,curves,3,0),0)</f>
        <v>0</v>
      </c>
      <c r="K61" s="3" t="n">
        <f aca="false">+IF(AND(K$7&lt;$A61+1,K$8&gt;$A61-1),K$9*VLOOKUP($A61,curves,3,0),0)</f>
        <v>-23192060.813092</v>
      </c>
      <c r="L61" s="4" t="n">
        <f aca="false">+IF(AND(K$7&lt;$A61+1,K$8&gt;$A61-1),K$9*(VLOOKUP($A61,curves,9,0)-K$10)*VLOOKUP($A61,curves,3,0),0)</f>
        <v>-0</v>
      </c>
    </row>
    <row r="62" customFormat="false" ht="12.75" hidden="false" customHeight="false" outlineLevel="0" collapsed="false">
      <c r="A62" s="58" t="n">
        <f aca="false">+curves!A51</f>
        <v>38169</v>
      </c>
      <c r="B62" s="3" t="n">
        <f aca="false">+SUMIF($E$11:$CJ$11,"POS",$E62:$CJ62)</f>
        <v>-23063276.2551682</v>
      </c>
      <c r="C62" s="4" t="n">
        <f aca="false">+SUMIF($E$11:$CJ$11,"P&amp;l",$E62:$CJ62)</f>
        <v>0</v>
      </c>
      <c r="D62" s="58"/>
      <c r="E62" s="3" t="n">
        <f aca="false">+IF(AND(E$7&lt;$A62+1,E$8&gt;$A62-1),E$9*VLOOKUP($A62,curves,3,0),0)</f>
        <v>0</v>
      </c>
      <c r="F62" s="4" t="n">
        <f aca="false">+IF(AND(E$7&lt;$A62+1,E$8&gt;$A62-1),E$9*(VLOOKUP($A62,curves,8,0)-E$10)*VLOOKUP($A62,curves,3,0),0)</f>
        <v>0</v>
      </c>
      <c r="H62" s="3" t="n">
        <f aca="false">+IF(AND(H$7&lt;$A62+1,H$8&gt;$A62-1),H$9*VLOOKUP($A62,curves,3,0),0)</f>
        <v>0</v>
      </c>
      <c r="I62" s="4" t="n">
        <f aca="false">+IF(AND(H$7&lt;$A62+1,H$8&gt;$A62-1),H$9*(VLOOKUP($A62,curves,8,0)-H$10)*VLOOKUP($A62,curves,3,0),0)</f>
        <v>0</v>
      </c>
      <c r="K62" s="3" t="n">
        <f aca="false">+IF(AND(K$7&lt;$A62+1,K$8&gt;$A62-1),K$9*VLOOKUP($A62,curves,3,0),0)</f>
        <v>-23063276.2551682</v>
      </c>
      <c r="L62" s="4" t="n">
        <f aca="false">+IF(AND(K$7&lt;$A62+1,K$8&gt;$A62-1),K$9*(VLOOKUP($A62,curves,9,0)-K$10)*VLOOKUP($A62,curves,3,0),0)</f>
        <v>-0</v>
      </c>
    </row>
    <row r="63" customFormat="false" ht="12.75" hidden="false" customHeight="false" outlineLevel="0" collapsed="false">
      <c r="A63" s="58" t="n">
        <f aca="false">+curves!A52</f>
        <v>38200</v>
      </c>
      <c r="B63" s="3" t="n">
        <f aca="false">+SUMIF($E$11:$CJ$11,"POS",$E63:$CJ63)</f>
        <v>-22930888.5420527</v>
      </c>
      <c r="C63" s="4" t="n">
        <f aca="false">+SUMIF($E$11:$CJ$11,"P&amp;l",$E63:$CJ63)</f>
        <v>0</v>
      </c>
      <c r="D63" s="58"/>
      <c r="E63" s="3" t="n">
        <f aca="false">+IF(AND(E$7&lt;$A63+1,E$8&gt;$A63-1),E$9*VLOOKUP($A63,curves,3,0),0)</f>
        <v>0</v>
      </c>
      <c r="F63" s="4" t="n">
        <f aca="false">+IF(AND(E$7&lt;$A63+1,E$8&gt;$A63-1),E$9*(VLOOKUP($A63,curves,8,0)-E$10)*VLOOKUP($A63,curves,3,0),0)</f>
        <v>0</v>
      </c>
      <c r="H63" s="3" t="n">
        <f aca="false">+IF(AND(H$7&lt;$A63+1,H$8&gt;$A63-1),H$9*VLOOKUP($A63,curves,3,0),0)</f>
        <v>0</v>
      </c>
      <c r="I63" s="4" t="n">
        <f aca="false">+IF(AND(H$7&lt;$A63+1,H$8&gt;$A63-1),H$9*(VLOOKUP($A63,curves,8,0)-H$10)*VLOOKUP($A63,curves,3,0),0)</f>
        <v>0</v>
      </c>
      <c r="K63" s="3" t="n">
        <f aca="false">+IF(AND(K$7&lt;$A63+1,K$8&gt;$A63-1),K$9*VLOOKUP($A63,curves,3,0),0)</f>
        <v>-22930888.5420527</v>
      </c>
      <c r="L63" s="4" t="n">
        <f aca="false">+IF(AND(K$7&lt;$A63+1,K$8&gt;$A63-1),K$9*(VLOOKUP($A63,curves,9,0)-K$10)*VLOOKUP($A63,curves,3,0),0)</f>
        <v>-0</v>
      </c>
    </row>
    <row r="64" customFormat="false" ht="12.75" hidden="false" customHeight="false" outlineLevel="0" collapsed="false">
      <c r="A64" s="58" t="n">
        <f aca="false">+curves!A53</f>
        <v>38231</v>
      </c>
      <c r="B64" s="3" t="n">
        <f aca="false">+SUMIF($E$11:$CJ$11,"POS",$E64:$CJ64)</f>
        <v>-22799198.5313793</v>
      </c>
      <c r="C64" s="4" t="n">
        <f aca="false">+SUMIF($E$11:$CJ$11,"P&amp;l",$E64:$CJ64)</f>
        <v>0</v>
      </c>
      <c r="D64" s="58"/>
      <c r="E64" s="3" t="n">
        <f aca="false">+IF(AND(E$7&lt;$A64+1,E$8&gt;$A64-1),E$9*VLOOKUP($A64,curves,3,0),0)</f>
        <v>0</v>
      </c>
      <c r="F64" s="4" t="n">
        <f aca="false">+IF(AND(E$7&lt;$A64+1,E$8&gt;$A64-1),E$9*(VLOOKUP($A64,curves,8,0)-E$10)*VLOOKUP($A64,curves,3,0),0)</f>
        <v>0</v>
      </c>
      <c r="H64" s="3" t="n">
        <f aca="false">+IF(AND(H$7&lt;$A64+1,H$8&gt;$A64-1),H$9*VLOOKUP($A64,curves,3,0),0)</f>
        <v>0</v>
      </c>
      <c r="I64" s="4" t="n">
        <f aca="false">+IF(AND(H$7&lt;$A64+1,H$8&gt;$A64-1),H$9*(VLOOKUP($A64,curves,8,0)-H$10)*VLOOKUP($A64,curves,3,0),0)</f>
        <v>0</v>
      </c>
      <c r="K64" s="3" t="n">
        <f aca="false">+IF(AND(K$7&lt;$A64+1,K$8&gt;$A64-1),K$9*VLOOKUP($A64,curves,3,0),0)</f>
        <v>-22799198.5313793</v>
      </c>
      <c r="L64" s="4" t="n">
        <f aca="false">+IF(AND(K$7&lt;$A64+1,K$8&gt;$A64-1),K$9*(VLOOKUP($A64,curves,9,0)-K$10)*VLOOKUP($A64,curves,3,0),0)</f>
        <v>-0</v>
      </c>
    </row>
    <row r="65" customFormat="false" ht="12.75" hidden="false" customHeight="false" outlineLevel="0" collapsed="false">
      <c r="A65" s="58" t="n">
        <f aca="false">+curves!A54</f>
        <v>38261</v>
      </c>
      <c r="B65" s="3" t="n">
        <f aca="false">+SUMIF($E$11:$CJ$11,"POS",$E65:$CJ65)</f>
        <v>-22672417.7929612</v>
      </c>
      <c r="C65" s="4" t="n">
        <f aca="false">+SUMIF($E$11:$CJ$11,"P&amp;l",$E65:$CJ65)</f>
        <v>0</v>
      </c>
      <c r="D65" s="58"/>
      <c r="E65" s="3" t="n">
        <f aca="false">+IF(AND(E$7&lt;$A65+1,E$8&gt;$A65-1),E$9*VLOOKUP($A65,curves,3,0),0)</f>
        <v>0</v>
      </c>
      <c r="F65" s="4" t="n">
        <f aca="false">+IF(AND(E$7&lt;$A65+1,E$8&gt;$A65-1),E$9*(VLOOKUP($A65,curves,8,0)-E$10)*VLOOKUP($A65,curves,3,0),0)</f>
        <v>0</v>
      </c>
      <c r="H65" s="3" t="n">
        <f aca="false">+IF(AND(H$7&lt;$A65+1,H$8&gt;$A65-1),H$9*VLOOKUP($A65,curves,3,0),0)</f>
        <v>0</v>
      </c>
      <c r="I65" s="4" t="n">
        <f aca="false">+IF(AND(H$7&lt;$A65+1,H$8&gt;$A65-1),H$9*(VLOOKUP($A65,curves,8,0)-H$10)*VLOOKUP($A65,curves,3,0),0)</f>
        <v>0</v>
      </c>
      <c r="K65" s="3" t="n">
        <f aca="false">+IF(AND(K$7&lt;$A65+1,K$8&gt;$A65-1),K$9*VLOOKUP($A65,curves,3,0),0)</f>
        <v>-22672417.7929612</v>
      </c>
      <c r="L65" s="4" t="n">
        <f aca="false">+IF(AND(K$7&lt;$A65+1,K$8&gt;$A65-1),K$9*(VLOOKUP($A65,curves,9,0)-K$10)*VLOOKUP($A65,curves,3,0),0)</f>
        <v>-0</v>
      </c>
    </row>
    <row r="66" customFormat="false" ht="12.75" hidden="false" customHeight="false" outlineLevel="0" collapsed="false">
      <c r="A66" s="58" t="n">
        <f aca="false">+curves!A55</f>
        <v>38292</v>
      </c>
      <c r="B66" s="3" t="n">
        <f aca="false">+SUMIF($E$11:$CJ$11,"POS",$E66:$CJ66)</f>
        <v>-22542091.0887877</v>
      </c>
      <c r="C66" s="4" t="n">
        <f aca="false">+SUMIF($E$11:$CJ$11,"P&amp;l",$E66:$CJ66)</f>
        <v>0</v>
      </c>
      <c r="D66" s="58"/>
      <c r="E66" s="3" t="n">
        <f aca="false">+IF(AND(E$7&lt;$A66+1,E$8&gt;$A66-1),E$9*VLOOKUP($A66,curves,3,0),0)</f>
        <v>0</v>
      </c>
      <c r="F66" s="4" t="n">
        <f aca="false">+IF(AND(E$7&lt;$A66+1,E$8&gt;$A66-1),E$9*(VLOOKUP($A66,curves,8,0)-E$10)*VLOOKUP($A66,curves,3,0),0)</f>
        <v>0</v>
      </c>
      <c r="H66" s="3" t="n">
        <f aca="false">+IF(AND(H$7&lt;$A66+1,H$8&gt;$A66-1),H$9*VLOOKUP($A66,curves,3,0),0)</f>
        <v>0</v>
      </c>
      <c r="I66" s="4" t="n">
        <f aca="false">+IF(AND(H$7&lt;$A66+1,H$8&gt;$A66-1),H$9*(VLOOKUP($A66,curves,8,0)-H$10)*VLOOKUP($A66,curves,3,0),0)</f>
        <v>0</v>
      </c>
      <c r="K66" s="3" t="n">
        <f aca="false">+IF(AND(K$7&lt;$A66+1,K$8&gt;$A66-1),K$9*VLOOKUP($A66,curves,3,0),0)</f>
        <v>-22542091.0887877</v>
      </c>
      <c r="L66" s="4" t="n">
        <f aca="false">+IF(AND(K$7&lt;$A66+1,K$8&gt;$A66-1),K$9*(VLOOKUP($A66,curves,9,0)-K$10)*VLOOKUP($A66,curves,3,0),0)</f>
        <v>-0</v>
      </c>
    </row>
    <row r="67" customFormat="false" ht="12.75" hidden="false" customHeight="false" outlineLevel="0" collapsed="false">
      <c r="A67" s="58" t="n">
        <f aca="false">+curves!A56</f>
        <v>38322</v>
      </c>
      <c r="B67" s="3" t="n">
        <f aca="false">+SUMIF($E$11:$CJ$11,"POS",$E67:$CJ67)</f>
        <v>-22416623.5530232</v>
      </c>
      <c r="C67" s="4" t="n">
        <f aca="false">+SUMIF($E$11:$CJ$11,"P&amp;l",$E67:$CJ67)</f>
        <v>0</v>
      </c>
      <c r="D67" s="58"/>
      <c r="E67" s="3" t="n">
        <f aca="false">+IF(AND(E$7&lt;$A67+1,E$8&gt;$A67-1),E$9*VLOOKUP($A67,curves,3,0),0)</f>
        <v>0</v>
      </c>
      <c r="F67" s="4" t="n">
        <f aca="false">+IF(AND(E$7&lt;$A67+1,E$8&gt;$A67-1),E$9*(VLOOKUP($A67,curves,8,0)-E$10)*VLOOKUP($A67,curves,3,0),0)</f>
        <v>0</v>
      </c>
      <c r="H67" s="3" t="n">
        <f aca="false">+IF(AND(H$7&lt;$A67+1,H$8&gt;$A67-1),H$9*VLOOKUP($A67,curves,3,0),0)</f>
        <v>0</v>
      </c>
      <c r="I67" s="4" t="n">
        <f aca="false">+IF(AND(H$7&lt;$A67+1,H$8&gt;$A67-1),H$9*(VLOOKUP($A67,curves,8,0)-H$10)*VLOOKUP($A67,curves,3,0),0)</f>
        <v>0</v>
      </c>
      <c r="K67" s="3" t="n">
        <f aca="false">+IF(AND(K$7&lt;$A67+1,K$8&gt;$A67-1),K$9*VLOOKUP($A67,curves,3,0),0)</f>
        <v>-22416623.5530232</v>
      </c>
      <c r="L67" s="4" t="n">
        <f aca="false">+IF(AND(K$7&lt;$A67+1,K$8&gt;$A67-1),K$9*(VLOOKUP($A67,curves,9,0)-K$10)*VLOOKUP($A67,curves,3,0),0)</f>
        <v>-0</v>
      </c>
    </row>
    <row r="68" customFormat="false" ht="12.75" hidden="false" customHeight="false" outlineLevel="0" collapsed="false">
      <c r="A68" s="58" t="n">
        <f aca="false">+curves!A57</f>
        <v>38353</v>
      </c>
      <c r="B68" s="3" t="n">
        <f aca="false">+SUMIF($E$11:$CJ$11,"POS",$E68:$CJ68)</f>
        <v>-22287647.5196918</v>
      </c>
      <c r="C68" s="4" t="n">
        <f aca="false">+SUMIF($E$11:$CJ$11,"P&amp;l",$E68:$CJ68)</f>
        <v>0</v>
      </c>
      <c r="D68" s="58"/>
      <c r="E68" s="3" t="n">
        <f aca="false">+IF(AND(E$7&lt;$A68+1,E$8&gt;$A68-1),E$9*VLOOKUP($A68,curves,3,0),0)</f>
        <v>0</v>
      </c>
      <c r="F68" s="4" t="n">
        <f aca="false">+IF(AND(E$7&lt;$A68+1,E$8&gt;$A68-1),E$9*(VLOOKUP($A68,curves,8,0)-E$10)*VLOOKUP($A68,curves,3,0),0)</f>
        <v>0</v>
      </c>
      <c r="H68" s="3" t="n">
        <f aca="false">+IF(AND(H$7&lt;$A68+1,H$8&gt;$A68-1),H$9*VLOOKUP($A68,curves,3,0),0)</f>
        <v>0</v>
      </c>
      <c r="I68" s="4" t="n">
        <f aca="false">+IF(AND(H$7&lt;$A68+1,H$8&gt;$A68-1),H$9*(VLOOKUP($A68,curves,8,0)-H$10)*VLOOKUP($A68,curves,3,0),0)</f>
        <v>0</v>
      </c>
      <c r="K68" s="3" t="n">
        <f aca="false">+IF(AND(K$7&lt;$A68+1,K$8&gt;$A68-1),K$9*VLOOKUP($A68,curves,3,0),0)</f>
        <v>-22287647.5196918</v>
      </c>
      <c r="L68" s="4" t="n">
        <f aca="false">+IF(AND(K$7&lt;$A68+1,K$8&gt;$A68-1),K$9*(VLOOKUP($A68,curves,9,0)-K$10)*VLOOKUP($A68,curves,3,0),0)</f>
        <v>-0</v>
      </c>
    </row>
    <row r="69" customFormat="false" ht="12.75" hidden="false" customHeight="false" outlineLevel="0" collapsed="false">
      <c r="A69" s="58" t="n">
        <f aca="false">+curves!A58</f>
        <v>38384</v>
      </c>
      <c r="B69" s="3" t="n">
        <f aca="false">+SUMIF($E$11:$CJ$11,"POS",$E69:$CJ69)</f>
        <v>-22159353.0825232</v>
      </c>
      <c r="C69" s="4" t="n">
        <f aca="false">+SUMIF($E$11:$CJ$11,"P&amp;l",$E69:$CJ69)</f>
        <v>0</v>
      </c>
      <c r="D69" s="58"/>
      <c r="E69" s="3" t="n">
        <f aca="false">+IF(AND(E$7&lt;$A69+1,E$8&gt;$A69-1),E$9*VLOOKUP($A69,curves,3,0),0)</f>
        <v>0</v>
      </c>
      <c r="F69" s="4" t="n">
        <f aca="false">+IF(AND(E$7&lt;$A69+1,E$8&gt;$A69-1),E$9*(VLOOKUP($A69,curves,8,0)-E$10)*VLOOKUP($A69,curves,3,0),0)</f>
        <v>0</v>
      </c>
      <c r="H69" s="3" t="n">
        <f aca="false">+IF(AND(H$7&lt;$A69+1,H$8&gt;$A69-1),H$9*VLOOKUP($A69,curves,3,0),0)</f>
        <v>0</v>
      </c>
      <c r="I69" s="4" t="n">
        <f aca="false">+IF(AND(H$7&lt;$A69+1,H$8&gt;$A69-1),H$9*(VLOOKUP($A69,curves,8,0)-H$10)*VLOOKUP($A69,curves,3,0),0)</f>
        <v>0</v>
      </c>
      <c r="K69" s="3" t="n">
        <f aca="false">+IF(AND(K$7&lt;$A69+1,K$8&gt;$A69-1),K$9*VLOOKUP($A69,curves,3,0),0)</f>
        <v>-22159353.0825232</v>
      </c>
      <c r="L69" s="4" t="n">
        <f aca="false">+IF(AND(K$7&lt;$A69+1,K$8&gt;$A69-1),K$9*(VLOOKUP($A69,curves,9,0)-K$10)*VLOOKUP($A69,curves,3,0),0)</f>
        <v>-0</v>
      </c>
    </row>
    <row r="70" customFormat="false" ht="12.75" hidden="false" customHeight="false" outlineLevel="0" collapsed="false">
      <c r="A70" s="58" t="n">
        <f aca="false">+curves!A59</f>
        <v>38412</v>
      </c>
      <c r="B70" s="3" t="n">
        <f aca="false">+SUMIF($E$11:$CJ$11,"POS",$E70:$CJ70)</f>
        <v>-22044057.4001329</v>
      </c>
      <c r="C70" s="4" t="n">
        <f aca="false">+SUMIF($E$11:$CJ$11,"P&amp;l",$E70:$CJ70)</f>
        <v>0</v>
      </c>
      <c r="D70" s="58"/>
      <c r="E70" s="3" t="n">
        <f aca="false">+IF(AND(E$7&lt;$A70+1,E$8&gt;$A70-1),E$9*VLOOKUP($A70,curves,3,0),0)</f>
        <v>0</v>
      </c>
      <c r="F70" s="4" t="n">
        <f aca="false">+IF(AND(E$7&lt;$A70+1,E$8&gt;$A70-1),E$9*(VLOOKUP($A70,curves,8,0)-E$10)*VLOOKUP($A70,curves,3,0),0)</f>
        <v>0</v>
      </c>
      <c r="H70" s="3" t="n">
        <f aca="false">+IF(AND(H$7&lt;$A70+1,H$8&gt;$A70-1),H$9*VLOOKUP($A70,curves,3,0),0)</f>
        <v>0</v>
      </c>
      <c r="I70" s="4" t="n">
        <f aca="false">+IF(AND(H$7&lt;$A70+1,H$8&gt;$A70-1),H$9*(VLOOKUP($A70,curves,8,0)-H$10)*VLOOKUP($A70,curves,3,0),0)</f>
        <v>0</v>
      </c>
      <c r="K70" s="3" t="n">
        <f aca="false">+IF(AND(K$7&lt;$A70+1,K$8&gt;$A70-1),K$9*VLOOKUP($A70,curves,3,0),0)</f>
        <v>-22044057.4001329</v>
      </c>
      <c r="L70" s="4" t="n">
        <f aca="false">+IF(AND(K$7&lt;$A70+1,K$8&gt;$A70-1),K$9*(VLOOKUP($A70,curves,9,0)-K$10)*VLOOKUP($A70,curves,3,0),0)</f>
        <v>-0</v>
      </c>
    </row>
    <row r="71" customFormat="false" ht="12.75" hidden="false" customHeight="false" outlineLevel="0" collapsed="false">
      <c r="A71" s="58" t="n">
        <f aca="false">+curves!A60</f>
        <v>38443</v>
      </c>
      <c r="B71" s="3" t="n">
        <f aca="false">+SUMIF($E$11:$CJ$11,"POS",$E71:$CJ71)</f>
        <v>-21917051.2968122</v>
      </c>
      <c r="C71" s="4" t="n">
        <f aca="false">+SUMIF($E$11:$CJ$11,"P&amp;l",$E71:$CJ71)</f>
        <v>0</v>
      </c>
      <c r="D71" s="58"/>
      <c r="E71" s="3" t="n">
        <f aca="false">+IF(AND(E$7&lt;$A71+1,E$8&gt;$A71-1),E$9*VLOOKUP($A71,curves,3,0),0)</f>
        <v>0</v>
      </c>
      <c r="F71" s="4" t="n">
        <f aca="false">+IF(AND(E$7&lt;$A71+1,E$8&gt;$A71-1),E$9*(VLOOKUP($A71,curves,8,0)-E$10)*VLOOKUP($A71,curves,3,0),0)</f>
        <v>0</v>
      </c>
      <c r="H71" s="3" t="n">
        <f aca="false">+IF(AND(H$7&lt;$A71+1,H$8&gt;$A71-1),H$9*VLOOKUP($A71,curves,3,0),0)</f>
        <v>0</v>
      </c>
      <c r="I71" s="4" t="n">
        <f aca="false">+IF(AND(H$7&lt;$A71+1,H$8&gt;$A71-1),H$9*(VLOOKUP($A71,curves,8,0)-H$10)*VLOOKUP($A71,curves,3,0),0)</f>
        <v>0</v>
      </c>
      <c r="K71" s="3" t="n">
        <f aca="false">+IF(AND(K$7&lt;$A71+1,K$8&gt;$A71-1),K$9*VLOOKUP($A71,curves,3,0),0)</f>
        <v>-21917051.2968122</v>
      </c>
      <c r="L71" s="4" t="n">
        <f aca="false">+IF(AND(K$7&lt;$A71+1,K$8&gt;$A71-1),K$9*(VLOOKUP($A71,curves,9,0)-K$10)*VLOOKUP($A71,curves,3,0),0)</f>
        <v>-0</v>
      </c>
    </row>
    <row r="72" customFormat="false" ht="12.75" hidden="false" customHeight="false" outlineLevel="0" collapsed="false">
      <c r="A72" s="58" t="n">
        <f aca="false">+curves!A61</f>
        <v>38473</v>
      </c>
      <c r="B72" s="3" t="n">
        <f aca="false">+SUMIF($E$11:$CJ$11,"POS",$E72:$CJ72)</f>
        <v>-21794782.2885061</v>
      </c>
      <c r="C72" s="4" t="n">
        <f aca="false">+SUMIF($E$11:$CJ$11,"P&amp;l",$E72:$CJ72)</f>
        <v>0</v>
      </c>
      <c r="D72" s="58"/>
      <c r="E72" s="3" t="n">
        <f aca="false">+IF(AND(E$7&lt;$A72+1,E$8&gt;$A72-1),E$9*VLOOKUP($A72,curves,3,0),0)</f>
        <v>0</v>
      </c>
      <c r="F72" s="4" t="n">
        <f aca="false">+IF(AND(E$7&lt;$A72+1,E$8&gt;$A72-1),E$9*(VLOOKUP($A72,curves,8,0)-E$10)*VLOOKUP($A72,curves,3,0),0)</f>
        <v>0</v>
      </c>
      <c r="H72" s="3" t="n">
        <f aca="false">+IF(AND(H$7&lt;$A72+1,H$8&gt;$A72-1),H$9*VLOOKUP($A72,curves,3,0),0)</f>
        <v>0</v>
      </c>
      <c r="I72" s="4" t="n">
        <f aca="false">+IF(AND(H$7&lt;$A72+1,H$8&gt;$A72-1),H$9*(VLOOKUP($A72,curves,8,0)-H$10)*VLOOKUP($A72,curves,3,0),0)</f>
        <v>0</v>
      </c>
      <c r="K72" s="3" t="n">
        <f aca="false">+IF(AND(K$7&lt;$A72+1,K$8&gt;$A72-1),K$9*VLOOKUP($A72,curves,3,0),0)</f>
        <v>-21794782.2885061</v>
      </c>
      <c r="L72" s="4" t="n">
        <f aca="false">+IF(AND(K$7&lt;$A72+1,K$8&gt;$A72-1),K$9*(VLOOKUP($A72,curves,9,0)-K$10)*VLOOKUP($A72,curves,3,0),0)</f>
        <v>-0</v>
      </c>
    </row>
    <row r="73" customFormat="false" ht="12.75" hidden="false" customHeight="false" outlineLevel="0" collapsed="false">
      <c r="A73" s="58" t="n">
        <f aca="false">+curves!A62</f>
        <v>38504</v>
      </c>
      <c r="B73" s="3" t="n">
        <f aca="false">+SUMIF($E$11:$CJ$11,"POS",$E73:$CJ73)</f>
        <v>-21669096.0061129</v>
      </c>
      <c r="C73" s="4" t="n">
        <f aca="false">+SUMIF($E$11:$CJ$11,"P&amp;l",$E73:$CJ73)</f>
        <v>0</v>
      </c>
      <c r="D73" s="58"/>
      <c r="E73" s="3" t="n">
        <f aca="false">+IF(AND(E$7&lt;$A73+1,E$8&gt;$A73-1),E$9*VLOOKUP($A73,curves,3,0),0)</f>
        <v>0</v>
      </c>
      <c r="F73" s="4" t="n">
        <f aca="false">+IF(AND(E$7&lt;$A73+1,E$8&gt;$A73-1),E$9*(VLOOKUP($A73,curves,8,0)-E$10)*VLOOKUP($A73,curves,3,0),0)</f>
        <v>0</v>
      </c>
      <c r="H73" s="3" t="n">
        <f aca="false">+IF(AND(H$7&lt;$A73+1,H$8&gt;$A73-1),H$9*VLOOKUP($A73,curves,3,0),0)</f>
        <v>0</v>
      </c>
      <c r="I73" s="4" t="n">
        <f aca="false">+IF(AND(H$7&lt;$A73+1,H$8&gt;$A73-1),H$9*(VLOOKUP($A73,curves,8,0)-H$10)*VLOOKUP($A73,curves,3,0),0)</f>
        <v>0</v>
      </c>
      <c r="K73" s="3" t="n">
        <f aca="false">+IF(AND(K$7&lt;$A73+1,K$8&gt;$A73-1),K$9*VLOOKUP($A73,curves,3,0),0)</f>
        <v>-21669096.0061129</v>
      </c>
      <c r="L73" s="4" t="n">
        <f aca="false">+IF(AND(K$7&lt;$A73+1,K$8&gt;$A73-1),K$9*(VLOOKUP($A73,curves,9,0)-K$10)*VLOOKUP($A73,curves,3,0),0)</f>
        <v>-0</v>
      </c>
    </row>
    <row r="74" customFormat="false" ht="12.75" hidden="false" customHeight="false" outlineLevel="0" collapsed="false">
      <c r="A74" s="58" t="n">
        <f aca="false">+curves!A63</f>
        <v>38534</v>
      </c>
      <c r="B74" s="3" t="n">
        <f aca="false">+SUMIF($E$11:$CJ$11,"POS",$E74:$CJ74)</f>
        <v>-21546452.5057649</v>
      </c>
      <c r="C74" s="4" t="n">
        <f aca="false">+SUMIF($E$11:$CJ$11,"P&amp;l",$E74:$CJ74)</f>
        <v>0</v>
      </c>
      <c r="D74" s="58"/>
      <c r="E74" s="3" t="n">
        <f aca="false">+IF(AND(E$7&lt;$A74+1,E$8&gt;$A74-1),E$9*VLOOKUP($A74,curves,3,0),0)</f>
        <v>0</v>
      </c>
      <c r="F74" s="4" t="n">
        <f aca="false">+IF(AND(E$7&lt;$A74+1,E$8&gt;$A74-1),E$9*(VLOOKUP($A74,curves,8,0)-E$10)*VLOOKUP($A74,curves,3,0),0)</f>
        <v>0</v>
      </c>
      <c r="H74" s="3" t="n">
        <f aca="false">+IF(AND(H$7&lt;$A74+1,H$8&gt;$A74-1),H$9*VLOOKUP($A74,curves,3,0),0)</f>
        <v>0</v>
      </c>
      <c r="I74" s="4" t="n">
        <f aca="false">+IF(AND(H$7&lt;$A74+1,H$8&gt;$A74-1),H$9*(VLOOKUP($A74,curves,8,0)-H$10)*VLOOKUP($A74,curves,3,0),0)</f>
        <v>0</v>
      </c>
      <c r="K74" s="3" t="n">
        <f aca="false">+IF(AND(K$7&lt;$A74+1,K$8&gt;$A74-1),K$9*VLOOKUP($A74,curves,3,0),0)</f>
        <v>-21546452.5057649</v>
      </c>
      <c r="L74" s="4" t="n">
        <f aca="false">+IF(AND(K$7&lt;$A74+1,K$8&gt;$A74-1),K$9*(VLOOKUP($A74,curves,9,0)-K$10)*VLOOKUP($A74,curves,3,0),0)</f>
        <v>-0</v>
      </c>
    </row>
    <row r="75" customFormat="false" ht="12.75" hidden="false" customHeight="false" outlineLevel="0" collapsed="false">
      <c r="A75" s="58" t="n">
        <f aca="false">+curves!A64</f>
        <v>38565</v>
      </c>
      <c r="B75" s="3" t="n">
        <f aca="false">+SUMIF($E$11:$CJ$11,"POS",$E75:$CJ75)</f>
        <v>-21419894.1654705</v>
      </c>
      <c r="C75" s="4" t="n">
        <f aca="false">+SUMIF($E$11:$CJ$11,"P&amp;l",$E75:$CJ75)</f>
        <v>0</v>
      </c>
      <c r="D75" s="58"/>
      <c r="E75" s="3" t="n">
        <f aca="false">+IF(AND(E$7&lt;$A75+1,E$8&gt;$A75-1),E$9*VLOOKUP($A75,curves,3,0),0)</f>
        <v>0</v>
      </c>
      <c r="F75" s="4" t="n">
        <f aca="false">+IF(AND(E$7&lt;$A75+1,E$8&gt;$A75-1),E$9*(VLOOKUP($A75,curves,8,0)-E$10)*VLOOKUP($A75,curves,3,0),0)</f>
        <v>0</v>
      </c>
      <c r="H75" s="3" t="n">
        <f aca="false">+IF(AND(H$7&lt;$A75+1,H$8&gt;$A75-1),H$9*VLOOKUP($A75,curves,3,0),0)</f>
        <v>0</v>
      </c>
      <c r="I75" s="4" t="n">
        <f aca="false">+IF(AND(H$7&lt;$A75+1,H$8&gt;$A75-1),H$9*(VLOOKUP($A75,curves,8,0)-H$10)*VLOOKUP($A75,curves,3,0),0)</f>
        <v>0</v>
      </c>
      <c r="K75" s="3" t="n">
        <f aca="false">+IF(AND(K$7&lt;$A75+1,K$8&gt;$A75-1),K$9*VLOOKUP($A75,curves,3,0),0)</f>
        <v>-21419894.1654705</v>
      </c>
      <c r="L75" s="4" t="n">
        <f aca="false">+IF(AND(K$7&lt;$A75+1,K$8&gt;$A75-1),K$9*(VLOOKUP($A75,curves,9,0)-K$10)*VLOOKUP($A75,curves,3,0),0)</f>
        <v>-0</v>
      </c>
    </row>
    <row r="76" customFormat="false" ht="12.75" hidden="false" customHeight="false" outlineLevel="0" collapsed="false">
      <c r="A76" s="58" t="n">
        <f aca="false">+curves!A65</f>
        <v>38596</v>
      </c>
      <c r="B76" s="3" t="n">
        <f aca="false">+SUMIF($E$11:$CJ$11,"POS",$E76:$CJ76)</f>
        <v>-21294039.4997666</v>
      </c>
      <c r="C76" s="4" t="n">
        <f aca="false">+SUMIF($E$11:$CJ$11,"P&amp;l",$E76:$CJ76)</f>
        <v>0</v>
      </c>
      <c r="D76" s="58"/>
      <c r="E76" s="3" t="n">
        <f aca="false">+IF(AND(E$7&lt;$A76+1,E$8&gt;$A76-1),E$9*VLOOKUP($A76,curves,3,0),0)</f>
        <v>0</v>
      </c>
      <c r="F76" s="4" t="n">
        <f aca="false">+IF(AND(E$7&lt;$A76+1,E$8&gt;$A76-1),E$9*(VLOOKUP($A76,curves,8,0)-E$10)*VLOOKUP($A76,curves,3,0),0)</f>
        <v>0</v>
      </c>
      <c r="H76" s="3" t="n">
        <f aca="false">+IF(AND(H$7&lt;$A76+1,H$8&gt;$A76-1),H$9*VLOOKUP($A76,curves,3,0),0)</f>
        <v>0</v>
      </c>
      <c r="I76" s="4" t="n">
        <f aca="false">+IF(AND(H$7&lt;$A76+1,H$8&gt;$A76-1),H$9*(VLOOKUP($A76,curves,8,0)-H$10)*VLOOKUP($A76,curves,3,0),0)</f>
        <v>0</v>
      </c>
      <c r="K76" s="3" t="n">
        <f aca="false">+IF(AND(K$7&lt;$A76+1,K$8&gt;$A76-1),K$9*VLOOKUP($A76,curves,3,0),0)</f>
        <v>-21294039.4997666</v>
      </c>
      <c r="L76" s="4" t="n">
        <f aca="false">+IF(AND(K$7&lt;$A76+1,K$8&gt;$A76-1),K$9*(VLOOKUP($A76,curves,9,0)-K$10)*VLOOKUP($A76,curves,3,0),0)</f>
        <v>-0</v>
      </c>
    </row>
    <row r="77" customFormat="false" ht="12.75" hidden="false" customHeight="false" outlineLevel="0" collapsed="false">
      <c r="A77" s="58" t="n">
        <f aca="false">+curves!A66</f>
        <v>38626</v>
      </c>
      <c r="B77" s="3" t="n">
        <f aca="false">+SUMIF($E$11:$CJ$11,"POS",$E77:$CJ77)</f>
        <v>-21172911.2004985</v>
      </c>
      <c r="C77" s="4" t="n">
        <f aca="false">+SUMIF($E$11:$CJ$11,"P&amp;l",$E77:$CJ77)</f>
        <v>0</v>
      </c>
      <c r="D77" s="58"/>
      <c r="E77" s="3" t="n">
        <f aca="false">+IF(AND(E$7&lt;$A77+1,E$8&gt;$A77-1),E$9*VLOOKUP($A77,curves,3,0),0)</f>
        <v>0</v>
      </c>
      <c r="F77" s="4" t="n">
        <f aca="false">+IF(AND(E$7&lt;$A77+1,E$8&gt;$A77-1),E$9*(VLOOKUP($A77,curves,8,0)-E$10)*VLOOKUP($A77,curves,3,0),0)</f>
        <v>0</v>
      </c>
      <c r="H77" s="3" t="n">
        <f aca="false">+IF(AND(H$7&lt;$A77+1,H$8&gt;$A77-1),H$9*VLOOKUP($A77,curves,3,0),0)</f>
        <v>0</v>
      </c>
      <c r="I77" s="4" t="n">
        <f aca="false">+IF(AND(H$7&lt;$A77+1,H$8&gt;$A77-1),H$9*(VLOOKUP($A77,curves,8,0)-H$10)*VLOOKUP($A77,curves,3,0),0)</f>
        <v>0</v>
      </c>
      <c r="K77" s="3" t="n">
        <f aca="false">+IF(AND(K$7&lt;$A77+1,K$8&gt;$A77-1),K$9*VLOOKUP($A77,curves,3,0),0)</f>
        <v>-21172911.2004985</v>
      </c>
      <c r="L77" s="4" t="n">
        <f aca="false">+IF(AND(K$7&lt;$A77+1,K$8&gt;$A77-1),K$9*(VLOOKUP($A77,curves,9,0)-K$10)*VLOOKUP($A77,curves,3,0),0)</f>
        <v>-0</v>
      </c>
    </row>
    <row r="78" customFormat="false" ht="12.75" hidden="false" customHeight="false" outlineLevel="0" collapsed="false">
      <c r="A78" s="58" t="n">
        <f aca="false">+curves!A67</f>
        <v>38657</v>
      </c>
      <c r="B78" s="3" t="n">
        <f aca="false">+SUMIF($E$11:$CJ$11,"POS",$E78:$CJ78)</f>
        <v>-21048430.4962021</v>
      </c>
      <c r="C78" s="4" t="n">
        <f aca="false">+SUMIF($E$11:$CJ$11,"P&amp;l",$E78:$CJ78)</f>
        <v>0</v>
      </c>
      <c r="D78" s="58"/>
      <c r="E78" s="3" t="n">
        <f aca="false">+IF(AND(E$7&lt;$A78+1,E$8&gt;$A78-1),E$9*VLOOKUP($A78,curves,3,0),0)</f>
        <v>0</v>
      </c>
      <c r="F78" s="4" t="n">
        <f aca="false">+IF(AND(E$7&lt;$A78+1,E$8&gt;$A78-1),E$9*(VLOOKUP($A78,curves,8,0)-E$10)*VLOOKUP($A78,curves,3,0),0)</f>
        <v>0</v>
      </c>
      <c r="H78" s="3" t="n">
        <f aca="false">+IF(AND(H$7&lt;$A78+1,H$8&gt;$A78-1),H$9*VLOOKUP($A78,curves,3,0),0)</f>
        <v>0</v>
      </c>
      <c r="I78" s="4" t="n">
        <f aca="false">+IF(AND(H$7&lt;$A78+1,H$8&gt;$A78-1),H$9*(VLOOKUP($A78,curves,8,0)-H$10)*VLOOKUP($A78,curves,3,0),0)</f>
        <v>0</v>
      </c>
      <c r="K78" s="3" t="n">
        <f aca="false">+IF(AND(K$7&lt;$A78+1,K$8&gt;$A78-1),K$9*VLOOKUP($A78,curves,3,0),0)</f>
        <v>-21048430.4962021</v>
      </c>
      <c r="L78" s="4" t="n">
        <f aca="false">+IF(AND(K$7&lt;$A78+1,K$8&gt;$A78-1),K$9*(VLOOKUP($A78,curves,9,0)-K$10)*VLOOKUP($A78,curves,3,0),0)</f>
        <v>-0</v>
      </c>
    </row>
    <row r="79" customFormat="false" ht="12.75" hidden="false" customHeight="false" outlineLevel="0" collapsed="false">
      <c r="A79" s="58" t="n">
        <f aca="false">+curves!A68</f>
        <v>38687</v>
      </c>
      <c r="B79" s="3" t="n">
        <f aca="false">+SUMIF($E$11:$CJ$11,"POS",$E79:$CJ79)</f>
        <v>-20928625.016566</v>
      </c>
      <c r="C79" s="4" t="n">
        <f aca="false">+SUMIF($E$11:$CJ$11,"P&amp;l",$E79:$CJ79)</f>
        <v>0</v>
      </c>
      <c r="D79" s="58"/>
      <c r="E79" s="3" t="n">
        <f aca="false">+IF(AND(E$7&lt;$A79+1,E$8&gt;$A79-1),E$9*VLOOKUP($A79,curves,3,0),0)</f>
        <v>0</v>
      </c>
      <c r="F79" s="4" t="n">
        <f aca="false">+IF(AND(E$7&lt;$A79+1,E$8&gt;$A79-1),E$9*(VLOOKUP($A79,curves,8,0)-E$10)*VLOOKUP($A79,curves,3,0),0)</f>
        <v>0</v>
      </c>
      <c r="H79" s="3" t="n">
        <f aca="false">+IF(AND(H$7&lt;$A79+1,H$8&gt;$A79-1),H$9*VLOOKUP($A79,curves,3,0),0)</f>
        <v>0</v>
      </c>
      <c r="I79" s="4" t="n">
        <f aca="false">+IF(AND(H$7&lt;$A79+1,H$8&gt;$A79-1),H$9*(VLOOKUP($A79,curves,8,0)-H$10)*VLOOKUP($A79,curves,3,0),0)</f>
        <v>0</v>
      </c>
      <c r="K79" s="3" t="n">
        <f aca="false">+IF(AND(K$7&lt;$A79+1,K$8&gt;$A79-1),K$9*VLOOKUP($A79,curves,3,0),0)</f>
        <v>-20928625.016566</v>
      </c>
      <c r="L79" s="4" t="n">
        <f aca="false">+IF(AND(K$7&lt;$A79+1,K$8&gt;$A79-1),K$9*(VLOOKUP($A79,curves,9,0)-K$10)*VLOOKUP($A79,curves,3,0),0)</f>
        <v>-0</v>
      </c>
    </row>
    <row r="80" customFormat="false" ht="12.75" hidden="false" customHeight="false" outlineLevel="0" collapsed="false">
      <c r="A80" s="58" t="n">
        <f aca="false">+curves!A69</f>
        <v>38718</v>
      </c>
      <c r="B80" s="3" t="n">
        <f aca="false">+SUMIF($E$11:$CJ$11,"POS",$E80:$CJ80)</f>
        <v>-20805504.2116679</v>
      </c>
      <c r="C80" s="4" t="n">
        <f aca="false">+SUMIF($E$11:$CJ$11,"P&amp;l",$E80:$CJ80)</f>
        <v>0</v>
      </c>
      <c r="D80" s="58"/>
      <c r="E80" s="3" t="n">
        <f aca="false">+IF(AND(E$7&lt;$A80+1,E$8&gt;$A80-1),E$9*VLOOKUP($A80,curves,3,0),0)</f>
        <v>0</v>
      </c>
      <c r="F80" s="4" t="n">
        <f aca="false">+IF(AND(E$7&lt;$A80+1,E$8&gt;$A80-1),E$9*(VLOOKUP($A80,curves,8,0)-E$10)*VLOOKUP($A80,curves,3,0),0)</f>
        <v>0</v>
      </c>
      <c r="H80" s="3" t="n">
        <f aca="false">+IF(AND(H$7&lt;$A80+1,H$8&gt;$A80-1),H$9*VLOOKUP($A80,curves,3,0),0)</f>
        <v>0</v>
      </c>
      <c r="I80" s="4" t="n">
        <f aca="false">+IF(AND(H$7&lt;$A80+1,H$8&gt;$A80-1),H$9*(VLOOKUP($A80,curves,8,0)-H$10)*VLOOKUP($A80,curves,3,0),0)</f>
        <v>0</v>
      </c>
      <c r="K80" s="3" t="n">
        <f aca="false">+IF(AND(K$7&lt;$A80+1,K$8&gt;$A80-1),K$9*VLOOKUP($A80,curves,3,0),0)</f>
        <v>-20805504.2116679</v>
      </c>
      <c r="L80" s="4" t="n">
        <f aca="false">+IF(AND(K$7&lt;$A80+1,K$8&gt;$A80-1),K$9*(VLOOKUP($A80,curves,9,0)-K$10)*VLOOKUP($A80,curves,3,0),0)</f>
        <v>-0</v>
      </c>
    </row>
    <row r="81" customFormat="false" ht="12.75" hidden="false" customHeight="false" outlineLevel="0" collapsed="false">
      <c r="A81" s="58" t="n">
        <f aca="false">+curves!A70</f>
        <v>38749</v>
      </c>
      <c r="B81" s="3" t="n">
        <f aca="false">+SUMIF($E$11:$CJ$11,"POS",$E81:$CJ81)</f>
        <v>-20683069.1568279</v>
      </c>
      <c r="C81" s="4" t="n">
        <f aca="false">+SUMIF($E$11:$CJ$11,"P&amp;l",$E81:$CJ81)</f>
        <v>0</v>
      </c>
      <c r="D81" s="58"/>
      <c r="E81" s="3" t="n">
        <f aca="false">+IF(AND(E$7&lt;$A81+1,E$8&gt;$A81-1),E$9*VLOOKUP($A81,curves,3,0),0)</f>
        <v>0</v>
      </c>
      <c r="F81" s="4" t="n">
        <f aca="false">+IF(AND(E$7&lt;$A81+1,E$8&gt;$A81-1),E$9*(VLOOKUP($A81,curves,8,0)-E$10)*VLOOKUP($A81,curves,3,0),0)</f>
        <v>0</v>
      </c>
      <c r="H81" s="3" t="n">
        <f aca="false">+IF(AND(H$7&lt;$A81+1,H$8&gt;$A81-1),H$9*VLOOKUP($A81,curves,3,0),0)</f>
        <v>0</v>
      </c>
      <c r="I81" s="4" t="n">
        <f aca="false">+IF(AND(H$7&lt;$A81+1,H$8&gt;$A81-1),H$9*(VLOOKUP($A81,curves,8,0)-H$10)*VLOOKUP($A81,curves,3,0),0)</f>
        <v>0</v>
      </c>
      <c r="K81" s="3" t="n">
        <f aca="false">+IF(AND(K$7&lt;$A81+1,K$8&gt;$A81-1),K$9*VLOOKUP($A81,curves,3,0),0)</f>
        <v>-20683069.1568279</v>
      </c>
      <c r="L81" s="4" t="n">
        <f aca="false">+IF(AND(K$7&lt;$A81+1,K$8&gt;$A81-1),K$9*(VLOOKUP($A81,curves,9,0)-K$10)*VLOOKUP($A81,curves,3,0),0)</f>
        <v>-0</v>
      </c>
    </row>
    <row r="82" customFormat="false" ht="12.75" hidden="false" customHeight="false" outlineLevel="0" collapsed="false">
      <c r="A82" s="58" t="n">
        <f aca="false">+curves!A71</f>
        <v>38777</v>
      </c>
      <c r="B82" s="3" t="n">
        <f aca="false">+SUMIF($E$11:$CJ$11,"POS",$E82:$CJ82)</f>
        <v>-20573069.0943059</v>
      </c>
      <c r="C82" s="4" t="n">
        <f aca="false">+SUMIF($E$11:$CJ$11,"P&amp;l",$E82:$CJ82)</f>
        <v>0</v>
      </c>
      <c r="D82" s="58"/>
      <c r="E82" s="3" t="n">
        <f aca="false">+IF(AND(E$7&lt;$A82+1,E$8&gt;$A82-1),E$9*VLOOKUP($A82,curves,3,0),0)</f>
        <v>0</v>
      </c>
      <c r="F82" s="4" t="n">
        <f aca="false">+IF(AND(E$7&lt;$A82+1,E$8&gt;$A82-1),E$9*(VLOOKUP($A82,curves,8,0)-E$10)*VLOOKUP($A82,curves,3,0),0)</f>
        <v>0</v>
      </c>
      <c r="H82" s="3" t="n">
        <f aca="false">+IF(AND(H$7&lt;$A82+1,H$8&gt;$A82-1),H$9*VLOOKUP($A82,curves,3,0),0)</f>
        <v>0</v>
      </c>
      <c r="I82" s="4" t="n">
        <f aca="false">+IF(AND(H$7&lt;$A82+1,H$8&gt;$A82-1),H$9*(VLOOKUP($A82,curves,8,0)-H$10)*VLOOKUP($A82,curves,3,0),0)</f>
        <v>0</v>
      </c>
      <c r="K82" s="3" t="n">
        <f aca="false">+IF(AND(K$7&lt;$A82+1,K$8&gt;$A82-1),K$9*VLOOKUP($A82,curves,3,0),0)</f>
        <v>-20573069.0943059</v>
      </c>
      <c r="L82" s="4" t="n">
        <f aca="false">+IF(AND(K$7&lt;$A82+1,K$8&gt;$A82-1),K$9*(VLOOKUP($A82,curves,9,0)-K$10)*VLOOKUP($A82,curves,3,0),0)</f>
        <v>-0</v>
      </c>
    </row>
    <row r="83" customFormat="false" ht="12.75" hidden="false" customHeight="false" outlineLevel="0" collapsed="false">
      <c r="A83" s="58" t="n">
        <f aca="false">+curves!A72</f>
        <v>38808</v>
      </c>
      <c r="B83" s="3" t="n">
        <f aca="false">+SUMIF($E$11:$CJ$11,"POS",$E83:$CJ83)</f>
        <v>-20451929.3003623</v>
      </c>
      <c r="C83" s="4" t="n">
        <f aca="false">+SUMIF($E$11:$CJ$11,"P&amp;l",$E83:$CJ83)</f>
        <v>0</v>
      </c>
      <c r="D83" s="58"/>
      <c r="E83" s="3" t="n">
        <f aca="false">+IF(AND(E$7&lt;$A83+1,E$8&gt;$A83-1),E$9*VLOOKUP($A83,curves,3,0),0)</f>
        <v>0</v>
      </c>
      <c r="F83" s="4" t="n">
        <f aca="false">+IF(AND(E$7&lt;$A83+1,E$8&gt;$A83-1),E$9*(VLOOKUP($A83,curves,8,0)-E$10)*VLOOKUP($A83,curves,3,0),0)</f>
        <v>0</v>
      </c>
      <c r="H83" s="3" t="n">
        <f aca="false">+IF(AND(H$7&lt;$A83+1,H$8&gt;$A83-1),H$9*VLOOKUP($A83,curves,3,0),0)</f>
        <v>0</v>
      </c>
      <c r="I83" s="4" t="n">
        <f aca="false">+IF(AND(H$7&lt;$A83+1,H$8&gt;$A83-1),H$9*(VLOOKUP($A83,curves,8,0)-H$10)*VLOOKUP($A83,curves,3,0),0)</f>
        <v>0</v>
      </c>
      <c r="K83" s="3" t="n">
        <f aca="false">+IF(AND(K$7&lt;$A83+1,K$8&gt;$A83-1),K$9*VLOOKUP($A83,curves,3,0),0)</f>
        <v>-20451929.3003623</v>
      </c>
      <c r="L83" s="4" t="n">
        <f aca="false">+IF(AND(K$7&lt;$A83+1,K$8&gt;$A83-1),K$9*(VLOOKUP($A83,curves,9,0)-K$10)*VLOOKUP($A83,curves,3,0),0)</f>
        <v>-0</v>
      </c>
    </row>
    <row r="84" customFormat="false" ht="12.75" hidden="false" customHeight="false" outlineLevel="0" collapsed="false">
      <c r="A84" s="58" t="n">
        <f aca="false">+curves!A73</f>
        <v>38838</v>
      </c>
      <c r="B84" s="3" t="n">
        <f aca="false">+SUMIF($E$11:$CJ$11,"POS",$E84:$CJ84)</f>
        <v>-20335340.3525438</v>
      </c>
      <c r="C84" s="4" t="n">
        <f aca="false">+SUMIF($E$11:$CJ$11,"P&amp;l",$E84:$CJ84)</f>
        <v>0</v>
      </c>
      <c r="D84" s="58"/>
      <c r="E84" s="3" t="n">
        <f aca="false">+IF(AND(E$7&lt;$A84+1,E$8&gt;$A84-1),E$9*VLOOKUP($A84,curves,3,0),0)</f>
        <v>0</v>
      </c>
      <c r="F84" s="4" t="n">
        <f aca="false">+IF(AND(E$7&lt;$A84+1,E$8&gt;$A84-1),E$9*(VLOOKUP($A84,curves,8,0)-E$10)*VLOOKUP($A84,curves,3,0),0)</f>
        <v>0</v>
      </c>
      <c r="H84" s="3" t="n">
        <f aca="false">+IF(AND(H$7&lt;$A84+1,H$8&gt;$A84-1),H$9*VLOOKUP($A84,curves,3,0),0)</f>
        <v>0</v>
      </c>
      <c r="I84" s="4" t="n">
        <f aca="false">+IF(AND(H$7&lt;$A84+1,H$8&gt;$A84-1),H$9*(VLOOKUP($A84,curves,8,0)-H$10)*VLOOKUP($A84,curves,3,0),0)</f>
        <v>0</v>
      </c>
      <c r="K84" s="3" t="n">
        <f aca="false">+IF(AND(K$7&lt;$A84+1,K$8&gt;$A84-1),K$9*VLOOKUP($A84,curves,3,0),0)</f>
        <v>-20335340.3525438</v>
      </c>
      <c r="L84" s="4" t="n">
        <f aca="false">+IF(AND(K$7&lt;$A84+1,K$8&gt;$A84-1),K$9*(VLOOKUP($A84,curves,9,0)-K$10)*VLOOKUP($A84,curves,3,0),0)</f>
        <v>-0</v>
      </c>
    </row>
    <row r="85" customFormat="false" ht="12.75" hidden="false" customHeight="false" outlineLevel="0" collapsed="false">
      <c r="A85" s="58" t="n">
        <f aca="false">+curves!A74</f>
        <v>38869</v>
      </c>
      <c r="B85" s="3" t="n">
        <f aca="false">+SUMIF($E$11:$CJ$11,"POS",$E85:$CJ85)</f>
        <v>-20215526.2182323</v>
      </c>
      <c r="C85" s="4" t="n">
        <f aca="false">+SUMIF($E$11:$CJ$11,"P&amp;l",$E85:$CJ85)</f>
        <v>0</v>
      </c>
      <c r="D85" s="58"/>
      <c r="E85" s="3" t="n">
        <f aca="false">+IF(AND(E$7&lt;$A85+1,E$8&gt;$A85-1),E$9*VLOOKUP($A85,curves,3,0),0)</f>
        <v>0</v>
      </c>
      <c r="F85" s="4" t="n">
        <f aca="false">+IF(AND(E$7&lt;$A85+1,E$8&gt;$A85-1),E$9*(VLOOKUP($A85,curves,8,0)-E$10)*VLOOKUP($A85,curves,3,0),0)</f>
        <v>0</v>
      </c>
      <c r="H85" s="3" t="n">
        <f aca="false">+IF(AND(H$7&lt;$A85+1,H$8&gt;$A85-1),H$9*VLOOKUP($A85,curves,3,0),0)</f>
        <v>0</v>
      </c>
      <c r="I85" s="4" t="n">
        <f aca="false">+IF(AND(H$7&lt;$A85+1,H$8&gt;$A85-1),H$9*(VLOOKUP($A85,curves,8,0)-H$10)*VLOOKUP($A85,curves,3,0),0)</f>
        <v>0</v>
      </c>
      <c r="K85" s="3" t="n">
        <f aca="false">+IF(AND(K$7&lt;$A85+1,K$8&gt;$A85-1),K$9*VLOOKUP($A85,curves,3,0),0)</f>
        <v>-20215526.2182323</v>
      </c>
      <c r="L85" s="4" t="n">
        <f aca="false">+IF(AND(K$7&lt;$A85+1,K$8&gt;$A85-1),K$9*(VLOOKUP($A85,curves,9,0)-K$10)*VLOOKUP($A85,curves,3,0),0)</f>
        <v>-0</v>
      </c>
    </row>
    <row r="86" customFormat="false" ht="12.75" hidden="false" customHeight="false" outlineLevel="0" collapsed="false">
      <c r="A86" s="58" t="n">
        <f aca="false">+curves!A75</f>
        <v>38899</v>
      </c>
      <c r="B86" s="3" t="n">
        <f aca="false">+SUMIF($E$11:$CJ$11,"POS",$E86:$CJ86)</f>
        <v>-20100213.5680901</v>
      </c>
      <c r="C86" s="4" t="n">
        <f aca="false">+SUMIF($E$11:$CJ$11,"P&amp;l",$E86:$CJ86)</f>
        <v>0</v>
      </c>
      <c r="D86" s="58"/>
      <c r="E86" s="3" t="n">
        <f aca="false">+IF(AND(E$7&lt;$A86+1,E$8&gt;$A86-1),E$9*VLOOKUP($A86,curves,3,0),0)</f>
        <v>0</v>
      </c>
      <c r="F86" s="4" t="n">
        <f aca="false">+IF(AND(E$7&lt;$A86+1,E$8&gt;$A86-1),E$9*(VLOOKUP($A86,curves,8,0)-E$10)*VLOOKUP($A86,curves,3,0),0)</f>
        <v>0</v>
      </c>
      <c r="H86" s="3" t="n">
        <f aca="false">+IF(AND(H$7&lt;$A86+1,H$8&gt;$A86-1),H$9*VLOOKUP($A86,curves,3,0),0)</f>
        <v>0</v>
      </c>
      <c r="I86" s="4" t="n">
        <f aca="false">+IF(AND(H$7&lt;$A86+1,H$8&gt;$A86-1),H$9*(VLOOKUP($A86,curves,8,0)-H$10)*VLOOKUP($A86,curves,3,0),0)</f>
        <v>0</v>
      </c>
      <c r="K86" s="3" t="n">
        <f aca="false">+IF(AND(K$7&lt;$A86+1,K$8&gt;$A86-1),K$9*VLOOKUP($A86,curves,3,0),0)</f>
        <v>-20100213.5680901</v>
      </c>
      <c r="L86" s="4" t="n">
        <f aca="false">+IF(AND(K$7&lt;$A86+1,K$8&gt;$A86-1),K$9*(VLOOKUP($A86,curves,9,0)-K$10)*VLOOKUP($A86,curves,3,0),0)</f>
        <v>-0</v>
      </c>
    </row>
    <row r="87" customFormat="false" ht="12.75" hidden="false" customHeight="false" outlineLevel="0" collapsed="false">
      <c r="A87" s="58" t="n">
        <f aca="false">+curves!A76</f>
        <v>38930</v>
      </c>
      <c r="B87" s="3" t="n">
        <f aca="false">+SUMIF($E$11:$CJ$11,"POS",$E87:$CJ87)</f>
        <v>-19981711.4885865</v>
      </c>
      <c r="C87" s="4" t="n">
        <f aca="false">+SUMIF($E$11:$CJ$11,"P&amp;l",$E87:$CJ87)</f>
        <v>0</v>
      </c>
      <c r="D87" s="58"/>
      <c r="E87" s="3" t="n">
        <f aca="false">+IF(AND(E$7&lt;$A87+1,E$8&gt;$A87-1),E$9*VLOOKUP($A87,curves,3,0),0)</f>
        <v>0</v>
      </c>
      <c r="F87" s="4" t="n">
        <f aca="false">+IF(AND(E$7&lt;$A87+1,E$8&gt;$A87-1),E$9*(VLOOKUP($A87,curves,8,0)-E$10)*VLOOKUP($A87,curves,3,0),0)</f>
        <v>0</v>
      </c>
      <c r="H87" s="3" t="n">
        <f aca="false">+IF(AND(H$7&lt;$A87+1,H$8&gt;$A87-1),H$9*VLOOKUP($A87,curves,3,0),0)</f>
        <v>0</v>
      </c>
      <c r="I87" s="4" t="n">
        <f aca="false">+IF(AND(H$7&lt;$A87+1,H$8&gt;$A87-1),H$9*(VLOOKUP($A87,curves,8,0)-H$10)*VLOOKUP($A87,curves,3,0),0)</f>
        <v>0</v>
      </c>
      <c r="K87" s="3" t="n">
        <f aca="false">+IF(AND(K$7&lt;$A87+1,K$8&gt;$A87-1),K$9*VLOOKUP($A87,curves,3,0),0)</f>
        <v>-19981711.4885865</v>
      </c>
      <c r="L87" s="4" t="n">
        <f aca="false">+IF(AND(K$7&lt;$A87+1,K$8&gt;$A87-1),K$9*(VLOOKUP($A87,curves,9,0)-K$10)*VLOOKUP($A87,curves,3,0),0)</f>
        <v>-0</v>
      </c>
    </row>
    <row r="88" customFormat="false" ht="12.75" hidden="false" customHeight="false" outlineLevel="0" collapsed="false">
      <c r="A88" s="58" t="n">
        <f aca="false">+curves!A77</f>
        <v>38961</v>
      </c>
      <c r="B88" s="3" t="n">
        <f aca="false">+SUMIF($E$11:$CJ$11,"POS",$E88:$CJ88)</f>
        <v>-19863871.0186436</v>
      </c>
      <c r="C88" s="4" t="n">
        <f aca="false">+SUMIF($E$11:$CJ$11,"P&amp;l",$E88:$CJ88)</f>
        <v>0</v>
      </c>
      <c r="D88" s="58"/>
      <c r="E88" s="3" t="n">
        <f aca="false">+IF(AND(E$7&lt;$A88+1,E$8&gt;$A88-1),E$9*VLOOKUP($A88,curves,3,0),0)</f>
        <v>0</v>
      </c>
      <c r="F88" s="4" t="n">
        <f aca="false">+IF(AND(E$7&lt;$A88+1,E$8&gt;$A88-1),E$9*(VLOOKUP($A88,curves,8,0)-E$10)*VLOOKUP($A88,curves,3,0),0)</f>
        <v>0</v>
      </c>
      <c r="H88" s="3" t="n">
        <f aca="false">+IF(AND(H$7&lt;$A88+1,H$8&gt;$A88-1),H$9*VLOOKUP($A88,curves,3,0),0)</f>
        <v>0</v>
      </c>
      <c r="I88" s="4" t="n">
        <f aca="false">+IF(AND(H$7&lt;$A88+1,H$8&gt;$A88-1),H$9*(VLOOKUP($A88,curves,8,0)-H$10)*VLOOKUP($A88,curves,3,0),0)</f>
        <v>0</v>
      </c>
      <c r="K88" s="3" t="n">
        <f aca="false">+IF(AND(K$7&lt;$A88+1,K$8&gt;$A88-1),K$9*VLOOKUP($A88,curves,3,0),0)</f>
        <v>-19863871.0186436</v>
      </c>
      <c r="L88" s="4" t="n">
        <f aca="false">+IF(AND(K$7&lt;$A88+1,K$8&gt;$A88-1),K$9*(VLOOKUP($A88,curves,9,0)-K$10)*VLOOKUP($A88,curves,3,0),0)</f>
        <v>-0</v>
      </c>
    </row>
    <row r="89" customFormat="false" ht="12.75" hidden="false" customHeight="false" outlineLevel="0" collapsed="false">
      <c r="A89" s="58" t="n">
        <f aca="false">+curves!A78</f>
        <v>38991</v>
      </c>
      <c r="B89" s="3" t="n">
        <f aca="false">+SUMIF($E$11:$CJ$11,"POS",$E89:$CJ89)</f>
        <v>-19750458.5322601</v>
      </c>
      <c r="C89" s="4" t="n">
        <f aca="false">+SUMIF($E$11:$CJ$11,"P&amp;l",$E89:$CJ89)</f>
        <v>0</v>
      </c>
      <c r="D89" s="58"/>
      <c r="E89" s="3" t="n">
        <f aca="false">+IF(AND(E$7&lt;$A89+1,E$8&gt;$A89-1),E$9*VLOOKUP($A89,curves,3,0),0)</f>
        <v>0</v>
      </c>
      <c r="F89" s="4" t="n">
        <f aca="false">+IF(AND(E$7&lt;$A89+1,E$8&gt;$A89-1),E$9*(VLOOKUP($A89,curves,8,0)-E$10)*VLOOKUP($A89,curves,3,0),0)</f>
        <v>0</v>
      </c>
      <c r="H89" s="3" t="n">
        <f aca="false">+IF(AND(H$7&lt;$A89+1,H$8&gt;$A89-1),H$9*VLOOKUP($A89,curves,3,0),0)</f>
        <v>0</v>
      </c>
      <c r="I89" s="4" t="n">
        <f aca="false">+IF(AND(H$7&lt;$A89+1,H$8&gt;$A89-1),H$9*(VLOOKUP($A89,curves,8,0)-H$10)*VLOOKUP($A89,curves,3,0),0)</f>
        <v>0</v>
      </c>
      <c r="K89" s="3" t="n">
        <f aca="false">+IF(AND(K$7&lt;$A89+1,K$8&gt;$A89-1),K$9*VLOOKUP($A89,curves,3,0),0)</f>
        <v>-19750458.5322601</v>
      </c>
      <c r="L89" s="4" t="n">
        <f aca="false">+IF(AND(K$7&lt;$A89+1,K$8&gt;$A89-1),K$9*(VLOOKUP($A89,curves,9,0)-K$10)*VLOOKUP($A89,curves,3,0),0)</f>
        <v>-0</v>
      </c>
    </row>
    <row r="90" customFormat="false" ht="12.75" hidden="false" customHeight="false" outlineLevel="0" collapsed="false">
      <c r="A90" s="58" t="n">
        <f aca="false">+curves!A79</f>
        <v>39022</v>
      </c>
      <c r="B90" s="3" t="n">
        <f aca="false">+SUMIF($E$11:$CJ$11,"POS",$E90:$CJ90)</f>
        <v>-19633909.8420954</v>
      </c>
      <c r="C90" s="4" t="n">
        <f aca="false">+SUMIF($E$11:$CJ$11,"P&amp;l",$E90:$CJ90)</f>
        <v>0</v>
      </c>
      <c r="D90" s="58"/>
      <c r="E90" s="3" t="n">
        <f aca="false">+IF(AND(E$7&lt;$A90+1,E$8&gt;$A90-1),E$9*VLOOKUP($A90,curves,3,0),0)</f>
        <v>0</v>
      </c>
      <c r="F90" s="4" t="n">
        <f aca="false">+IF(AND(E$7&lt;$A90+1,E$8&gt;$A90-1),E$9*(VLOOKUP($A90,curves,8,0)-E$10)*VLOOKUP($A90,curves,3,0),0)</f>
        <v>0</v>
      </c>
      <c r="H90" s="3" t="n">
        <f aca="false">+IF(AND(H$7&lt;$A90+1,H$8&gt;$A90-1),H$9*VLOOKUP($A90,curves,3,0),0)</f>
        <v>0</v>
      </c>
      <c r="I90" s="4" t="n">
        <f aca="false">+IF(AND(H$7&lt;$A90+1,H$8&gt;$A90-1),H$9*(VLOOKUP($A90,curves,8,0)-H$10)*VLOOKUP($A90,curves,3,0),0)</f>
        <v>0</v>
      </c>
      <c r="K90" s="3" t="n">
        <f aca="false">+IF(AND(K$7&lt;$A90+1,K$8&gt;$A90-1),K$9*VLOOKUP($A90,curves,3,0),0)</f>
        <v>-19633909.8420954</v>
      </c>
      <c r="L90" s="4" t="n">
        <f aca="false">+IF(AND(K$7&lt;$A90+1,K$8&gt;$A90-1),K$9*(VLOOKUP($A90,curves,9,0)-K$10)*VLOOKUP($A90,curves,3,0),0)</f>
        <v>-0</v>
      </c>
    </row>
    <row r="91" customFormat="false" ht="12.75" hidden="false" customHeight="false" outlineLevel="0" collapsed="false">
      <c r="A91" s="58" t="n">
        <f aca="false">+curves!A80</f>
        <v>39052</v>
      </c>
      <c r="B91" s="3" t="n">
        <f aca="false">+SUMIF($E$11:$CJ$11,"POS",$E91:$CJ91)</f>
        <v>-19521741.0223717</v>
      </c>
      <c r="C91" s="4" t="n">
        <f aca="false">+SUMIF($E$11:$CJ$11,"P&amp;l",$E91:$CJ91)</f>
        <v>0</v>
      </c>
      <c r="D91" s="58"/>
      <c r="E91" s="3" t="n">
        <f aca="false">+IF(AND(E$7&lt;$A91+1,E$8&gt;$A91-1),E$9*VLOOKUP($A91,curves,3,0),0)</f>
        <v>0</v>
      </c>
      <c r="F91" s="4" t="n">
        <f aca="false">+IF(AND(E$7&lt;$A91+1,E$8&gt;$A91-1),E$9*(VLOOKUP($A91,curves,8,0)-E$10)*VLOOKUP($A91,curves,3,0),0)</f>
        <v>0</v>
      </c>
      <c r="H91" s="3" t="n">
        <f aca="false">+IF(AND(H$7&lt;$A91+1,H$8&gt;$A91-1),H$9*VLOOKUP($A91,curves,3,0),0)</f>
        <v>0</v>
      </c>
      <c r="I91" s="4" t="n">
        <f aca="false">+IF(AND(H$7&lt;$A91+1,H$8&gt;$A91-1),H$9*(VLOOKUP($A91,curves,8,0)-H$10)*VLOOKUP($A91,curves,3,0),0)</f>
        <v>0</v>
      </c>
      <c r="K91" s="3" t="n">
        <f aca="false">+IF(AND(K$7&lt;$A91+1,K$8&gt;$A91-1),K$9*VLOOKUP($A91,curves,3,0),0)</f>
        <v>-19521741.0223717</v>
      </c>
      <c r="L91" s="4" t="n">
        <f aca="false">+IF(AND(K$7&lt;$A91+1,K$8&gt;$A91-1),K$9*(VLOOKUP($A91,curves,9,0)-K$10)*VLOOKUP($A91,curves,3,0),0)</f>
        <v>-0</v>
      </c>
    </row>
    <row r="92" customFormat="false" ht="12.75" hidden="false" customHeight="false" outlineLevel="0" collapsed="false">
      <c r="A92" s="58" t="n">
        <f aca="false">+curves!A81</f>
        <v>39083</v>
      </c>
      <c r="B92" s="3" t="n">
        <f aca="false">+SUMIF($E$11:$CJ$11,"POS",$E92:$CJ92)</f>
        <v>-19406470.8287396</v>
      </c>
      <c r="C92" s="4" t="n">
        <f aca="false">+SUMIF($E$11:$CJ$11,"P&amp;l",$E92:$CJ92)</f>
        <v>0</v>
      </c>
      <c r="D92" s="58"/>
      <c r="E92" s="3" t="n">
        <f aca="false">+IF(AND(E$7&lt;$A92+1,E$8&gt;$A92-1),E$9*VLOOKUP($A92,curves,3,0),0)</f>
        <v>0</v>
      </c>
      <c r="F92" s="4" t="n">
        <f aca="false">+IF(AND(E$7&lt;$A92+1,E$8&gt;$A92-1),E$9*(VLOOKUP($A92,curves,8,0)-E$10)*VLOOKUP($A92,curves,3,0),0)</f>
        <v>0</v>
      </c>
      <c r="H92" s="3" t="n">
        <f aca="false">+IF(AND(H$7&lt;$A92+1,H$8&gt;$A92-1),H$9*VLOOKUP($A92,curves,3,0),0)</f>
        <v>0</v>
      </c>
      <c r="I92" s="4" t="n">
        <f aca="false">+IF(AND(H$7&lt;$A92+1,H$8&gt;$A92-1),H$9*(VLOOKUP($A92,curves,8,0)-H$10)*VLOOKUP($A92,curves,3,0),0)</f>
        <v>0</v>
      </c>
      <c r="K92" s="3" t="n">
        <f aca="false">+IF(AND(K$7&lt;$A92+1,K$8&gt;$A92-1),K$9*VLOOKUP($A92,curves,3,0),0)</f>
        <v>-19406470.8287396</v>
      </c>
      <c r="L92" s="4" t="n">
        <f aca="false">+IF(AND(K$7&lt;$A92+1,K$8&gt;$A92-1),K$9*(VLOOKUP($A92,curves,9,0)-K$10)*VLOOKUP($A92,curves,3,0),0)</f>
        <v>-0</v>
      </c>
    </row>
    <row r="93" customFormat="false" ht="12.75" hidden="false" customHeight="false" outlineLevel="0" collapsed="false">
      <c r="A93" s="58" t="n">
        <f aca="false">+curves!A82</f>
        <v>39114</v>
      </c>
      <c r="B93" s="3" t="n">
        <f aca="false">+SUMIF($E$11:$CJ$11,"POS",$E93:$CJ93)</f>
        <v>-19291845.3128165</v>
      </c>
      <c r="C93" s="4" t="n">
        <f aca="false">+SUMIF($E$11:$CJ$11,"P&amp;l",$E93:$CJ93)</f>
        <v>0</v>
      </c>
      <c r="D93" s="58"/>
      <c r="E93" s="3" t="n">
        <f aca="false">+IF(AND(E$7&lt;$A93+1,E$8&gt;$A93-1),E$9*VLOOKUP($A93,curves,3,0),0)</f>
        <v>0</v>
      </c>
      <c r="F93" s="4" t="n">
        <f aca="false">+IF(AND(E$7&lt;$A93+1,E$8&gt;$A93-1),E$9*(VLOOKUP($A93,curves,8,0)-E$10)*VLOOKUP($A93,curves,3,0),0)</f>
        <v>0</v>
      </c>
      <c r="H93" s="3" t="n">
        <f aca="false">+IF(AND(H$7&lt;$A93+1,H$8&gt;$A93-1),H$9*VLOOKUP($A93,curves,3,0),0)</f>
        <v>0</v>
      </c>
      <c r="I93" s="4" t="n">
        <f aca="false">+IF(AND(H$7&lt;$A93+1,H$8&gt;$A93-1),H$9*(VLOOKUP($A93,curves,8,0)-H$10)*VLOOKUP($A93,curves,3,0),0)</f>
        <v>0</v>
      </c>
      <c r="K93" s="3" t="n">
        <f aca="false">+IF(AND(K$7&lt;$A93+1,K$8&gt;$A93-1),K$9*VLOOKUP($A93,curves,3,0),0)</f>
        <v>-19291845.3128165</v>
      </c>
      <c r="L93" s="4" t="n">
        <f aca="false">+IF(AND(K$7&lt;$A93+1,K$8&gt;$A93-1),K$9*(VLOOKUP($A93,curves,9,0)-K$10)*VLOOKUP($A93,curves,3,0),0)</f>
        <v>-0</v>
      </c>
    </row>
    <row r="94" customFormat="false" ht="12.75" hidden="false" customHeight="false" outlineLevel="0" collapsed="false">
      <c r="A94" s="58" t="n">
        <f aca="false">+curves!A83</f>
        <v>39142</v>
      </c>
      <c r="B94" s="3" t="n">
        <f aca="false">+SUMIF($E$11:$CJ$11,"POS",$E94:$CJ94)</f>
        <v>-19188863.8899702</v>
      </c>
      <c r="C94" s="4" t="n">
        <f aca="false">+SUMIF($E$11:$CJ$11,"P&amp;l",$E94:$CJ94)</f>
        <v>0</v>
      </c>
      <c r="D94" s="58"/>
      <c r="E94" s="3" t="n">
        <f aca="false">+IF(AND(E$7&lt;$A94+1,E$8&gt;$A94-1),E$9*VLOOKUP($A94,curves,3,0),0)</f>
        <v>0</v>
      </c>
      <c r="F94" s="4" t="n">
        <f aca="false">+IF(AND(E$7&lt;$A94+1,E$8&gt;$A94-1),E$9*(VLOOKUP($A94,curves,8,0)-E$10)*VLOOKUP($A94,curves,3,0),0)</f>
        <v>0</v>
      </c>
      <c r="H94" s="3" t="n">
        <f aca="false">+IF(AND(H$7&lt;$A94+1,H$8&gt;$A94-1),H$9*VLOOKUP($A94,curves,3,0),0)</f>
        <v>0</v>
      </c>
      <c r="I94" s="4" t="n">
        <f aca="false">+IF(AND(H$7&lt;$A94+1,H$8&gt;$A94-1),H$9*(VLOOKUP($A94,curves,8,0)-H$10)*VLOOKUP($A94,curves,3,0),0)</f>
        <v>0</v>
      </c>
      <c r="K94" s="3" t="n">
        <f aca="false">+IF(AND(K$7&lt;$A94+1,K$8&gt;$A94-1),K$9*VLOOKUP($A94,curves,3,0),0)</f>
        <v>-19188863.8899702</v>
      </c>
      <c r="L94" s="4" t="n">
        <f aca="false">+IF(AND(K$7&lt;$A94+1,K$8&gt;$A94-1),K$9*(VLOOKUP($A94,curves,9,0)-K$10)*VLOOKUP($A94,curves,3,0),0)</f>
        <v>-0</v>
      </c>
    </row>
    <row r="95" customFormat="false" ht="12.75" hidden="false" customHeight="false" outlineLevel="0" collapsed="false">
      <c r="A95" s="58" t="n">
        <f aca="false">+curves!A84</f>
        <v>39173</v>
      </c>
      <c r="B95" s="3" t="n">
        <f aca="false">+SUMIF($E$11:$CJ$11,"POS",$E95:$CJ95)</f>
        <v>-19075456.0127575</v>
      </c>
      <c r="C95" s="4" t="n">
        <f aca="false">+SUMIF($E$11:$CJ$11,"P&amp;l",$E95:$CJ95)</f>
        <v>0</v>
      </c>
      <c r="D95" s="58"/>
      <c r="E95" s="3" t="n">
        <f aca="false">+IF(AND(E$7&lt;$A95+1,E$8&gt;$A95-1),E$9*VLOOKUP($A95,curves,3,0),0)</f>
        <v>0</v>
      </c>
      <c r="F95" s="4" t="n">
        <f aca="false">+IF(AND(E$7&lt;$A95+1,E$8&gt;$A95-1),E$9*(VLOOKUP($A95,curves,8,0)-E$10)*VLOOKUP($A95,curves,3,0),0)</f>
        <v>0</v>
      </c>
      <c r="H95" s="3" t="n">
        <f aca="false">+IF(AND(H$7&lt;$A95+1,H$8&gt;$A95-1),H$9*VLOOKUP($A95,curves,3,0),0)</f>
        <v>0</v>
      </c>
      <c r="I95" s="4" t="n">
        <f aca="false">+IF(AND(H$7&lt;$A95+1,H$8&gt;$A95-1),H$9*(VLOOKUP($A95,curves,8,0)-H$10)*VLOOKUP($A95,curves,3,0),0)</f>
        <v>0</v>
      </c>
      <c r="K95" s="3" t="n">
        <f aca="false">+IF(AND(K$7&lt;$A95+1,K$8&gt;$A95-1),K$9*VLOOKUP($A95,curves,3,0),0)</f>
        <v>-19075456.0127575</v>
      </c>
      <c r="L95" s="4" t="n">
        <f aca="false">+IF(AND(K$7&lt;$A95+1,K$8&gt;$A95-1),K$9*(VLOOKUP($A95,curves,9,0)-K$10)*VLOOKUP($A95,curves,3,0),0)</f>
        <v>-0</v>
      </c>
    </row>
    <row r="96" customFormat="false" ht="12.75" hidden="false" customHeight="false" outlineLevel="0" collapsed="false">
      <c r="A96" s="58" t="n">
        <f aca="false">+curves!A85</f>
        <v>39203</v>
      </c>
      <c r="B96" s="3" t="n">
        <f aca="false">+SUMIF($E$11:$CJ$11,"POS",$E96:$CJ96)</f>
        <v>-18966311.0031702</v>
      </c>
      <c r="C96" s="4" t="n">
        <f aca="false">+SUMIF($E$11:$CJ$11,"P&amp;l",$E96:$CJ96)</f>
        <v>0</v>
      </c>
      <c r="D96" s="58"/>
      <c r="E96" s="3" t="n">
        <f aca="false">+IF(AND(E$7&lt;$A96+1,E$8&gt;$A96-1),E$9*VLOOKUP($A96,curves,3,0),0)</f>
        <v>0</v>
      </c>
      <c r="F96" s="4" t="n">
        <f aca="false">+IF(AND(E$7&lt;$A96+1,E$8&gt;$A96-1),E$9*(VLOOKUP($A96,curves,8,0)-E$10)*VLOOKUP($A96,curves,3,0),0)</f>
        <v>0</v>
      </c>
      <c r="H96" s="3" t="n">
        <f aca="false">+IF(AND(H$7&lt;$A96+1,H$8&gt;$A96-1),H$9*VLOOKUP($A96,curves,3,0),0)</f>
        <v>0</v>
      </c>
      <c r="I96" s="4" t="n">
        <f aca="false">+IF(AND(H$7&lt;$A96+1,H$8&gt;$A96-1),H$9*(VLOOKUP($A96,curves,8,0)-H$10)*VLOOKUP($A96,curves,3,0),0)</f>
        <v>0</v>
      </c>
      <c r="K96" s="3" t="n">
        <f aca="false">+IF(AND(K$7&lt;$A96+1,K$8&gt;$A96-1),K$9*VLOOKUP($A96,curves,3,0),0)</f>
        <v>-18966311.0031702</v>
      </c>
      <c r="L96" s="4" t="n">
        <f aca="false">+IF(AND(K$7&lt;$A96+1,K$8&gt;$A96-1),K$9*(VLOOKUP($A96,curves,9,0)-K$10)*VLOOKUP($A96,curves,3,0),0)</f>
        <v>-0</v>
      </c>
    </row>
    <row r="97" customFormat="false" ht="12.75" hidden="false" customHeight="false" outlineLevel="0" collapsed="false">
      <c r="A97" s="58" t="n">
        <f aca="false">+curves!A86</f>
        <v>39234</v>
      </c>
      <c r="B97" s="3" t="n">
        <f aca="false">+SUMIF($E$11:$CJ$11,"POS",$E97:$CJ97)</f>
        <v>-18854149.2819468</v>
      </c>
      <c r="C97" s="4" t="n">
        <f aca="false">+SUMIF($E$11:$CJ$11,"P&amp;l",$E97:$CJ97)</f>
        <v>0</v>
      </c>
      <c r="D97" s="58"/>
      <c r="E97" s="3" t="n">
        <f aca="false">+IF(AND(E$7&lt;$A97+1,E$8&gt;$A97-1),E$9*VLOOKUP($A97,curves,3,0),0)</f>
        <v>0</v>
      </c>
      <c r="F97" s="4" t="n">
        <f aca="false">+IF(AND(E$7&lt;$A97+1,E$8&gt;$A97-1),E$9*(VLOOKUP($A97,curves,8,0)-E$10)*VLOOKUP($A97,curves,3,0),0)</f>
        <v>0</v>
      </c>
      <c r="H97" s="3" t="n">
        <f aca="false">+IF(AND(H$7&lt;$A97+1,H$8&gt;$A97-1),H$9*VLOOKUP($A97,curves,3,0),0)</f>
        <v>0</v>
      </c>
      <c r="I97" s="4" t="n">
        <f aca="false">+IF(AND(H$7&lt;$A97+1,H$8&gt;$A97-1),H$9*(VLOOKUP($A97,curves,8,0)-H$10)*VLOOKUP($A97,curves,3,0),0)</f>
        <v>0</v>
      </c>
      <c r="K97" s="3" t="n">
        <f aca="false">+IF(AND(K$7&lt;$A97+1,K$8&gt;$A97-1),K$9*VLOOKUP($A97,curves,3,0),0)</f>
        <v>-18854149.2819468</v>
      </c>
      <c r="L97" s="4" t="n">
        <f aca="false">+IF(AND(K$7&lt;$A97+1,K$8&gt;$A97-1),K$9*(VLOOKUP($A97,curves,9,0)-K$10)*VLOOKUP($A97,curves,3,0),0)</f>
        <v>-0</v>
      </c>
    </row>
    <row r="98" customFormat="false" ht="12.75" hidden="false" customHeight="false" outlineLevel="0" collapsed="false">
      <c r="A98" s="58" t="n">
        <f aca="false">+curves!A87</f>
        <v>39264</v>
      </c>
      <c r="B98" s="3" t="n">
        <f aca="false">+SUMIF($E$11:$CJ$11,"POS",$E98:$CJ98)</f>
        <v>-18740827.7409473</v>
      </c>
      <c r="C98" s="4" t="n">
        <f aca="false">+SUMIF($E$11:$CJ$11,"P&amp;l",$E98:$CJ98)</f>
        <v>0</v>
      </c>
      <c r="D98" s="58"/>
      <c r="E98" s="3" t="n">
        <f aca="false">+IF(AND(E$7&lt;$A98+1,E$8&gt;$A98-1),E$9*VLOOKUP($A98,curves,3,0),0)</f>
        <v>0</v>
      </c>
      <c r="F98" s="4" t="n">
        <f aca="false">+IF(AND(E$7&lt;$A98+1,E$8&gt;$A98-1),E$9*(VLOOKUP($A98,curves,8,0)-E$10)*VLOOKUP($A98,curves,3,0),0)</f>
        <v>0</v>
      </c>
      <c r="H98" s="3" t="n">
        <f aca="false">+IF(AND(H$7&lt;$A98+1,H$8&gt;$A98-1),H$9*VLOOKUP($A98,curves,3,0),0)</f>
        <v>0</v>
      </c>
      <c r="I98" s="4" t="n">
        <f aca="false">+IF(AND(H$7&lt;$A98+1,H$8&gt;$A98-1),H$9*(VLOOKUP($A98,curves,8,0)-H$10)*VLOOKUP($A98,curves,3,0),0)</f>
        <v>0</v>
      </c>
      <c r="K98" s="3" t="n">
        <f aca="false">+IF(AND(K$7&lt;$A98+1,K$8&gt;$A98-1),K$9*VLOOKUP($A98,curves,3,0),0)</f>
        <v>-18740827.7409473</v>
      </c>
      <c r="L98" s="4" t="n">
        <f aca="false">+IF(AND(K$7&lt;$A98+1,K$8&gt;$A98-1),K$9*(VLOOKUP($A98,curves,9,0)-K$10)*VLOOKUP($A98,curves,3,0),0)</f>
        <v>-0</v>
      </c>
    </row>
    <row r="99" customFormat="false" ht="12.75" hidden="false" customHeight="false" outlineLevel="0" collapsed="false">
      <c r="A99" s="58" t="n">
        <f aca="false">+curves!A88</f>
        <v>39295</v>
      </c>
      <c r="B99" s="3" t="n">
        <f aca="false">+SUMIF($E$11:$CJ$11,"POS",$E99:$CJ99)</f>
        <v>-18622788.5448698</v>
      </c>
      <c r="C99" s="4" t="n">
        <f aca="false">+SUMIF($E$11:$CJ$11,"P&amp;l",$E99:$CJ99)</f>
        <v>0</v>
      </c>
      <c r="D99" s="58"/>
      <c r="E99" s="3" t="n">
        <f aca="false">+IF(AND(E$7&lt;$A99+1,E$8&gt;$A99-1),E$9*VLOOKUP($A99,curves,3,0),0)</f>
        <v>0</v>
      </c>
      <c r="F99" s="4" t="n">
        <f aca="false">+IF(AND(E$7&lt;$A99+1,E$8&gt;$A99-1),E$9*(VLOOKUP($A99,curves,8,0)-E$10)*VLOOKUP($A99,curves,3,0),0)</f>
        <v>0</v>
      </c>
      <c r="H99" s="3" t="n">
        <f aca="false">+IF(AND(H$7&lt;$A99+1,H$8&gt;$A99-1),H$9*VLOOKUP($A99,curves,3,0),0)</f>
        <v>0</v>
      </c>
      <c r="I99" s="4" t="n">
        <f aca="false">+IF(AND(H$7&lt;$A99+1,H$8&gt;$A99-1),H$9*(VLOOKUP($A99,curves,8,0)-H$10)*VLOOKUP($A99,curves,3,0),0)</f>
        <v>0</v>
      </c>
      <c r="K99" s="3" t="n">
        <f aca="false">+IF(AND(K$7&lt;$A99+1,K$8&gt;$A99-1),K$9*VLOOKUP($A99,curves,3,0),0)</f>
        <v>-18622788.5448698</v>
      </c>
      <c r="L99" s="4" t="n">
        <f aca="false">+IF(AND(K$7&lt;$A99+1,K$8&gt;$A99-1),K$9*(VLOOKUP($A99,curves,9,0)-K$10)*VLOOKUP($A99,curves,3,0),0)</f>
        <v>-0</v>
      </c>
    </row>
    <row r="100" customFormat="false" ht="12.75" hidden="false" customHeight="false" outlineLevel="0" collapsed="false">
      <c r="A100" s="58" t="n">
        <f aca="false">+curves!A89</f>
        <v>39326</v>
      </c>
      <c r="B100" s="3" t="n">
        <f aca="false">+SUMIF($E$11:$CJ$11,"POS",$E100:$CJ100)</f>
        <v>-18505524.9114476</v>
      </c>
      <c r="C100" s="4" t="n">
        <f aca="false">+SUMIF($E$11:$CJ$11,"P&amp;l",$E100:$CJ100)</f>
        <v>0</v>
      </c>
      <c r="D100" s="58"/>
      <c r="E100" s="3" t="n">
        <f aca="false">+IF(AND(E$7&lt;$A100+1,E$8&gt;$A100-1),E$9*VLOOKUP($A100,curves,3,0),0)</f>
        <v>0</v>
      </c>
      <c r="F100" s="4" t="n">
        <f aca="false">+IF(AND(E$7&lt;$A100+1,E$8&gt;$A100-1),E$9*(VLOOKUP($A100,curves,8,0)-E$10)*VLOOKUP($A100,curves,3,0),0)</f>
        <v>0</v>
      </c>
      <c r="H100" s="3" t="n">
        <f aca="false">+IF(AND(H$7&lt;$A100+1,H$8&gt;$A100-1),H$9*VLOOKUP($A100,curves,3,0),0)</f>
        <v>0</v>
      </c>
      <c r="I100" s="4" t="n">
        <f aca="false">+IF(AND(H$7&lt;$A100+1,H$8&gt;$A100-1),H$9*(VLOOKUP($A100,curves,8,0)-H$10)*VLOOKUP($A100,curves,3,0),0)</f>
        <v>0</v>
      </c>
      <c r="K100" s="3" t="n">
        <f aca="false">+IF(AND(K$7&lt;$A100+1,K$8&gt;$A100-1),K$9*VLOOKUP($A100,curves,3,0),0)</f>
        <v>-18505524.9114476</v>
      </c>
      <c r="L100" s="4" t="n">
        <f aca="false">+IF(AND(K$7&lt;$A100+1,K$8&gt;$A100-1),K$9*(VLOOKUP($A100,curves,9,0)-K$10)*VLOOKUP($A100,curves,3,0),0)</f>
        <v>-0</v>
      </c>
    </row>
    <row r="101" customFormat="false" ht="12.75" hidden="false" customHeight="false" outlineLevel="0" collapsed="false">
      <c r="A101" s="58" t="n">
        <f aca="false">+curves!A90</f>
        <v>39356</v>
      </c>
      <c r="B101" s="3" t="n">
        <f aca="false">+SUMIF($E$11:$CJ$11,"POS",$E101:$CJ101)</f>
        <v>-18392777.433103</v>
      </c>
      <c r="C101" s="4" t="n">
        <f aca="false">+SUMIF($E$11:$CJ$11,"P&amp;l",$E101:$CJ101)</f>
        <v>0</v>
      </c>
      <c r="D101" s="58"/>
      <c r="E101" s="3" t="n">
        <f aca="false">+IF(AND(E$7&lt;$A101+1,E$8&gt;$A101-1),E$9*VLOOKUP($A101,curves,3,0),0)</f>
        <v>0</v>
      </c>
      <c r="F101" s="4" t="n">
        <f aca="false">+IF(AND(E$7&lt;$A101+1,E$8&gt;$A101-1),E$9*(VLOOKUP($A101,curves,8,0)-E$10)*VLOOKUP($A101,curves,3,0),0)</f>
        <v>0</v>
      </c>
      <c r="H101" s="3" t="n">
        <f aca="false">+IF(AND(H$7&lt;$A101+1,H$8&gt;$A101-1),H$9*VLOOKUP($A101,curves,3,0),0)</f>
        <v>0</v>
      </c>
      <c r="I101" s="4" t="n">
        <f aca="false">+IF(AND(H$7&lt;$A101+1,H$8&gt;$A101-1),H$9*(VLOOKUP($A101,curves,8,0)-H$10)*VLOOKUP($A101,curves,3,0),0)</f>
        <v>0</v>
      </c>
      <c r="K101" s="3" t="n">
        <f aca="false">+IF(AND(K$7&lt;$A101+1,K$8&gt;$A101-1),K$9*VLOOKUP($A101,curves,3,0),0)</f>
        <v>-18392777.433103</v>
      </c>
      <c r="L101" s="4" t="n">
        <f aca="false">+IF(AND(K$7&lt;$A101+1,K$8&gt;$A101-1),K$9*(VLOOKUP($A101,curves,9,0)-K$10)*VLOOKUP($A101,curves,3,0),0)</f>
        <v>-0</v>
      </c>
    </row>
    <row r="102" customFormat="false" ht="12.75" hidden="false" customHeight="false" outlineLevel="0" collapsed="false">
      <c r="A102" s="58" t="n">
        <f aca="false">+curves!A91</f>
        <v>39387</v>
      </c>
      <c r="B102" s="3" t="n">
        <f aca="false">+SUMIF($E$11:$CJ$11,"POS",$E102:$CJ102)</f>
        <v>-18277024.4995021</v>
      </c>
      <c r="C102" s="4" t="n">
        <f aca="false">+SUMIF($E$11:$CJ$11,"P&amp;l",$E102:$CJ102)</f>
        <v>0</v>
      </c>
      <c r="D102" s="58"/>
      <c r="E102" s="3" t="n">
        <f aca="false">+IF(AND(E$7&lt;$A102+1,E$8&gt;$A102-1),E$9*VLOOKUP($A102,curves,3,0),0)</f>
        <v>0</v>
      </c>
      <c r="F102" s="4" t="n">
        <f aca="false">+IF(AND(E$7&lt;$A102+1,E$8&gt;$A102-1),E$9*(VLOOKUP($A102,curves,8,0)-E$10)*VLOOKUP($A102,curves,3,0),0)</f>
        <v>0</v>
      </c>
      <c r="H102" s="3" t="n">
        <f aca="false">+IF(AND(H$7&lt;$A102+1,H$8&gt;$A102-1),H$9*VLOOKUP($A102,curves,3,0),0)</f>
        <v>0</v>
      </c>
      <c r="I102" s="4" t="n">
        <f aca="false">+IF(AND(H$7&lt;$A102+1,H$8&gt;$A102-1),H$9*(VLOOKUP($A102,curves,8,0)-H$10)*VLOOKUP($A102,curves,3,0),0)</f>
        <v>0</v>
      </c>
      <c r="K102" s="3" t="n">
        <f aca="false">+IF(AND(K$7&lt;$A102+1,K$8&gt;$A102-1),K$9*VLOOKUP($A102,curves,3,0),0)</f>
        <v>-18277024.4995021</v>
      </c>
      <c r="L102" s="4" t="n">
        <f aca="false">+IF(AND(K$7&lt;$A102+1,K$8&gt;$A102-1),K$9*(VLOOKUP($A102,curves,9,0)-K$10)*VLOOKUP($A102,curves,3,0),0)</f>
        <v>-0</v>
      </c>
    </row>
    <row r="103" customFormat="false" ht="12.75" hidden="false" customHeight="false" outlineLevel="0" collapsed="false">
      <c r="A103" s="58" t="n">
        <f aca="false">+curves!A92</f>
        <v>39417</v>
      </c>
      <c r="B103" s="3" t="n">
        <f aca="false">+SUMIF($E$11:$CJ$11,"POS",$E103:$CJ103)</f>
        <v>-18165729.1826698</v>
      </c>
      <c r="C103" s="4" t="n">
        <f aca="false">+SUMIF($E$11:$CJ$11,"P&amp;l",$E103:$CJ103)</f>
        <v>0</v>
      </c>
      <c r="D103" s="58"/>
      <c r="E103" s="3" t="n">
        <f aca="false">+IF(AND(E$7&lt;$A103+1,E$8&gt;$A103-1),E$9*VLOOKUP($A103,curves,3,0),0)</f>
        <v>0</v>
      </c>
      <c r="F103" s="4" t="n">
        <f aca="false">+IF(AND(E$7&lt;$A103+1,E$8&gt;$A103-1),E$9*(VLOOKUP($A103,curves,8,0)-E$10)*VLOOKUP($A103,curves,3,0),0)</f>
        <v>0</v>
      </c>
      <c r="H103" s="3" t="n">
        <f aca="false">+IF(AND(H$7&lt;$A103+1,H$8&gt;$A103-1),H$9*VLOOKUP($A103,curves,3,0),0)</f>
        <v>0</v>
      </c>
      <c r="I103" s="4" t="n">
        <f aca="false">+IF(AND(H$7&lt;$A103+1,H$8&gt;$A103-1),H$9*(VLOOKUP($A103,curves,8,0)-H$10)*VLOOKUP($A103,curves,3,0),0)</f>
        <v>0</v>
      </c>
      <c r="K103" s="3" t="n">
        <f aca="false">+IF(AND(K$7&lt;$A103+1,K$8&gt;$A103-1),K$9*VLOOKUP($A103,curves,3,0),0)</f>
        <v>-18165729.1826698</v>
      </c>
      <c r="L103" s="4" t="n">
        <f aca="false">+IF(AND(K$7&lt;$A103+1,K$8&gt;$A103-1),K$9*(VLOOKUP($A103,curves,9,0)-K$10)*VLOOKUP($A103,curves,3,0),0)</f>
        <v>-0</v>
      </c>
    </row>
    <row r="104" customFormat="false" ht="12.75" hidden="false" customHeight="false" outlineLevel="0" collapsed="false">
      <c r="A104" s="58" t="n">
        <f aca="false">+curves!A93</f>
        <v>39448</v>
      </c>
      <c r="B104" s="3" t="n">
        <f aca="false">+SUMIF($E$11:$CJ$11,"POS",$E104:$CJ104)</f>
        <v>-18051466.7536928</v>
      </c>
      <c r="C104" s="4" t="n">
        <f aca="false">+SUMIF($E$11:$CJ$11,"P&amp;l",$E104:$CJ104)</f>
        <v>0</v>
      </c>
      <c r="D104" s="58"/>
      <c r="E104" s="3" t="n">
        <f aca="false">+IF(AND(E$7&lt;$A104+1,E$8&gt;$A104-1),E$9*VLOOKUP($A104,curves,3,0),0)</f>
        <v>0</v>
      </c>
      <c r="F104" s="4" t="n">
        <f aca="false">+IF(AND(E$7&lt;$A104+1,E$8&gt;$A104-1),E$9*(VLOOKUP($A104,curves,8,0)-E$10)*VLOOKUP($A104,curves,3,0),0)</f>
        <v>0</v>
      </c>
      <c r="H104" s="3" t="n">
        <f aca="false">+IF(AND(H$7&lt;$A104+1,H$8&gt;$A104-1),H$9*VLOOKUP($A104,curves,3,0),0)</f>
        <v>0</v>
      </c>
      <c r="I104" s="4" t="n">
        <f aca="false">+IF(AND(H$7&lt;$A104+1,H$8&gt;$A104-1),H$9*(VLOOKUP($A104,curves,8,0)-H$10)*VLOOKUP($A104,curves,3,0),0)</f>
        <v>0</v>
      </c>
      <c r="K104" s="3" t="n">
        <f aca="false">+IF(AND(K$7&lt;$A104+1,K$8&gt;$A104-1),K$9*VLOOKUP($A104,curves,3,0),0)</f>
        <v>-18051466.7536928</v>
      </c>
      <c r="L104" s="4" t="n">
        <f aca="false">+IF(AND(K$7&lt;$A104+1,K$8&gt;$A104-1),K$9*(VLOOKUP($A104,curves,9,0)-K$10)*VLOOKUP($A104,curves,3,0),0)</f>
        <v>-0</v>
      </c>
    </row>
    <row r="105" customFormat="false" ht="12.75" hidden="false" customHeight="false" outlineLevel="0" collapsed="false">
      <c r="A105" s="58" t="n">
        <f aca="false">+curves!A94</f>
        <v>39479</v>
      </c>
      <c r="B105" s="3" t="n">
        <f aca="false">+SUMIF($E$11:$CJ$11,"POS",$E105:$CJ105)</f>
        <v>-17937954.1444398</v>
      </c>
      <c r="C105" s="4" t="n">
        <f aca="false">+SUMIF($E$11:$CJ$11,"P&amp;l",$E105:$CJ105)</f>
        <v>0</v>
      </c>
      <c r="D105" s="58"/>
      <c r="E105" s="3" t="n">
        <f aca="false">+IF(AND(E$7&lt;$A105+1,E$8&gt;$A105-1),E$9*VLOOKUP($A105,curves,3,0),0)</f>
        <v>0</v>
      </c>
      <c r="F105" s="4" t="n">
        <f aca="false">+IF(AND(E$7&lt;$A105+1,E$8&gt;$A105-1),E$9*(VLOOKUP($A105,curves,8,0)-E$10)*VLOOKUP($A105,curves,3,0),0)</f>
        <v>0</v>
      </c>
      <c r="H105" s="3" t="n">
        <f aca="false">+IF(AND(H$7&lt;$A105+1,H$8&gt;$A105-1),H$9*VLOOKUP($A105,curves,3,0),0)</f>
        <v>0</v>
      </c>
      <c r="I105" s="4" t="n">
        <f aca="false">+IF(AND(H$7&lt;$A105+1,H$8&gt;$A105-1),H$9*(VLOOKUP($A105,curves,8,0)-H$10)*VLOOKUP($A105,curves,3,0),0)</f>
        <v>0</v>
      </c>
      <c r="K105" s="3" t="n">
        <f aca="false">+IF(AND(K$7&lt;$A105+1,K$8&gt;$A105-1),K$9*VLOOKUP($A105,curves,3,0),0)</f>
        <v>-17937954.1444398</v>
      </c>
      <c r="L105" s="4" t="n">
        <f aca="false">+IF(AND(K$7&lt;$A105+1,K$8&gt;$A105-1),K$9*(VLOOKUP($A105,curves,9,0)-K$10)*VLOOKUP($A105,curves,3,0),0)</f>
        <v>-0</v>
      </c>
    </row>
    <row r="106" customFormat="false" ht="12.75" hidden="false" customHeight="false" outlineLevel="0" collapsed="false">
      <c r="A106" s="58" t="n">
        <f aca="false">+curves!A95</f>
        <v>39508</v>
      </c>
      <c r="B106" s="3" t="n">
        <f aca="false">+SUMIF($E$11:$CJ$11,"POS",$E106:$CJ106)</f>
        <v>-17832439.2215824</v>
      </c>
      <c r="C106" s="4" t="n">
        <f aca="false">+SUMIF($E$11:$CJ$11,"P&amp;l",$E106:$CJ106)</f>
        <v>0</v>
      </c>
      <c r="D106" s="58"/>
      <c r="E106" s="3" t="n">
        <f aca="false">+IF(AND(E$7&lt;$A106+1,E$8&gt;$A106-1),E$9*VLOOKUP($A106,curves,3,0),0)</f>
        <v>0</v>
      </c>
      <c r="F106" s="4" t="n">
        <f aca="false">+IF(AND(E$7&lt;$A106+1,E$8&gt;$A106-1),E$9*(VLOOKUP($A106,curves,8,0)-E$10)*VLOOKUP($A106,curves,3,0),0)</f>
        <v>0</v>
      </c>
      <c r="H106" s="3" t="n">
        <f aca="false">+IF(AND(H$7&lt;$A106+1,H$8&gt;$A106-1),H$9*VLOOKUP($A106,curves,3,0),0)</f>
        <v>0</v>
      </c>
      <c r="I106" s="4" t="n">
        <f aca="false">+IF(AND(H$7&lt;$A106+1,H$8&gt;$A106-1),H$9*(VLOOKUP($A106,curves,8,0)-H$10)*VLOOKUP($A106,curves,3,0),0)</f>
        <v>0</v>
      </c>
      <c r="K106" s="3" t="n">
        <f aca="false">+IF(AND(K$7&lt;$A106+1,K$8&gt;$A106-1),K$9*VLOOKUP($A106,curves,3,0),0)</f>
        <v>-17832439.2215824</v>
      </c>
      <c r="L106" s="4" t="n">
        <f aca="false">+IF(AND(K$7&lt;$A106+1,K$8&gt;$A106-1),K$9*(VLOOKUP($A106,curves,9,0)-K$10)*VLOOKUP($A106,curves,3,0),0)</f>
        <v>-0</v>
      </c>
    </row>
    <row r="107" customFormat="false" ht="12.75" hidden="false" customHeight="false" outlineLevel="0" collapsed="false">
      <c r="A107" s="58" t="n">
        <f aca="false">+curves!A96</f>
        <v>39539</v>
      </c>
      <c r="B107" s="3" t="n">
        <f aca="false">+SUMIF($E$11:$CJ$11,"POS",$E107:$CJ107)</f>
        <v>-17720363.3993492</v>
      </c>
      <c r="C107" s="4" t="n">
        <f aca="false">+SUMIF($E$11:$CJ$11,"P&amp;l",$E107:$CJ107)</f>
        <v>0</v>
      </c>
      <c r="D107" s="58"/>
      <c r="E107" s="3" t="n">
        <f aca="false">+IF(AND(E$7&lt;$A107+1,E$8&gt;$A107-1),E$9*VLOOKUP($A107,curves,3,0),0)</f>
        <v>0</v>
      </c>
      <c r="F107" s="4" t="n">
        <f aca="false">+IF(AND(E$7&lt;$A107+1,E$8&gt;$A107-1),E$9*(VLOOKUP($A107,curves,8,0)-E$10)*VLOOKUP($A107,curves,3,0),0)</f>
        <v>0</v>
      </c>
      <c r="H107" s="3" t="n">
        <f aca="false">+IF(AND(H$7&lt;$A107+1,H$8&gt;$A107-1),H$9*VLOOKUP($A107,curves,3,0),0)</f>
        <v>0</v>
      </c>
      <c r="I107" s="4" t="n">
        <f aca="false">+IF(AND(H$7&lt;$A107+1,H$8&gt;$A107-1),H$9*(VLOOKUP($A107,curves,8,0)-H$10)*VLOOKUP($A107,curves,3,0),0)</f>
        <v>0</v>
      </c>
      <c r="K107" s="3" t="n">
        <f aca="false">+IF(AND(K$7&lt;$A107+1,K$8&gt;$A107-1),K$9*VLOOKUP($A107,curves,3,0),0)</f>
        <v>-17720363.3993492</v>
      </c>
      <c r="L107" s="4" t="n">
        <f aca="false">+IF(AND(K$7&lt;$A107+1,K$8&gt;$A107-1),K$9*(VLOOKUP($A107,curves,9,0)-K$10)*VLOOKUP($A107,curves,3,0),0)</f>
        <v>-0</v>
      </c>
    </row>
    <row r="108" customFormat="false" ht="12.75" hidden="false" customHeight="false" outlineLevel="0" collapsed="false">
      <c r="A108" s="58" t="n">
        <f aca="false">+curves!A97</f>
        <v>39569</v>
      </c>
      <c r="B108" s="3" t="n">
        <f aca="false">+SUMIF($E$11:$CJ$11,"POS",$E108:$CJ108)</f>
        <v>-17612602.7280333</v>
      </c>
      <c r="C108" s="4" t="n">
        <f aca="false">+SUMIF($E$11:$CJ$11,"P&amp;l",$E108:$CJ108)</f>
        <v>0</v>
      </c>
      <c r="D108" s="58"/>
      <c r="E108" s="3" t="n">
        <f aca="false">+IF(AND(E$7&lt;$A108+1,E$8&gt;$A108-1),E$9*VLOOKUP($A108,curves,3,0),0)</f>
        <v>0</v>
      </c>
      <c r="F108" s="4" t="n">
        <f aca="false">+IF(AND(E$7&lt;$A108+1,E$8&gt;$A108-1),E$9*(VLOOKUP($A108,curves,8,0)-E$10)*VLOOKUP($A108,curves,3,0),0)</f>
        <v>0</v>
      </c>
      <c r="H108" s="3" t="n">
        <f aca="false">+IF(AND(H$7&lt;$A108+1,H$8&gt;$A108-1),H$9*VLOOKUP($A108,curves,3,0),0)</f>
        <v>0</v>
      </c>
      <c r="I108" s="4" t="n">
        <f aca="false">+IF(AND(H$7&lt;$A108+1,H$8&gt;$A108-1),H$9*(VLOOKUP($A108,curves,8,0)-H$10)*VLOOKUP($A108,curves,3,0),0)</f>
        <v>0</v>
      </c>
      <c r="K108" s="3" t="n">
        <f aca="false">+IF(AND(K$7&lt;$A108+1,K$8&gt;$A108-1),K$9*VLOOKUP($A108,curves,3,0),0)</f>
        <v>-17612602.7280333</v>
      </c>
      <c r="L108" s="4" t="n">
        <f aca="false">+IF(AND(K$7&lt;$A108+1,K$8&gt;$A108-1),K$9*(VLOOKUP($A108,curves,9,0)-K$10)*VLOOKUP($A108,curves,3,0),0)</f>
        <v>-0</v>
      </c>
    </row>
    <row r="109" customFormat="false" ht="12.75" hidden="false" customHeight="false" outlineLevel="0" collapsed="false">
      <c r="A109" s="58" t="n">
        <f aca="false">+curves!A98</f>
        <v>39600</v>
      </c>
      <c r="B109" s="3" t="n">
        <f aca="false">+SUMIF($E$11:$CJ$11,"POS",$E109:$CJ109)</f>
        <v>-17501968.2934621</v>
      </c>
      <c r="C109" s="4" t="n">
        <f aca="false">+SUMIF($E$11:$CJ$11,"P&amp;l",$E109:$CJ109)</f>
        <v>0</v>
      </c>
      <c r="D109" s="58"/>
      <c r="E109" s="3" t="n">
        <f aca="false">+IF(AND(E$7&lt;$A109+1,E$8&gt;$A109-1),E$9*VLOOKUP($A109,curves,3,0),0)</f>
        <v>0</v>
      </c>
      <c r="F109" s="4" t="n">
        <f aca="false">+IF(AND(E$7&lt;$A109+1,E$8&gt;$A109-1),E$9*(VLOOKUP($A109,curves,8,0)-E$10)*VLOOKUP($A109,curves,3,0),0)</f>
        <v>0</v>
      </c>
      <c r="H109" s="3" t="n">
        <f aca="false">+IF(AND(H$7&lt;$A109+1,H$8&gt;$A109-1),H$9*VLOOKUP($A109,curves,3,0),0)</f>
        <v>0</v>
      </c>
      <c r="I109" s="4" t="n">
        <f aca="false">+IF(AND(H$7&lt;$A109+1,H$8&gt;$A109-1),H$9*(VLOOKUP($A109,curves,8,0)-H$10)*VLOOKUP($A109,curves,3,0),0)</f>
        <v>0</v>
      </c>
      <c r="K109" s="3" t="n">
        <f aca="false">+IF(AND(K$7&lt;$A109+1,K$8&gt;$A109-1),K$9*VLOOKUP($A109,curves,3,0),0)</f>
        <v>-17501968.2934621</v>
      </c>
      <c r="L109" s="4" t="n">
        <f aca="false">+IF(AND(K$7&lt;$A109+1,K$8&gt;$A109-1),K$9*(VLOOKUP($A109,curves,9,0)-K$10)*VLOOKUP($A109,curves,3,0),0)</f>
        <v>-0</v>
      </c>
    </row>
    <row r="110" customFormat="false" ht="12.75" hidden="false" customHeight="false" outlineLevel="0" collapsed="false">
      <c r="A110" s="58" t="n">
        <f aca="false">+curves!A99</f>
        <v>39630</v>
      </c>
      <c r="B110" s="3" t="n">
        <f aca="false">+SUMIF($E$11:$CJ$11,"POS",$E110:$CJ110)</f>
        <v>-17395593.1722517</v>
      </c>
      <c r="C110" s="4" t="n">
        <f aca="false">+SUMIF($E$11:$CJ$11,"P&amp;l",$E110:$CJ110)</f>
        <v>0</v>
      </c>
      <c r="D110" s="58"/>
      <c r="E110" s="3" t="n">
        <f aca="false">+IF(AND(E$7&lt;$A110+1,E$8&gt;$A110-1),E$9*VLOOKUP($A110,curves,3,0),0)</f>
        <v>0</v>
      </c>
      <c r="F110" s="4" t="n">
        <f aca="false">+IF(AND(E$7&lt;$A110+1,E$8&gt;$A110-1),E$9*(VLOOKUP($A110,curves,8,0)-E$10)*VLOOKUP($A110,curves,3,0),0)</f>
        <v>0</v>
      </c>
      <c r="H110" s="3" t="n">
        <f aca="false">+IF(AND(H$7&lt;$A110+1,H$8&gt;$A110-1),H$9*VLOOKUP($A110,curves,3,0),0)</f>
        <v>0</v>
      </c>
      <c r="I110" s="4" t="n">
        <f aca="false">+IF(AND(H$7&lt;$A110+1,H$8&gt;$A110-1),H$9*(VLOOKUP($A110,curves,8,0)-H$10)*VLOOKUP($A110,curves,3,0),0)</f>
        <v>0</v>
      </c>
      <c r="K110" s="3" t="n">
        <f aca="false">+IF(AND(K$7&lt;$A110+1,K$8&gt;$A110-1),K$9*VLOOKUP($A110,curves,3,0),0)</f>
        <v>-17395593.1722517</v>
      </c>
      <c r="L110" s="4" t="n">
        <f aca="false">+IF(AND(K$7&lt;$A110+1,K$8&gt;$A110-1),K$9*(VLOOKUP($A110,curves,9,0)-K$10)*VLOOKUP($A110,curves,3,0),0)</f>
        <v>-0</v>
      </c>
    </row>
    <row r="111" customFormat="false" ht="12.75" hidden="false" customHeight="false" outlineLevel="0" collapsed="false">
      <c r="A111" s="58" t="n">
        <f aca="false">+curves!A100</f>
        <v>39661</v>
      </c>
      <c r="B111" s="3" t="n">
        <f aca="false">+SUMIF($E$11:$CJ$11,"POS",$E111:$CJ111)</f>
        <v>-17286380.8874393</v>
      </c>
      <c r="C111" s="4" t="n">
        <f aca="false">+SUMIF($E$11:$CJ$11,"P&amp;l",$E111:$CJ111)</f>
        <v>0</v>
      </c>
      <c r="D111" s="58"/>
      <c r="E111" s="3" t="n">
        <f aca="false">+IF(AND(E$7&lt;$A111+1,E$8&gt;$A111-1),E$9*VLOOKUP($A111,curves,3,0),0)</f>
        <v>0</v>
      </c>
      <c r="F111" s="4" t="n">
        <f aca="false">+IF(AND(E$7&lt;$A111+1,E$8&gt;$A111-1),E$9*(VLOOKUP($A111,curves,8,0)-E$10)*VLOOKUP($A111,curves,3,0),0)</f>
        <v>0</v>
      </c>
      <c r="H111" s="3" t="n">
        <f aca="false">+IF(AND(H$7&lt;$A111+1,H$8&gt;$A111-1),H$9*VLOOKUP($A111,curves,3,0),0)</f>
        <v>0</v>
      </c>
      <c r="I111" s="4" t="n">
        <f aca="false">+IF(AND(H$7&lt;$A111+1,H$8&gt;$A111-1),H$9*(VLOOKUP($A111,curves,8,0)-H$10)*VLOOKUP($A111,curves,3,0),0)</f>
        <v>0</v>
      </c>
      <c r="K111" s="3" t="n">
        <f aca="false">+IF(AND(K$7&lt;$A111+1,K$8&gt;$A111-1),K$9*VLOOKUP($A111,curves,3,0),0)</f>
        <v>-17286380.8874393</v>
      </c>
      <c r="L111" s="4" t="n">
        <f aca="false">+IF(AND(K$7&lt;$A111+1,K$8&gt;$A111-1),K$9*(VLOOKUP($A111,curves,9,0)-K$10)*VLOOKUP($A111,curves,3,0),0)</f>
        <v>-0</v>
      </c>
    </row>
    <row r="112" customFormat="false" ht="12.75" hidden="false" customHeight="false" outlineLevel="0" collapsed="false">
      <c r="A112" s="58" t="n">
        <f aca="false">+curves!A101</f>
        <v>39692</v>
      </c>
      <c r="B112" s="3" t="n">
        <f aca="false">+SUMIF($E$11:$CJ$11,"POS",$E112:$CJ112)</f>
        <v>-17177884.0471232</v>
      </c>
      <c r="C112" s="4" t="n">
        <f aca="false">+SUMIF($E$11:$CJ$11,"P&amp;l",$E112:$CJ112)</f>
        <v>0</v>
      </c>
      <c r="D112" s="58"/>
      <c r="E112" s="3" t="n">
        <f aca="false">+IF(AND(E$7&lt;$A112+1,E$8&gt;$A112-1),E$9*VLOOKUP($A112,curves,3,0),0)</f>
        <v>0</v>
      </c>
      <c r="F112" s="4" t="n">
        <f aca="false">+IF(AND(E$7&lt;$A112+1,E$8&gt;$A112-1),E$9*(VLOOKUP($A112,curves,8,0)-E$10)*VLOOKUP($A112,curves,3,0),0)</f>
        <v>0</v>
      </c>
      <c r="H112" s="3" t="n">
        <f aca="false">+IF(AND(H$7&lt;$A112+1,H$8&gt;$A112-1),H$9*VLOOKUP($A112,curves,3,0),0)</f>
        <v>0</v>
      </c>
      <c r="I112" s="4" t="n">
        <f aca="false">+IF(AND(H$7&lt;$A112+1,H$8&gt;$A112-1),H$9*(VLOOKUP($A112,curves,8,0)-H$10)*VLOOKUP($A112,curves,3,0),0)</f>
        <v>0</v>
      </c>
      <c r="K112" s="3" t="n">
        <f aca="false">+IF(AND(K$7&lt;$A112+1,K$8&gt;$A112-1),K$9*VLOOKUP($A112,curves,3,0),0)</f>
        <v>-17177884.0471232</v>
      </c>
      <c r="L112" s="4" t="n">
        <f aca="false">+IF(AND(K$7&lt;$A112+1,K$8&gt;$A112-1),K$9*(VLOOKUP($A112,curves,9,0)-K$10)*VLOOKUP($A112,curves,3,0),0)</f>
        <v>-0</v>
      </c>
    </row>
    <row r="113" customFormat="false" ht="12.75" hidden="false" customHeight="false" outlineLevel="0" collapsed="false">
      <c r="A113" s="58" t="n">
        <f aca="false">+curves!A102</f>
        <v>39722</v>
      </c>
      <c r="B113" s="3" t="n">
        <f aca="false">+SUMIF($E$11:$CJ$11,"POS",$E113:$CJ113)</f>
        <v>-17073563.7203998</v>
      </c>
      <c r="C113" s="4" t="n">
        <f aca="false">+SUMIF($E$11:$CJ$11,"P&amp;l",$E113:$CJ113)</f>
        <v>0</v>
      </c>
      <c r="D113" s="58"/>
      <c r="E113" s="3" t="n">
        <f aca="false">+IF(AND(E$7&lt;$A113+1,E$8&gt;$A113-1),E$9*VLOOKUP($A113,curves,3,0),0)</f>
        <v>0</v>
      </c>
      <c r="F113" s="4" t="n">
        <f aca="false">+IF(AND(E$7&lt;$A113+1,E$8&gt;$A113-1),E$9*(VLOOKUP($A113,curves,8,0)-E$10)*VLOOKUP($A113,curves,3,0),0)</f>
        <v>0</v>
      </c>
      <c r="H113" s="3" t="n">
        <f aca="false">+IF(AND(H$7&lt;$A113+1,H$8&gt;$A113-1),H$9*VLOOKUP($A113,curves,3,0),0)</f>
        <v>0</v>
      </c>
      <c r="I113" s="4" t="n">
        <f aca="false">+IF(AND(H$7&lt;$A113+1,H$8&gt;$A113-1),H$9*(VLOOKUP($A113,curves,8,0)-H$10)*VLOOKUP($A113,curves,3,0),0)</f>
        <v>0</v>
      </c>
      <c r="K113" s="3" t="n">
        <f aca="false">+IF(AND(K$7&lt;$A113+1,K$8&gt;$A113-1),K$9*VLOOKUP($A113,curves,3,0),0)</f>
        <v>-17073563.7203998</v>
      </c>
      <c r="L113" s="4" t="n">
        <f aca="false">+IF(AND(K$7&lt;$A113+1,K$8&gt;$A113-1),K$9*(VLOOKUP($A113,curves,9,0)-K$10)*VLOOKUP($A113,curves,3,0),0)</f>
        <v>-0</v>
      </c>
    </row>
    <row r="114" customFormat="false" ht="12.75" hidden="false" customHeight="false" outlineLevel="0" collapsed="false">
      <c r="A114" s="58" t="n">
        <f aca="false">+curves!A103</f>
        <v>39753</v>
      </c>
      <c r="B114" s="3" t="n">
        <f aca="false">+SUMIF($E$11:$CJ$11,"POS",$E114:$CJ114)</f>
        <v>-16966460.5161559</v>
      </c>
      <c r="C114" s="4" t="n">
        <f aca="false">+SUMIF($E$11:$CJ$11,"P&amp;l",$E114:$CJ114)</f>
        <v>0</v>
      </c>
      <c r="D114" s="58"/>
      <c r="E114" s="3" t="n">
        <f aca="false">+IF(AND(E$7&lt;$A114+1,E$8&gt;$A114-1),E$9*VLOOKUP($A114,curves,3,0),0)</f>
        <v>0</v>
      </c>
      <c r="F114" s="4" t="n">
        <f aca="false">+IF(AND(E$7&lt;$A114+1,E$8&gt;$A114-1),E$9*(VLOOKUP($A114,curves,8,0)-E$10)*VLOOKUP($A114,curves,3,0),0)</f>
        <v>0</v>
      </c>
      <c r="H114" s="3" t="n">
        <f aca="false">+IF(AND(H$7&lt;$A114+1,H$8&gt;$A114-1),H$9*VLOOKUP($A114,curves,3,0),0)</f>
        <v>0</v>
      </c>
      <c r="I114" s="4" t="n">
        <f aca="false">+IF(AND(H$7&lt;$A114+1,H$8&gt;$A114-1),H$9*(VLOOKUP($A114,curves,8,0)-H$10)*VLOOKUP($A114,curves,3,0),0)</f>
        <v>0</v>
      </c>
      <c r="K114" s="3" t="n">
        <f aca="false">+IF(AND(K$7&lt;$A114+1,K$8&gt;$A114-1),K$9*VLOOKUP($A114,curves,3,0),0)</f>
        <v>-16966460.5161559</v>
      </c>
      <c r="L114" s="4" t="n">
        <f aca="false">+IF(AND(K$7&lt;$A114+1,K$8&gt;$A114-1),K$9*(VLOOKUP($A114,curves,9,0)-K$10)*VLOOKUP($A114,curves,3,0),0)</f>
        <v>-0</v>
      </c>
    </row>
    <row r="115" customFormat="false" ht="12.75" hidden="false" customHeight="false" outlineLevel="0" collapsed="false">
      <c r="A115" s="58" t="n">
        <f aca="false">+curves!A104</f>
        <v>39783</v>
      </c>
      <c r="B115" s="3" t="n">
        <f aca="false">+SUMIF($E$11:$CJ$11,"POS",$E115:$CJ115)</f>
        <v>-16863479.848178</v>
      </c>
      <c r="C115" s="4" t="n">
        <f aca="false">+SUMIF($E$11:$CJ$11,"P&amp;l",$E115:$CJ115)</f>
        <v>0</v>
      </c>
      <c r="D115" s="58"/>
      <c r="E115" s="3" t="n">
        <f aca="false">+IF(AND(E$7&lt;$A115+1,E$8&gt;$A115-1),E$9*VLOOKUP($A115,curves,3,0),0)</f>
        <v>0</v>
      </c>
      <c r="F115" s="4" t="n">
        <f aca="false">+IF(AND(E$7&lt;$A115+1,E$8&gt;$A115-1),E$9*(VLOOKUP($A115,curves,8,0)-E$10)*VLOOKUP($A115,curves,3,0),0)</f>
        <v>0</v>
      </c>
      <c r="H115" s="3" t="n">
        <f aca="false">+IF(AND(H$7&lt;$A115+1,H$8&gt;$A115-1),H$9*VLOOKUP($A115,curves,3,0),0)</f>
        <v>0</v>
      </c>
      <c r="I115" s="4" t="n">
        <f aca="false">+IF(AND(H$7&lt;$A115+1,H$8&gt;$A115-1),H$9*(VLOOKUP($A115,curves,8,0)-H$10)*VLOOKUP($A115,curves,3,0),0)</f>
        <v>0</v>
      </c>
      <c r="K115" s="3" t="n">
        <f aca="false">+IF(AND(K$7&lt;$A115+1,K$8&gt;$A115-1),K$9*VLOOKUP($A115,curves,3,0),0)</f>
        <v>-16863479.848178</v>
      </c>
      <c r="L115" s="4" t="n">
        <f aca="false">+IF(AND(K$7&lt;$A115+1,K$8&gt;$A115-1),K$9*(VLOOKUP($A115,curves,9,0)-K$10)*VLOOKUP($A115,curves,3,0),0)</f>
        <v>-0</v>
      </c>
    </row>
    <row r="116" customFormat="false" ht="12.75" hidden="false" customHeight="false" outlineLevel="0" collapsed="false">
      <c r="A116" s="58" t="n">
        <f aca="false">+curves!A105</f>
        <v>39814</v>
      </c>
      <c r="B116" s="3" t="n">
        <f aca="false">+SUMIF($E$11:$CJ$11,"POS",$E116:$CJ116)</f>
        <v>-16757751.7007673</v>
      </c>
      <c r="C116" s="4" t="n">
        <f aca="false">+SUMIF($E$11:$CJ$11,"P&amp;l",$E116:$CJ116)</f>
        <v>0</v>
      </c>
      <c r="D116" s="58"/>
      <c r="E116" s="3" t="n">
        <f aca="false">+IF(AND(E$7&lt;$A116+1,E$8&gt;$A116-1),E$9*VLOOKUP($A116,curves,3,0),0)</f>
        <v>0</v>
      </c>
      <c r="F116" s="4" t="n">
        <f aca="false">+IF(AND(E$7&lt;$A116+1,E$8&gt;$A116-1),E$9*(VLOOKUP($A116,curves,8,0)-E$10)*VLOOKUP($A116,curves,3,0),0)</f>
        <v>0</v>
      </c>
      <c r="H116" s="3" t="n">
        <f aca="false">+IF(AND(H$7&lt;$A116+1,H$8&gt;$A116-1),H$9*VLOOKUP($A116,curves,3,0),0)</f>
        <v>0</v>
      </c>
      <c r="I116" s="4" t="n">
        <f aca="false">+IF(AND(H$7&lt;$A116+1,H$8&gt;$A116-1),H$9*(VLOOKUP($A116,curves,8,0)-H$10)*VLOOKUP($A116,curves,3,0),0)</f>
        <v>0</v>
      </c>
      <c r="K116" s="3" t="n">
        <f aca="false">+IF(AND(K$7&lt;$A116+1,K$8&gt;$A116-1),K$9*VLOOKUP($A116,curves,3,0),0)</f>
        <v>-16757751.7007673</v>
      </c>
      <c r="L116" s="4" t="n">
        <f aca="false">+IF(AND(K$7&lt;$A116+1,K$8&gt;$A116-1),K$9*(VLOOKUP($A116,curves,9,0)-K$10)*VLOOKUP($A116,curves,3,0),0)</f>
        <v>-0</v>
      </c>
    </row>
    <row r="117" customFormat="false" ht="12.75" hidden="false" customHeight="false" outlineLevel="0" collapsed="false">
      <c r="A117" s="58" t="n">
        <f aca="false">+curves!A106</f>
        <v>39845</v>
      </c>
      <c r="B117" s="3" t="n">
        <f aca="false">+SUMIF($E$11:$CJ$11,"POS",$E117:$CJ117)</f>
        <v>-16652715.314796</v>
      </c>
      <c r="C117" s="4" t="n">
        <f aca="false">+SUMIF($E$11:$CJ$11,"P&amp;l",$E117:$CJ117)</f>
        <v>0</v>
      </c>
      <c r="D117" s="58"/>
      <c r="E117" s="3" t="n">
        <f aca="false">+IF(AND(E$7&lt;$A117+1,E$8&gt;$A117-1),E$9*VLOOKUP($A117,curves,3,0),0)</f>
        <v>0</v>
      </c>
      <c r="F117" s="4" t="n">
        <f aca="false">+IF(AND(E$7&lt;$A117+1,E$8&gt;$A117-1),E$9*(VLOOKUP($A117,curves,8,0)-E$10)*VLOOKUP($A117,curves,3,0),0)</f>
        <v>0</v>
      </c>
      <c r="H117" s="3" t="n">
        <f aca="false">+IF(AND(H$7&lt;$A117+1,H$8&gt;$A117-1),H$9*VLOOKUP($A117,curves,3,0),0)</f>
        <v>0</v>
      </c>
      <c r="I117" s="4" t="n">
        <f aca="false">+IF(AND(H$7&lt;$A117+1,H$8&gt;$A117-1),H$9*(VLOOKUP($A117,curves,8,0)-H$10)*VLOOKUP($A117,curves,3,0),0)</f>
        <v>0</v>
      </c>
      <c r="K117" s="3" t="n">
        <f aca="false">+IF(AND(K$7&lt;$A117+1,K$8&gt;$A117-1),K$9*VLOOKUP($A117,curves,3,0),0)</f>
        <v>-16652715.314796</v>
      </c>
      <c r="L117" s="4" t="n">
        <f aca="false">+IF(AND(K$7&lt;$A117+1,K$8&gt;$A117-1),K$9*(VLOOKUP($A117,curves,9,0)-K$10)*VLOOKUP($A117,curves,3,0),0)</f>
        <v>-0</v>
      </c>
    </row>
    <row r="118" customFormat="false" ht="12.75" hidden="false" customHeight="false" outlineLevel="0" collapsed="false">
      <c r="A118" s="58" t="n">
        <f aca="false">+curves!A107</f>
        <v>39873</v>
      </c>
      <c r="B118" s="3" t="n">
        <f aca="false">+SUMIF($E$11:$CJ$11,"POS",$E118:$CJ118)</f>
        <v>-16558434.4148951</v>
      </c>
      <c r="C118" s="4" t="n">
        <f aca="false">+SUMIF($E$11:$CJ$11,"P&amp;l",$E118:$CJ118)</f>
        <v>0</v>
      </c>
      <c r="D118" s="58"/>
      <c r="E118" s="3" t="n">
        <f aca="false">+IF(AND(E$7&lt;$A118+1,E$8&gt;$A118-1),E$9*VLOOKUP($A118,curves,3,0),0)</f>
        <v>0</v>
      </c>
      <c r="F118" s="4" t="n">
        <f aca="false">+IF(AND(E$7&lt;$A118+1,E$8&gt;$A118-1),E$9*(VLOOKUP($A118,curves,8,0)-E$10)*VLOOKUP($A118,curves,3,0),0)</f>
        <v>0</v>
      </c>
      <c r="H118" s="3" t="n">
        <f aca="false">+IF(AND(H$7&lt;$A118+1,H$8&gt;$A118-1),H$9*VLOOKUP($A118,curves,3,0),0)</f>
        <v>0</v>
      </c>
      <c r="I118" s="4" t="n">
        <f aca="false">+IF(AND(H$7&lt;$A118+1,H$8&gt;$A118-1),H$9*(VLOOKUP($A118,curves,8,0)-H$10)*VLOOKUP($A118,curves,3,0),0)</f>
        <v>0</v>
      </c>
      <c r="K118" s="3" t="n">
        <f aca="false">+IF(AND(K$7&lt;$A118+1,K$8&gt;$A118-1),K$9*VLOOKUP($A118,curves,3,0),0)</f>
        <v>-16558434.4148951</v>
      </c>
      <c r="L118" s="4" t="n">
        <f aca="false">+IF(AND(K$7&lt;$A118+1,K$8&gt;$A118-1),K$9*(VLOOKUP($A118,curves,9,0)-K$10)*VLOOKUP($A118,curves,3,0),0)</f>
        <v>-0</v>
      </c>
    </row>
    <row r="119" customFormat="false" ht="12.75" hidden="false" customHeight="false" outlineLevel="0" collapsed="false">
      <c r="A119" s="58" t="n">
        <f aca="false">+curves!A108</f>
        <v>39904</v>
      </c>
      <c r="B119" s="3" t="n">
        <f aca="false">+SUMIF($E$11:$CJ$11,"POS",$E119:$CJ119)</f>
        <v>-16454701.652725</v>
      </c>
      <c r="C119" s="4" t="n">
        <f aca="false">+SUMIF($E$11:$CJ$11,"P&amp;l",$E119:$CJ119)</f>
        <v>0</v>
      </c>
      <c r="D119" s="58"/>
      <c r="E119" s="3" t="n">
        <f aca="false">+IF(AND(E$7&lt;$A119+1,E$8&gt;$A119-1),E$9*VLOOKUP($A119,curves,3,0),0)</f>
        <v>0</v>
      </c>
      <c r="F119" s="4" t="n">
        <f aca="false">+IF(AND(E$7&lt;$A119+1,E$8&gt;$A119-1),E$9*(VLOOKUP($A119,curves,8,0)-E$10)*VLOOKUP($A119,curves,3,0),0)</f>
        <v>0</v>
      </c>
      <c r="H119" s="3" t="n">
        <f aca="false">+IF(AND(H$7&lt;$A119+1,H$8&gt;$A119-1),H$9*VLOOKUP($A119,curves,3,0),0)</f>
        <v>0</v>
      </c>
      <c r="I119" s="4" t="n">
        <f aca="false">+IF(AND(H$7&lt;$A119+1,H$8&gt;$A119-1),H$9*(VLOOKUP($A119,curves,8,0)-H$10)*VLOOKUP($A119,curves,3,0),0)</f>
        <v>0</v>
      </c>
      <c r="K119" s="3" t="n">
        <f aca="false">+IF(AND(K$7&lt;$A119+1,K$8&gt;$A119-1),K$9*VLOOKUP($A119,curves,3,0),0)</f>
        <v>-16454701.652725</v>
      </c>
      <c r="L119" s="4" t="n">
        <f aca="false">+IF(AND(K$7&lt;$A119+1,K$8&gt;$A119-1),K$9*(VLOOKUP($A119,curves,9,0)-K$10)*VLOOKUP($A119,curves,3,0),0)</f>
        <v>-0</v>
      </c>
    </row>
    <row r="120" customFormat="false" ht="12.75" hidden="false" customHeight="false" outlineLevel="0" collapsed="false">
      <c r="A120" s="58" t="n">
        <f aca="false">+curves!A109</f>
        <v>39934</v>
      </c>
      <c r="B120" s="3" t="n">
        <f aca="false">+SUMIF($E$11:$CJ$11,"POS",$E120:$CJ120)</f>
        <v>-16354960.9025946</v>
      </c>
      <c r="C120" s="4" t="n">
        <f aca="false">+SUMIF($E$11:$CJ$11,"P&amp;l",$E120:$CJ120)</f>
        <v>0</v>
      </c>
      <c r="D120" s="58"/>
      <c r="E120" s="3" t="n">
        <f aca="false">+IF(AND(E$7&lt;$A120+1,E$8&gt;$A120-1),E$9*VLOOKUP($A120,curves,3,0),0)</f>
        <v>0</v>
      </c>
      <c r="F120" s="4" t="n">
        <f aca="false">+IF(AND(E$7&lt;$A120+1,E$8&gt;$A120-1),E$9*(VLOOKUP($A120,curves,8,0)-E$10)*VLOOKUP($A120,curves,3,0),0)</f>
        <v>0</v>
      </c>
      <c r="H120" s="3" t="n">
        <f aca="false">+IF(AND(H$7&lt;$A120+1,H$8&gt;$A120-1),H$9*VLOOKUP($A120,curves,3,0),0)</f>
        <v>0</v>
      </c>
      <c r="I120" s="4" t="n">
        <f aca="false">+IF(AND(H$7&lt;$A120+1,H$8&gt;$A120-1),H$9*(VLOOKUP($A120,curves,8,0)-H$10)*VLOOKUP($A120,curves,3,0),0)</f>
        <v>0</v>
      </c>
      <c r="K120" s="3" t="n">
        <f aca="false">+IF(AND(K$7&lt;$A120+1,K$8&gt;$A120-1),K$9*VLOOKUP($A120,curves,3,0),0)</f>
        <v>-16354960.9025946</v>
      </c>
      <c r="L120" s="4" t="n">
        <f aca="false">+IF(AND(K$7&lt;$A120+1,K$8&gt;$A120-1),K$9*(VLOOKUP($A120,curves,9,0)-K$10)*VLOOKUP($A120,curves,3,0),0)</f>
        <v>-0</v>
      </c>
    </row>
    <row r="121" customFormat="false" ht="12.75" hidden="false" customHeight="false" outlineLevel="0" collapsed="false">
      <c r="A121" s="58" t="n">
        <f aca="false">+curves!A110</f>
        <v>39965</v>
      </c>
      <c r="B121" s="3" t="n">
        <f aca="false">+SUMIF($E$11:$CJ$11,"POS",$E121:$CJ121)</f>
        <v>-16252558.2998777</v>
      </c>
      <c r="C121" s="4" t="n">
        <f aca="false">+SUMIF($E$11:$CJ$11,"P&amp;l",$E121:$CJ121)</f>
        <v>0</v>
      </c>
      <c r="D121" s="58"/>
      <c r="E121" s="3" t="n">
        <f aca="false">+IF(AND(E$7&lt;$A121+1,E$8&gt;$A121-1),E$9*VLOOKUP($A121,curves,3,0),0)</f>
        <v>0</v>
      </c>
      <c r="F121" s="4" t="n">
        <f aca="false">+IF(AND(E$7&lt;$A121+1,E$8&gt;$A121-1),E$9*(VLOOKUP($A121,curves,8,0)-E$10)*VLOOKUP($A121,curves,3,0),0)</f>
        <v>0</v>
      </c>
      <c r="H121" s="3" t="n">
        <f aca="false">+IF(AND(H$7&lt;$A121+1,H$8&gt;$A121-1),H$9*VLOOKUP($A121,curves,3,0),0)</f>
        <v>0</v>
      </c>
      <c r="I121" s="4" t="n">
        <f aca="false">+IF(AND(H$7&lt;$A121+1,H$8&gt;$A121-1),H$9*(VLOOKUP($A121,curves,8,0)-H$10)*VLOOKUP($A121,curves,3,0),0)</f>
        <v>0</v>
      </c>
      <c r="K121" s="3" t="n">
        <f aca="false">+IF(AND(K$7&lt;$A121+1,K$8&gt;$A121-1),K$9*VLOOKUP($A121,curves,3,0),0)</f>
        <v>-16252558.2998777</v>
      </c>
      <c r="L121" s="4" t="n">
        <f aca="false">+IF(AND(K$7&lt;$A121+1,K$8&gt;$A121-1),K$9*(VLOOKUP($A121,curves,9,0)-K$10)*VLOOKUP($A121,curves,3,0),0)</f>
        <v>-0</v>
      </c>
    </row>
    <row r="122" customFormat="false" ht="12.75" hidden="false" customHeight="false" outlineLevel="0" collapsed="false">
      <c r="A122" s="58" t="n">
        <f aca="false">+curves!A111</f>
        <v>39995</v>
      </c>
      <c r="B122" s="3" t="n">
        <f aca="false">+SUMIF($E$11:$CJ$11,"POS",$E122:$CJ122)</f>
        <v>-16154096.2041469</v>
      </c>
      <c r="C122" s="4" t="n">
        <f aca="false">+SUMIF($E$11:$CJ$11,"P&amp;l",$E122:$CJ122)</f>
        <v>0</v>
      </c>
      <c r="D122" s="58"/>
      <c r="E122" s="3" t="n">
        <f aca="false">+IF(AND(E$7&lt;$A122+1,E$8&gt;$A122-1),E$9*VLOOKUP($A122,curves,3,0),0)</f>
        <v>0</v>
      </c>
      <c r="F122" s="4" t="n">
        <f aca="false">+IF(AND(E$7&lt;$A122+1,E$8&gt;$A122-1),E$9*(VLOOKUP($A122,curves,8,0)-E$10)*VLOOKUP($A122,curves,3,0),0)</f>
        <v>0</v>
      </c>
      <c r="H122" s="3" t="n">
        <f aca="false">+IF(AND(H$7&lt;$A122+1,H$8&gt;$A122-1),H$9*VLOOKUP($A122,curves,3,0),0)</f>
        <v>0</v>
      </c>
      <c r="I122" s="4" t="n">
        <f aca="false">+IF(AND(H$7&lt;$A122+1,H$8&gt;$A122-1),H$9*(VLOOKUP($A122,curves,8,0)-H$10)*VLOOKUP($A122,curves,3,0),0)</f>
        <v>0</v>
      </c>
      <c r="K122" s="3" t="n">
        <f aca="false">+IF(AND(K$7&lt;$A122+1,K$8&gt;$A122-1),K$9*VLOOKUP($A122,curves,3,0),0)</f>
        <v>-16154096.2041469</v>
      </c>
      <c r="L122" s="4" t="n">
        <f aca="false">+IF(AND(K$7&lt;$A122+1,K$8&gt;$A122-1),K$9*(VLOOKUP($A122,curves,9,0)-K$10)*VLOOKUP($A122,curves,3,0),0)</f>
        <v>-0</v>
      </c>
    </row>
    <row r="123" customFormat="false" ht="12.75" hidden="false" customHeight="false" outlineLevel="0" collapsed="false">
      <c r="A123" s="58" t="n">
        <f aca="false">+curves!A112</f>
        <v>40026</v>
      </c>
      <c r="B123" s="3" t="n">
        <f aca="false">+SUMIF($E$11:$CJ$11,"POS",$E123:$CJ123)</f>
        <v>-16053006.0560893</v>
      </c>
      <c r="C123" s="4" t="n">
        <f aca="false">+SUMIF($E$11:$CJ$11,"P&amp;l",$E123:$CJ123)</f>
        <v>0</v>
      </c>
      <c r="D123" s="58"/>
      <c r="E123" s="3" t="n">
        <f aca="false">+IF(AND(E$7&lt;$A123+1,E$8&gt;$A123-1),E$9*VLOOKUP($A123,curves,3,0),0)</f>
        <v>0</v>
      </c>
      <c r="F123" s="4" t="n">
        <f aca="false">+IF(AND(E$7&lt;$A123+1,E$8&gt;$A123-1),E$9*(VLOOKUP($A123,curves,8,0)-E$10)*VLOOKUP($A123,curves,3,0),0)</f>
        <v>0</v>
      </c>
      <c r="H123" s="3" t="n">
        <f aca="false">+IF(AND(H$7&lt;$A123+1,H$8&gt;$A123-1),H$9*VLOOKUP($A123,curves,3,0),0)</f>
        <v>0</v>
      </c>
      <c r="I123" s="4" t="n">
        <f aca="false">+IF(AND(H$7&lt;$A123+1,H$8&gt;$A123-1),H$9*(VLOOKUP($A123,curves,8,0)-H$10)*VLOOKUP($A123,curves,3,0),0)</f>
        <v>0</v>
      </c>
      <c r="K123" s="3" t="n">
        <f aca="false">+IF(AND(K$7&lt;$A123+1,K$8&gt;$A123-1),K$9*VLOOKUP($A123,curves,3,0),0)</f>
        <v>-16053006.0560893</v>
      </c>
      <c r="L123" s="4" t="n">
        <f aca="false">+IF(AND(K$7&lt;$A123+1,K$8&gt;$A123-1),K$9*(VLOOKUP($A123,curves,9,0)-K$10)*VLOOKUP($A123,curves,3,0),0)</f>
        <v>-0</v>
      </c>
    </row>
    <row r="124" customFormat="false" ht="12.75" hidden="false" customHeight="false" outlineLevel="0" collapsed="false">
      <c r="A124" s="58" t="n">
        <f aca="false">+curves!A113</f>
        <v>40057</v>
      </c>
      <c r="B124" s="3" t="n">
        <f aca="false">+SUMIF($E$11:$CJ$11,"POS",$E124:$CJ124)</f>
        <v>-15952576.1863805</v>
      </c>
      <c r="C124" s="4" t="n">
        <f aca="false">+SUMIF($E$11:$CJ$11,"P&amp;l",$E124:$CJ124)</f>
        <v>0</v>
      </c>
      <c r="D124" s="58"/>
      <c r="E124" s="3" t="n">
        <f aca="false">+IF(AND(E$7&lt;$A124+1,E$8&gt;$A124-1),E$9*VLOOKUP($A124,curves,3,0),0)</f>
        <v>0</v>
      </c>
      <c r="F124" s="4" t="n">
        <f aca="false">+IF(AND(E$7&lt;$A124+1,E$8&gt;$A124-1),E$9*(VLOOKUP($A124,curves,8,0)-E$10)*VLOOKUP($A124,curves,3,0),0)</f>
        <v>0</v>
      </c>
      <c r="H124" s="3" t="n">
        <f aca="false">+IF(AND(H$7&lt;$A124+1,H$8&gt;$A124-1),H$9*VLOOKUP($A124,curves,3,0),0)</f>
        <v>0</v>
      </c>
      <c r="I124" s="4" t="n">
        <f aca="false">+IF(AND(H$7&lt;$A124+1,H$8&gt;$A124-1),H$9*(VLOOKUP($A124,curves,8,0)-H$10)*VLOOKUP($A124,curves,3,0),0)</f>
        <v>0</v>
      </c>
      <c r="K124" s="3" t="n">
        <f aca="false">+IF(AND(K$7&lt;$A124+1,K$8&gt;$A124-1),K$9*VLOOKUP($A124,curves,3,0),0)</f>
        <v>-15952576.1863805</v>
      </c>
      <c r="L124" s="4" t="n">
        <f aca="false">+IF(AND(K$7&lt;$A124+1,K$8&gt;$A124-1),K$9*(VLOOKUP($A124,curves,9,0)-K$10)*VLOOKUP($A124,curves,3,0),0)</f>
        <v>-0</v>
      </c>
    </row>
    <row r="125" customFormat="false" ht="12.75" hidden="false" customHeight="false" outlineLevel="0" collapsed="false">
      <c r="A125" s="58" t="n">
        <f aca="false">+curves!A114</f>
        <v>40087</v>
      </c>
      <c r="B125" s="3" t="n">
        <f aca="false">+SUMIF($E$11:$CJ$11,"POS",$E125:$CJ125)</f>
        <v>-15856010.4448819</v>
      </c>
      <c r="C125" s="4" t="n">
        <f aca="false">+SUMIF($E$11:$CJ$11,"P&amp;l",$E125:$CJ125)</f>
        <v>0</v>
      </c>
      <c r="D125" s="58"/>
      <c r="E125" s="3" t="n">
        <f aca="false">+IF(AND(E$7&lt;$A125+1,E$8&gt;$A125-1),E$9*VLOOKUP($A125,curves,3,0),0)</f>
        <v>0</v>
      </c>
      <c r="F125" s="4" t="n">
        <f aca="false">+IF(AND(E$7&lt;$A125+1,E$8&gt;$A125-1),E$9*(VLOOKUP($A125,curves,8,0)-E$10)*VLOOKUP($A125,curves,3,0),0)</f>
        <v>0</v>
      </c>
      <c r="H125" s="3" t="n">
        <f aca="false">+IF(AND(H$7&lt;$A125+1,H$8&gt;$A125-1),H$9*VLOOKUP($A125,curves,3,0),0)</f>
        <v>0</v>
      </c>
      <c r="I125" s="4" t="n">
        <f aca="false">+IF(AND(H$7&lt;$A125+1,H$8&gt;$A125-1),H$9*(VLOOKUP($A125,curves,8,0)-H$10)*VLOOKUP($A125,curves,3,0),0)</f>
        <v>0</v>
      </c>
      <c r="K125" s="3" t="n">
        <f aca="false">+IF(AND(K$7&lt;$A125+1,K$8&gt;$A125-1),K$9*VLOOKUP($A125,curves,3,0),0)</f>
        <v>-15856010.4448819</v>
      </c>
      <c r="L125" s="4" t="n">
        <f aca="false">+IF(AND(K$7&lt;$A125+1,K$8&gt;$A125-1),K$9*(VLOOKUP($A125,curves,9,0)-K$10)*VLOOKUP($A125,curves,3,0),0)</f>
        <v>-0</v>
      </c>
    </row>
    <row r="126" customFormat="false" ht="12.75" hidden="false" customHeight="false" outlineLevel="0" collapsed="false">
      <c r="A126" s="58" t="n">
        <f aca="false">+curves!A115</f>
        <v>40118</v>
      </c>
      <c r="B126" s="3" t="n">
        <f aca="false">+SUMIF($E$11:$CJ$11,"POS",$E126:$CJ126)</f>
        <v>-15756866.7872815</v>
      </c>
      <c r="C126" s="4" t="n">
        <f aca="false">+SUMIF($E$11:$CJ$11,"P&amp;l",$E126:$CJ126)</f>
        <v>0</v>
      </c>
      <c r="D126" s="58"/>
      <c r="E126" s="3" t="n">
        <f aca="false">+IF(AND(E$7&lt;$A126+1,E$8&gt;$A126-1),E$9*VLOOKUP($A126,curves,3,0),0)</f>
        <v>0</v>
      </c>
      <c r="F126" s="4" t="n">
        <f aca="false">+IF(AND(E$7&lt;$A126+1,E$8&gt;$A126-1),E$9*(VLOOKUP($A126,curves,8,0)-E$10)*VLOOKUP($A126,curves,3,0),0)</f>
        <v>0</v>
      </c>
      <c r="H126" s="3" t="n">
        <f aca="false">+IF(AND(H$7&lt;$A126+1,H$8&gt;$A126-1),H$9*VLOOKUP($A126,curves,3,0),0)</f>
        <v>0</v>
      </c>
      <c r="I126" s="4" t="n">
        <f aca="false">+IF(AND(H$7&lt;$A126+1,H$8&gt;$A126-1),H$9*(VLOOKUP($A126,curves,8,0)-H$10)*VLOOKUP($A126,curves,3,0),0)</f>
        <v>0</v>
      </c>
      <c r="K126" s="3" t="n">
        <f aca="false">+IF(AND(K$7&lt;$A126+1,K$8&gt;$A126-1),K$9*VLOOKUP($A126,curves,3,0),0)</f>
        <v>-15756866.7872815</v>
      </c>
      <c r="L126" s="4" t="n">
        <f aca="false">+IF(AND(K$7&lt;$A126+1,K$8&gt;$A126-1),K$9*(VLOOKUP($A126,curves,9,0)-K$10)*VLOOKUP($A126,curves,3,0),0)</f>
        <v>-0</v>
      </c>
    </row>
    <row r="127" customFormat="false" ht="12.75" hidden="false" customHeight="false" outlineLevel="0" collapsed="false">
      <c r="A127" s="58" t="n">
        <f aca="false">+curves!A116</f>
        <v>40148</v>
      </c>
      <c r="B127" s="3" t="n">
        <f aca="false">+SUMIF($E$11:$CJ$11,"POS",$E127:$CJ127)</f>
        <v>-15661537.4641085</v>
      </c>
      <c r="C127" s="4" t="n">
        <f aca="false">+SUMIF($E$11:$CJ$11,"P&amp;l",$E127:$CJ127)</f>
        <v>0</v>
      </c>
      <c r="D127" s="58"/>
      <c r="E127" s="3" t="n">
        <f aca="false">+IF(AND(E$7&lt;$A127+1,E$8&gt;$A127-1),E$9*VLOOKUP($A127,curves,3,0),0)</f>
        <v>0</v>
      </c>
      <c r="F127" s="4" t="n">
        <f aca="false">+IF(AND(E$7&lt;$A127+1,E$8&gt;$A127-1),E$9*(VLOOKUP($A127,curves,8,0)-E$10)*VLOOKUP($A127,curves,3,0),0)</f>
        <v>0</v>
      </c>
      <c r="H127" s="3" t="n">
        <f aca="false">+IF(AND(H$7&lt;$A127+1,H$8&gt;$A127-1),H$9*VLOOKUP($A127,curves,3,0),0)</f>
        <v>0</v>
      </c>
      <c r="I127" s="4" t="n">
        <f aca="false">+IF(AND(H$7&lt;$A127+1,H$8&gt;$A127-1),H$9*(VLOOKUP($A127,curves,8,0)-H$10)*VLOOKUP($A127,curves,3,0),0)</f>
        <v>0</v>
      </c>
      <c r="K127" s="3" t="n">
        <f aca="false">+IF(AND(K$7&lt;$A127+1,K$8&gt;$A127-1),K$9*VLOOKUP($A127,curves,3,0),0)</f>
        <v>-15661537.4641085</v>
      </c>
      <c r="L127" s="4" t="n">
        <f aca="false">+IF(AND(K$7&lt;$A127+1,K$8&gt;$A127-1),K$9*(VLOOKUP($A127,curves,9,0)-K$10)*VLOOKUP($A127,curves,3,0),0)</f>
        <v>-0</v>
      </c>
    </row>
    <row r="128" customFormat="false" ht="12.75" hidden="false" customHeight="false" outlineLevel="0" collapsed="false">
      <c r="A128" s="58" t="n">
        <f aca="false">+curves!A117</f>
        <v>40179</v>
      </c>
      <c r="B128" s="3" t="n">
        <f aca="false">+SUMIF($E$11:$CJ$11,"POS",$E128:$CJ128)</f>
        <v>-15563662.9184554</v>
      </c>
      <c r="C128" s="4" t="n">
        <f aca="false">+SUMIF($E$11:$CJ$11,"P&amp;l",$E128:$CJ128)</f>
        <v>0</v>
      </c>
      <c r="D128" s="58"/>
      <c r="E128" s="3" t="n">
        <f aca="false">+IF(AND(E$7&lt;$A128+1,E$8&gt;$A128-1),E$9*VLOOKUP($A128,curves,3,0),0)</f>
        <v>0</v>
      </c>
      <c r="F128" s="4" t="n">
        <f aca="false">+IF(AND(E$7&lt;$A128+1,E$8&gt;$A128-1),E$9*(VLOOKUP($A128,curves,8,0)-E$10)*VLOOKUP($A128,curves,3,0),0)</f>
        <v>0</v>
      </c>
      <c r="H128" s="3" t="n">
        <f aca="false">+IF(AND(H$7&lt;$A128+1,H$8&gt;$A128-1),H$9*VLOOKUP($A128,curves,3,0),0)</f>
        <v>0</v>
      </c>
      <c r="I128" s="4" t="n">
        <f aca="false">+IF(AND(H$7&lt;$A128+1,H$8&gt;$A128-1),H$9*(VLOOKUP($A128,curves,8,0)-H$10)*VLOOKUP($A128,curves,3,0),0)</f>
        <v>0</v>
      </c>
      <c r="K128" s="3" t="n">
        <f aca="false">+IF(AND(K$7&lt;$A128+1,K$8&gt;$A128-1),K$9*VLOOKUP($A128,curves,3,0),0)</f>
        <v>-15563662.9184554</v>
      </c>
      <c r="L128" s="4" t="n">
        <f aca="false">+IF(AND(K$7&lt;$A128+1,K$8&gt;$A128-1),K$9*(VLOOKUP($A128,curves,9,0)-K$10)*VLOOKUP($A128,curves,3,0),0)</f>
        <v>-0</v>
      </c>
    </row>
    <row r="129" customFormat="false" ht="12.75" hidden="false" customHeight="false" outlineLevel="0" collapsed="false">
      <c r="A129" s="58" t="n">
        <f aca="false">+curves!A118</f>
        <v>40210</v>
      </c>
      <c r="B129" s="3" t="n">
        <f aca="false">+SUMIF($E$11:$CJ$11,"POS",$E129:$CJ129)</f>
        <v>-15466426.8534884</v>
      </c>
      <c r="C129" s="4" t="n">
        <f aca="false">+SUMIF($E$11:$CJ$11,"P&amp;l",$E129:$CJ129)</f>
        <v>0</v>
      </c>
      <c r="D129" s="58"/>
      <c r="E129" s="3" t="n">
        <f aca="false">+IF(AND(E$7&lt;$A129+1,E$8&gt;$A129-1),E$9*VLOOKUP($A129,curves,3,0),0)</f>
        <v>0</v>
      </c>
      <c r="F129" s="4" t="n">
        <f aca="false">+IF(AND(E$7&lt;$A129+1,E$8&gt;$A129-1),E$9*(VLOOKUP($A129,curves,8,0)-E$10)*VLOOKUP($A129,curves,3,0),0)</f>
        <v>0</v>
      </c>
      <c r="H129" s="3" t="n">
        <f aca="false">+IF(AND(H$7&lt;$A129+1,H$8&gt;$A129-1),H$9*VLOOKUP($A129,curves,3,0),0)</f>
        <v>0</v>
      </c>
      <c r="I129" s="4" t="n">
        <f aca="false">+IF(AND(H$7&lt;$A129+1,H$8&gt;$A129-1),H$9*(VLOOKUP($A129,curves,8,0)-H$10)*VLOOKUP($A129,curves,3,0),0)</f>
        <v>0</v>
      </c>
      <c r="K129" s="3" t="n">
        <f aca="false">+IF(AND(K$7&lt;$A129+1,K$8&gt;$A129-1),K$9*VLOOKUP($A129,curves,3,0),0)</f>
        <v>-15466426.8534884</v>
      </c>
      <c r="L129" s="4" t="n">
        <f aca="false">+IF(AND(K$7&lt;$A129+1,K$8&gt;$A129-1),K$9*(VLOOKUP($A129,curves,9,0)-K$10)*VLOOKUP($A129,curves,3,0),0)</f>
        <v>-0</v>
      </c>
    </row>
    <row r="130" customFormat="false" ht="12.75" hidden="false" customHeight="false" outlineLevel="0" collapsed="false">
      <c r="A130" s="58" t="n">
        <f aca="false">+curves!A119</f>
        <v>40238</v>
      </c>
      <c r="B130" s="3" t="n">
        <f aca="false">+SUMIF($E$11:$CJ$11,"POS",$E130:$CJ130)</f>
        <v>-15379145.9198863</v>
      </c>
      <c r="C130" s="4" t="n">
        <f aca="false">+SUMIF($E$11:$CJ$11,"P&amp;l",$E130:$CJ130)</f>
        <v>0</v>
      </c>
      <c r="D130" s="58"/>
      <c r="E130" s="3" t="n">
        <f aca="false">+IF(AND(E$7&lt;$A130+1,E$8&gt;$A130-1),E$9*VLOOKUP($A130,curves,3,0),0)</f>
        <v>0</v>
      </c>
      <c r="F130" s="4" t="n">
        <f aca="false">+IF(AND(E$7&lt;$A130+1,E$8&gt;$A130-1),E$9*(VLOOKUP($A130,curves,8,0)-E$10)*VLOOKUP($A130,curves,3,0),0)</f>
        <v>0</v>
      </c>
      <c r="H130" s="3" t="n">
        <f aca="false">+IF(AND(H$7&lt;$A130+1,H$8&gt;$A130-1),H$9*VLOOKUP($A130,curves,3,0),0)</f>
        <v>0</v>
      </c>
      <c r="I130" s="4" t="n">
        <f aca="false">+IF(AND(H$7&lt;$A130+1,H$8&gt;$A130-1),H$9*(VLOOKUP($A130,curves,8,0)-H$10)*VLOOKUP($A130,curves,3,0),0)</f>
        <v>0</v>
      </c>
      <c r="K130" s="3" t="n">
        <f aca="false">+IF(AND(K$7&lt;$A130+1,K$8&gt;$A130-1),K$9*VLOOKUP($A130,curves,3,0),0)</f>
        <v>-15379145.9198863</v>
      </c>
      <c r="L130" s="4" t="n">
        <f aca="false">+IF(AND(K$7&lt;$A130+1,K$8&gt;$A130-1),K$9*(VLOOKUP($A130,curves,9,0)-K$10)*VLOOKUP($A130,curves,3,0),0)</f>
        <v>-0</v>
      </c>
    </row>
    <row r="131" customFormat="false" ht="12.75" hidden="false" customHeight="false" outlineLevel="0" collapsed="false">
      <c r="A131" s="58" t="n">
        <f aca="false">+curves!A120</f>
        <v>40269</v>
      </c>
      <c r="B131" s="3" t="n">
        <f aca="false">+SUMIF($E$11:$CJ$11,"POS",$E131:$CJ131)</f>
        <v>-15283113.1039942</v>
      </c>
      <c r="C131" s="4" t="n">
        <f aca="false">+SUMIF($E$11:$CJ$11,"P&amp;l",$E131:$CJ131)</f>
        <v>0</v>
      </c>
      <c r="D131" s="58"/>
      <c r="E131" s="3" t="n">
        <f aca="false">+IF(AND(E$7&lt;$A131+1,E$8&gt;$A131-1),E$9*VLOOKUP($A131,curves,3,0),0)</f>
        <v>0</v>
      </c>
      <c r="F131" s="4" t="n">
        <f aca="false">+IF(AND(E$7&lt;$A131+1,E$8&gt;$A131-1),E$9*(VLOOKUP($A131,curves,8,0)-E$10)*VLOOKUP($A131,curves,3,0),0)</f>
        <v>0</v>
      </c>
      <c r="H131" s="3" t="n">
        <f aca="false">+IF(AND(H$7&lt;$A131+1,H$8&gt;$A131-1),H$9*VLOOKUP($A131,curves,3,0),0)</f>
        <v>0</v>
      </c>
      <c r="I131" s="4" t="n">
        <f aca="false">+IF(AND(H$7&lt;$A131+1,H$8&gt;$A131-1),H$9*(VLOOKUP($A131,curves,8,0)-H$10)*VLOOKUP($A131,curves,3,0),0)</f>
        <v>0</v>
      </c>
      <c r="K131" s="3" t="n">
        <f aca="false">+IF(AND(K$7&lt;$A131+1,K$8&gt;$A131-1),K$9*VLOOKUP($A131,curves,3,0),0)</f>
        <v>-15283113.1039942</v>
      </c>
      <c r="L131" s="4" t="n">
        <f aca="false">+IF(AND(K$7&lt;$A131+1,K$8&gt;$A131-1),K$9*(VLOOKUP($A131,curves,9,0)-K$10)*VLOOKUP($A131,curves,3,0),0)</f>
        <v>-0</v>
      </c>
    </row>
    <row r="132" customFormat="false" ht="12.75" hidden="false" customHeight="false" outlineLevel="0" collapsed="false">
      <c r="A132" s="58" t="n">
        <f aca="false">+curves!A121</f>
        <v>40299</v>
      </c>
      <c r="B132" s="3" t="n">
        <f aca="false">+SUMIF($E$11:$CJ$11,"POS",$E132:$CJ132)</f>
        <v>-15190774.2069455</v>
      </c>
      <c r="C132" s="4" t="n">
        <f aca="false">+SUMIF($E$11:$CJ$11,"P&amp;l",$E132:$CJ132)</f>
        <v>0</v>
      </c>
      <c r="D132" s="58"/>
      <c r="E132" s="3" t="n">
        <f aca="false">+IF(AND(E$7&lt;$A132+1,E$8&gt;$A132-1),E$9*VLOOKUP($A132,curves,3,0),0)</f>
        <v>0</v>
      </c>
      <c r="F132" s="4" t="n">
        <f aca="false">+IF(AND(E$7&lt;$A132+1,E$8&gt;$A132-1),E$9*(VLOOKUP($A132,curves,8,0)-E$10)*VLOOKUP($A132,curves,3,0),0)</f>
        <v>0</v>
      </c>
      <c r="H132" s="3" t="n">
        <f aca="false">+IF(AND(H$7&lt;$A132+1,H$8&gt;$A132-1),H$9*VLOOKUP($A132,curves,3,0),0)</f>
        <v>0</v>
      </c>
      <c r="I132" s="4" t="n">
        <f aca="false">+IF(AND(H$7&lt;$A132+1,H$8&gt;$A132-1),H$9*(VLOOKUP($A132,curves,8,0)-H$10)*VLOOKUP($A132,curves,3,0),0)</f>
        <v>0</v>
      </c>
      <c r="K132" s="3" t="n">
        <f aca="false">+IF(AND(K$7&lt;$A132+1,K$8&gt;$A132-1),K$9*VLOOKUP($A132,curves,3,0),0)</f>
        <v>-15190774.2069455</v>
      </c>
      <c r="L132" s="4" t="n">
        <f aca="false">+IF(AND(K$7&lt;$A132+1,K$8&gt;$A132-1),K$9*(VLOOKUP($A132,curves,9,0)-K$10)*VLOOKUP($A132,curves,3,0),0)</f>
        <v>-0</v>
      </c>
    </row>
    <row r="133" customFormat="false" ht="12.75" hidden="false" customHeight="false" outlineLevel="0" collapsed="false">
      <c r="A133" s="58" t="n">
        <f aca="false">+curves!A122</f>
        <v>40330</v>
      </c>
      <c r="B133" s="3" t="n">
        <f aca="false">+SUMIF($E$11:$CJ$11,"POS",$E133:$CJ133)</f>
        <v>-15095969.1772965</v>
      </c>
      <c r="C133" s="4" t="n">
        <f aca="false">+SUMIF($E$11:$CJ$11,"P&amp;l",$E133:$CJ133)</f>
        <v>0</v>
      </c>
      <c r="D133" s="58"/>
      <c r="E133" s="3" t="n">
        <f aca="false">+IF(AND(E$7&lt;$A133+1,E$8&gt;$A133-1),E$9*VLOOKUP($A133,curves,3,0),0)</f>
        <v>0</v>
      </c>
      <c r="F133" s="4" t="n">
        <f aca="false">+IF(AND(E$7&lt;$A133+1,E$8&gt;$A133-1),E$9*(VLOOKUP($A133,curves,8,0)-E$10)*VLOOKUP($A133,curves,3,0),0)</f>
        <v>0</v>
      </c>
      <c r="H133" s="3" t="n">
        <f aca="false">+IF(AND(H$7&lt;$A133+1,H$8&gt;$A133-1),H$9*VLOOKUP($A133,curves,3,0),0)</f>
        <v>0</v>
      </c>
      <c r="I133" s="4" t="n">
        <f aca="false">+IF(AND(H$7&lt;$A133+1,H$8&gt;$A133-1),H$9*(VLOOKUP($A133,curves,8,0)-H$10)*VLOOKUP($A133,curves,3,0),0)</f>
        <v>0</v>
      </c>
      <c r="K133" s="3" t="n">
        <f aca="false">+IF(AND(K$7&lt;$A133+1,K$8&gt;$A133-1),K$9*VLOOKUP($A133,curves,3,0),0)</f>
        <v>-15095969.1772965</v>
      </c>
      <c r="L133" s="4" t="n">
        <f aca="false">+IF(AND(K$7&lt;$A133+1,K$8&gt;$A133-1),K$9*(VLOOKUP($A133,curves,9,0)-K$10)*VLOOKUP($A133,curves,3,0),0)</f>
        <v>-0</v>
      </c>
    </row>
    <row r="134" customFormat="false" ht="12.75" hidden="false" customHeight="false" outlineLevel="0" collapsed="false">
      <c r="A134" s="58" t="n">
        <f aca="false">+curves!A123</f>
        <v>40360</v>
      </c>
      <c r="B134" s="3" t="n">
        <f aca="false">+SUMIF($E$11:$CJ$11,"POS",$E134:$CJ134)</f>
        <v>-15006887.7311054</v>
      </c>
      <c r="C134" s="4" t="n">
        <f aca="false">+SUMIF($E$11:$CJ$11,"P&amp;l",$E134:$CJ134)</f>
        <v>0</v>
      </c>
      <c r="D134" s="58"/>
      <c r="E134" s="3" t="n">
        <f aca="false">+IF(AND(E$7&lt;$A134+1,E$8&gt;$A134-1),E$9*VLOOKUP($A134,curves,3,0),0)</f>
        <v>0</v>
      </c>
      <c r="F134" s="4" t="n">
        <f aca="false">+IF(AND(E$7&lt;$A134+1,E$8&gt;$A134-1),E$9*(VLOOKUP($A134,curves,8,0)-E$10)*VLOOKUP($A134,curves,3,0),0)</f>
        <v>0</v>
      </c>
      <c r="H134" s="3" t="n">
        <f aca="false">+IF(AND(H$7&lt;$A134+1,H$8&gt;$A134-1),H$9*VLOOKUP($A134,curves,3,0),0)</f>
        <v>0</v>
      </c>
      <c r="I134" s="4" t="n">
        <f aca="false">+IF(AND(H$7&lt;$A134+1,H$8&gt;$A134-1),H$9*(VLOOKUP($A134,curves,8,0)-H$10)*VLOOKUP($A134,curves,3,0),0)</f>
        <v>0</v>
      </c>
      <c r="K134" s="3" t="n">
        <f aca="false">+IF(AND(K$7&lt;$A134+1,K$8&gt;$A134-1),K$9*VLOOKUP($A134,curves,3,0),0)</f>
        <v>-15006887.7311054</v>
      </c>
      <c r="L134" s="4" t="n">
        <f aca="false">+IF(AND(K$7&lt;$A134+1,K$8&gt;$A134-1),K$9*(VLOOKUP($A134,curves,9,0)-K$10)*VLOOKUP($A134,curves,3,0),0)</f>
        <v>-0</v>
      </c>
    </row>
    <row r="135" customFormat="false" ht="12.75" hidden="false" customHeight="false" outlineLevel="0" collapsed="false">
      <c r="A135" s="58" t="n">
        <f aca="false">+curves!A124</f>
        <v>40391</v>
      </c>
      <c r="B135" s="3" t="n">
        <f aca="false">+SUMIF($E$11:$CJ$11,"POS",$E135:$CJ135)</f>
        <v>-14916036.9158432</v>
      </c>
      <c r="C135" s="4" t="n">
        <f aca="false">+SUMIF($E$11:$CJ$11,"P&amp;l",$E135:$CJ135)</f>
        <v>0</v>
      </c>
      <c r="D135" s="58"/>
      <c r="E135" s="3" t="n">
        <f aca="false">+IF(AND(E$7&lt;$A135+1,E$8&gt;$A135-1),E$9*VLOOKUP($A135,curves,3,0),0)</f>
        <v>0</v>
      </c>
      <c r="F135" s="4" t="n">
        <f aca="false">+IF(AND(E$7&lt;$A135+1,E$8&gt;$A135-1),E$9*(VLOOKUP($A135,curves,8,0)-E$10)*VLOOKUP($A135,curves,3,0),0)</f>
        <v>0</v>
      </c>
      <c r="H135" s="3" t="n">
        <f aca="false">+IF(AND(H$7&lt;$A135+1,H$8&gt;$A135-1),H$9*VLOOKUP($A135,curves,3,0),0)</f>
        <v>0</v>
      </c>
      <c r="I135" s="4" t="n">
        <f aca="false">+IF(AND(H$7&lt;$A135+1,H$8&gt;$A135-1),H$9*(VLOOKUP($A135,curves,8,0)-H$10)*VLOOKUP($A135,curves,3,0),0)</f>
        <v>0</v>
      </c>
      <c r="K135" s="3" t="n">
        <f aca="false">+IF(AND(K$7&lt;$A135+1,K$8&gt;$A135-1),K$9*VLOOKUP($A135,curves,3,0),0)</f>
        <v>-14916036.9158432</v>
      </c>
      <c r="L135" s="4" t="n">
        <f aca="false">+IF(AND(K$7&lt;$A135+1,K$8&gt;$A135-1),K$9*(VLOOKUP($A135,curves,9,0)-K$10)*VLOOKUP($A135,curves,3,0),0)</f>
        <v>-0</v>
      </c>
    </row>
    <row r="136" customFormat="false" ht="12.75" hidden="false" customHeight="false" outlineLevel="0" collapsed="false">
      <c r="A136" s="58" t="n">
        <f aca="false">+curves!A125</f>
        <v>40422</v>
      </c>
      <c r="B136" s="3" t="n">
        <f aca="false">+SUMIF($E$11:$CJ$11,"POS",$E136:$CJ136)</f>
        <v>-14825731.0233749</v>
      </c>
      <c r="C136" s="4" t="n">
        <f aca="false">+SUMIF($E$11:$CJ$11,"P&amp;l",$E136:$CJ136)</f>
        <v>0</v>
      </c>
      <c r="D136" s="58"/>
      <c r="E136" s="3" t="n">
        <f aca="false">+IF(AND(E$7&lt;$A136+1,E$8&gt;$A136-1),E$9*VLOOKUP($A136,curves,3,0),0)</f>
        <v>0</v>
      </c>
      <c r="F136" s="4" t="n">
        <f aca="false">+IF(AND(E$7&lt;$A136+1,E$8&gt;$A136-1),E$9*(VLOOKUP($A136,curves,8,0)-E$10)*VLOOKUP($A136,curves,3,0),0)</f>
        <v>0</v>
      </c>
      <c r="H136" s="3" t="n">
        <f aca="false">+IF(AND(H$7&lt;$A136+1,H$8&gt;$A136-1),H$9*VLOOKUP($A136,curves,3,0),0)</f>
        <v>0</v>
      </c>
      <c r="I136" s="4" t="n">
        <f aca="false">+IF(AND(H$7&lt;$A136+1,H$8&gt;$A136-1),H$9*(VLOOKUP($A136,curves,8,0)-H$10)*VLOOKUP($A136,curves,3,0),0)</f>
        <v>0</v>
      </c>
      <c r="K136" s="3" t="n">
        <f aca="false">+IF(AND(K$7&lt;$A136+1,K$8&gt;$A136-1),K$9*VLOOKUP($A136,curves,3,0),0)</f>
        <v>-14825731.0233749</v>
      </c>
      <c r="L136" s="4" t="n">
        <f aca="false">+IF(AND(K$7&lt;$A136+1,K$8&gt;$A136-1),K$9*(VLOOKUP($A136,curves,9,0)-K$10)*VLOOKUP($A136,curves,3,0),0)</f>
        <v>-0</v>
      </c>
    </row>
    <row r="137" customFormat="false" ht="12.75" hidden="false" customHeight="false" outlineLevel="0" collapsed="false">
      <c r="A137" s="58" t="n">
        <f aca="false">+curves!A126</f>
        <v>40452</v>
      </c>
      <c r="B137" s="3" t="n">
        <f aca="false">+SUMIF($E$11:$CJ$11,"POS",$E137:$CJ137)</f>
        <v>-14738854.0138782</v>
      </c>
      <c r="C137" s="4" t="n">
        <f aca="false">+SUMIF($E$11:$CJ$11,"P&amp;l",$E137:$CJ137)</f>
        <v>0</v>
      </c>
      <c r="D137" s="58"/>
      <c r="E137" s="3" t="n">
        <f aca="false">+IF(AND(E$7&lt;$A137+1,E$8&gt;$A137-1),E$9*VLOOKUP($A137,curves,3,0),0)</f>
        <v>0</v>
      </c>
      <c r="F137" s="4" t="n">
        <f aca="false">+IF(AND(E$7&lt;$A137+1,E$8&gt;$A137-1),E$9*(VLOOKUP($A137,curves,8,0)-E$10)*VLOOKUP($A137,curves,3,0),0)</f>
        <v>0</v>
      </c>
      <c r="H137" s="3" t="n">
        <f aca="false">+IF(AND(H$7&lt;$A137+1,H$8&gt;$A137-1),H$9*VLOOKUP($A137,curves,3,0),0)</f>
        <v>0</v>
      </c>
      <c r="I137" s="4" t="n">
        <f aca="false">+IF(AND(H$7&lt;$A137+1,H$8&gt;$A137-1),H$9*(VLOOKUP($A137,curves,8,0)-H$10)*VLOOKUP($A137,curves,3,0),0)</f>
        <v>0</v>
      </c>
      <c r="K137" s="3" t="n">
        <f aca="false">+IF(AND(K$7&lt;$A137+1,K$8&gt;$A137-1),K$9*VLOOKUP($A137,curves,3,0),0)</f>
        <v>-14738854.0138782</v>
      </c>
      <c r="L137" s="4" t="n">
        <f aca="false">+IF(AND(K$7&lt;$A137+1,K$8&gt;$A137-1),K$9*(VLOOKUP($A137,curves,9,0)-K$10)*VLOOKUP($A137,curves,3,0),0)</f>
        <v>-0</v>
      </c>
    </row>
    <row r="138" customFormat="false" ht="12.75" hidden="false" customHeight="false" outlineLevel="0" collapsed="false">
      <c r="A138" s="58" t="n">
        <f aca="false">+curves!A127</f>
        <v>40483</v>
      </c>
      <c r="B138" s="3" t="n">
        <f aca="false">+SUMIF($E$11:$CJ$11,"POS",$E138:$CJ138)</f>
        <v>-14649610.954046</v>
      </c>
      <c r="C138" s="4" t="n">
        <f aca="false">+SUMIF($E$11:$CJ$11,"P&amp;l",$E138:$CJ138)</f>
        <v>0</v>
      </c>
      <c r="D138" s="58"/>
      <c r="E138" s="3" t="n">
        <f aca="false">+IF(AND(E$7&lt;$A138+1,E$8&gt;$A138-1),E$9*VLOOKUP($A138,curves,3,0),0)</f>
        <v>0</v>
      </c>
      <c r="F138" s="4" t="n">
        <f aca="false">+IF(AND(E$7&lt;$A138+1,E$8&gt;$A138-1),E$9*(VLOOKUP($A138,curves,8,0)-E$10)*VLOOKUP($A138,curves,3,0),0)</f>
        <v>0</v>
      </c>
      <c r="H138" s="3" t="n">
        <f aca="false">+IF(AND(H$7&lt;$A138+1,H$8&gt;$A138-1),H$9*VLOOKUP($A138,curves,3,0),0)</f>
        <v>0</v>
      </c>
      <c r="I138" s="4" t="n">
        <f aca="false">+IF(AND(H$7&lt;$A138+1,H$8&gt;$A138-1),H$9*(VLOOKUP($A138,curves,8,0)-H$10)*VLOOKUP($A138,curves,3,0),0)</f>
        <v>0</v>
      </c>
      <c r="K138" s="3" t="n">
        <f aca="false">+IF(AND(K$7&lt;$A138+1,K$8&gt;$A138-1),K$9*VLOOKUP($A138,curves,3,0),0)</f>
        <v>-14649610.954046</v>
      </c>
      <c r="L138" s="4" t="n">
        <f aca="false">+IF(AND(K$7&lt;$A138+1,K$8&gt;$A138-1),K$9*(VLOOKUP($A138,curves,9,0)-K$10)*VLOOKUP($A138,curves,3,0),0)</f>
        <v>-0</v>
      </c>
    </row>
    <row r="139" customFormat="false" ht="12.75" hidden="false" customHeight="false" outlineLevel="0" collapsed="false">
      <c r="A139" s="58" t="n">
        <f aca="false">+curves!A128</f>
        <v>40513</v>
      </c>
      <c r="B139" s="3" t="n">
        <f aca="false">+SUMIF($E$11:$CJ$11,"POS",$E139:$CJ139)</f>
        <v>-14563756.4793328</v>
      </c>
      <c r="C139" s="4" t="n">
        <f aca="false">+SUMIF($E$11:$CJ$11,"P&amp;l",$E139:$CJ139)</f>
        <v>0</v>
      </c>
      <c r="D139" s="58"/>
      <c r="E139" s="3" t="n">
        <f aca="false">+IF(AND(E$7&lt;$A139+1,E$8&gt;$A139-1),E$9*VLOOKUP($A139,curves,3,0),0)</f>
        <v>0</v>
      </c>
      <c r="F139" s="4" t="n">
        <f aca="false">+IF(AND(E$7&lt;$A139+1,E$8&gt;$A139-1),E$9*(VLOOKUP($A139,curves,8,0)-E$10)*VLOOKUP($A139,curves,3,0),0)</f>
        <v>0</v>
      </c>
      <c r="H139" s="3" t="n">
        <f aca="false">+IF(AND(H$7&lt;$A139+1,H$8&gt;$A139-1),H$9*VLOOKUP($A139,curves,3,0),0)</f>
        <v>0</v>
      </c>
      <c r="I139" s="4" t="n">
        <f aca="false">+IF(AND(H$7&lt;$A139+1,H$8&gt;$A139-1),H$9*(VLOOKUP($A139,curves,8,0)-H$10)*VLOOKUP($A139,curves,3,0),0)</f>
        <v>0</v>
      </c>
      <c r="K139" s="3" t="n">
        <f aca="false">+IF(AND(K$7&lt;$A139+1,K$8&gt;$A139-1),K$9*VLOOKUP($A139,curves,3,0),0)</f>
        <v>-14563756.4793328</v>
      </c>
      <c r="L139" s="4" t="n">
        <f aca="false">+IF(AND(K$7&lt;$A139+1,K$8&gt;$A139-1),K$9*(VLOOKUP($A139,curves,9,0)-K$10)*VLOOKUP($A139,curves,3,0),0)</f>
        <v>-0</v>
      </c>
    </row>
    <row r="140" customFormat="false" ht="12.75" hidden="false" customHeight="false" outlineLevel="0" collapsed="false">
      <c r="A140" s="58" t="n">
        <f aca="false">+curves!A129</f>
        <v>40544</v>
      </c>
      <c r="B140" s="3" t="n">
        <f aca="false">+SUMIF($E$11:$CJ$11,"POS",$E140:$CJ140)</f>
        <v>-14475563.8615807</v>
      </c>
      <c r="C140" s="4" t="n">
        <f aca="false">+SUMIF($E$11:$CJ$11,"P&amp;l",$E140:$CJ140)</f>
        <v>0</v>
      </c>
      <c r="D140" s="58"/>
      <c r="E140" s="3" t="n">
        <f aca="false">+IF(AND(E$7&lt;$A140+1,E$8&gt;$A140-1),E$9*VLOOKUP($A140,curves,3,0),0)</f>
        <v>0</v>
      </c>
      <c r="F140" s="4" t="n">
        <f aca="false">+IF(AND(E$7&lt;$A140+1,E$8&gt;$A140-1),E$9*(VLOOKUP($A140,curves,8,0)-E$10)*VLOOKUP($A140,curves,3,0),0)</f>
        <v>0</v>
      </c>
      <c r="H140" s="3" t="n">
        <f aca="false">+IF(AND(H$7&lt;$A140+1,H$8&gt;$A140-1),H$9*VLOOKUP($A140,curves,3,0),0)</f>
        <v>0</v>
      </c>
      <c r="I140" s="4" t="n">
        <f aca="false">+IF(AND(H$7&lt;$A140+1,H$8&gt;$A140-1),H$9*(VLOOKUP($A140,curves,8,0)-H$10)*VLOOKUP($A140,curves,3,0),0)</f>
        <v>0</v>
      </c>
      <c r="K140" s="3" t="n">
        <f aca="false">+IF(AND(K$7&lt;$A140+1,K$8&gt;$A140-1),K$9*VLOOKUP($A140,curves,3,0),0)</f>
        <v>-14475563.8615807</v>
      </c>
      <c r="L140" s="4" t="n">
        <f aca="false">+IF(AND(K$7&lt;$A140+1,K$8&gt;$A140-1),K$9*(VLOOKUP($A140,curves,9,0)-K$10)*VLOOKUP($A140,curves,3,0),0)</f>
        <v>-0</v>
      </c>
    </row>
    <row r="141" customFormat="false" ht="12.75" hidden="false" customHeight="false" outlineLevel="0" collapsed="false">
      <c r="A141" s="58" t="n">
        <f aca="false">+curves!A130</f>
        <v>40575</v>
      </c>
      <c r="B141" s="3" t="n">
        <f aca="false">+SUMIF($E$11:$CJ$11,"POS",$E141:$CJ141)</f>
        <v>-14387900.3725099</v>
      </c>
      <c r="C141" s="4" t="n">
        <f aca="false">+SUMIF($E$11:$CJ$11,"P&amp;l",$E141:$CJ141)</f>
        <v>0</v>
      </c>
      <c r="D141" s="58"/>
      <c r="E141" s="3" t="n">
        <f aca="false">+IF(AND(E$7&lt;$A141+1,E$8&gt;$A141-1),E$9*VLOOKUP($A141,curves,3,0),0)</f>
        <v>0</v>
      </c>
      <c r="F141" s="4" t="n">
        <f aca="false">+IF(AND(E$7&lt;$A141+1,E$8&gt;$A141-1),E$9*(VLOOKUP($A141,curves,8,0)-E$10)*VLOOKUP($A141,curves,3,0),0)</f>
        <v>0</v>
      </c>
      <c r="H141" s="3" t="n">
        <f aca="false">+IF(AND(H$7&lt;$A141+1,H$8&gt;$A141-1),H$9*VLOOKUP($A141,curves,3,0),0)</f>
        <v>0</v>
      </c>
      <c r="I141" s="4" t="n">
        <f aca="false">+IF(AND(H$7&lt;$A141+1,H$8&gt;$A141-1),H$9*(VLOOKUP($A141,curves,8,0)-H$10)*VLOOKUP($A141,curves,3,0),0)</f>
        <v>0</v>
      </c>
      <c r="K141" s="3" t="n">
        <f aca="false">+IF(AND(K$7&lt;$A141+1,K$8&gt;$A141-1),K$9*VLOOKUP($A141,curves,3,0),0)</f>
        <v>-14387900.3725099</v>
      </c>
      <c r="L141" s="4" t="n">
        <f aca="false">+IF(AND(K$7&lt;$A141+1,K$8&gt;$A141-1),K$9*(VLOOKUP($A141,curves,9,0)-K$10)*VLOOKUP($A141,curves,3,0),0)</f>
        <v>-0</v>
      </c>
    </row>
    <row r="142" customFormat="false" ht="12.75" hidden="false" customHeight="false" outlineLevel="0" collapsed="false">
      <c r="A142" s="58" t="n">
        <f aca="false">+curves!A131</f>
        <v>40603</v>
      </c>
      <c r="B142" s="3" t="n">
        <f aca="false">+SUMIF($E$11:$CJ$11,"POS",$E142:$CJ142)</f>
        <v>-14309172.6283743</v>
      </c>
      <c r="C142" s="4" t="n">
        <f aca="false">+SUMIF($E$11:$CJ$11,"P&amp;l",$E142:$CJ142)</f>
        <v>0</v>
      </c>
      <c r="D142" s="58"/>
      <c r="E142" s="3" t="n">
        <f aca="false">+IF(AND(E$7&lt;$A142+1,E$8&gt;$A142-1),E$9*VLOOKUP($A142,curves,3,0),0)</f>
        <v>0</v>
      </c>
      <c r="F142" s="4" t="n">
        <f aca="false">+IF(AND(E$7&lt;$A142+1,E$8&gt;$A142-1),E$9*(VLOOKUP($A142,curves,8,0)-E$10)*VLOOKUP($A142,curves,3,0),0)</f>
        <v>0</v>
      </c>
      <c r="H142" s="3" t="n">
        <f aca="false">+IF(AND(H$7&lt;$A142+1,H$8&gt;$A142-1),H$9*VLOOKUP($A142,curves,3,0),0)</f>
        <v>0</v>
      </c>
      <c r="I142" s="4" t="n">
        <f aca="false">+IF(AND(H$7&lt;$A142+1,H$8&gt;$A142-1),H$9*(VLOOKUP($A142,curves,8,0)-H$10)*VLOOKUP($A142,curves,3,0),0)</f>
        <v>0</v>
      </c>
      <c r="K142" s="3" t="n">
        <f aca="false">+IF(AND(K$7&lt;$A142+1,K$8&gt;$A142-1),K$9*VLOOKUP($A142,curves,3,0),0)</f>
        <v>-14309172.6283743</v>
      </c>
      <c r="L142" s="4" t="n">
        <f aca="false">+IF(AND(K$7&lt;$A142+1,K$8&gt;$A142-1),K$9*(VLOOKUP($A142,curves,9,0)-K$10)*VLOOKUP($A142,curves,3,0),0)</f>
        <v>-0</v>
      </c>
    </row>
    <row r="143" customFormat="false" ht="12.75" hidden="false" customHeight="false" outlineLevel="0" collapsed="false">
      <c r="A143" s="58" t="n">
        <f aca="false">+curves!A132</f>
        <v>40634</v>
      </c>
      <c r="B143" s="3" t="n">
        <f aca="false">+SUMIF($E$11:$CJ$11,"POS",$E143:$CJ143)</f>
        <v>-14222507.5187327</v>
      </c>
      <c r="C143" s="4" t="n">
        <f aca="false">+SUMIF($E$11:$CJ$11,"P&amp;l",$E143:$CJ143)</f>
        <v>0</v>
      </c>
      <c r="D143" s="58"/>
      <c r="E143" s="3" t="n">
        <f aca="false">+IF(AND(E$7&lt;$A143+1,E$8&gt;$A143-1),E$9*VLOOKUP($A143,curves,3,0),0)</f>
        <v>0</v>
      </c>
      <c r="F143" s="4" t="n">
        <f aca="false">+IF(AND(E$7&lt;$A143+1,E$8&gt;$A143-1),E$9*(VLOOKUP($A143,curves,8,0)-E$10)*VLOOKUP($A143,curves,3,0),0)</f>
        <v>0</v>
      </c>
      <c r="H143" s="3" t="n">
        <f aca="false">+IF(AND(H$7&lt;$A143+1,H$8&gt;$A143-1),H$9*VLOOKUP($A143,curves,3,0),0)</f>
        <v>0</v>
      </c>
      <c r="I143" s="4" t="n">
        <f aca="false">+IF(AND(H$7&lt;$A143+1,H$8&gt;$A143-1),H$9*(VLOOKUP($A143,curves,8,0)-H$10)*VLOOKUP($A143,curves,3,0),0)</f>
        <v>0</v>
      </c>
      <c r="K143" s="3" t="n">
        <f aca="false">+IF(AND(K$7&lt;$A143+1,K$8&gt;$A143-1),K$9*VLOOKUP($A143,curves,3,0),0)</f>
        <v>-14222507.5187327</v>
      </c>
      <c r="L143" s="4" t="n">
        <f aca="false">+IF(AND(K$7&lt;$A143+1,K$8&gt;$A143-1),K$9*(VLOOKUP($A143,curves,9,0)-K$10)*VLOOKUP($A143,curves,3,0),0)</f>
        <v>-0</v>
      </c>
    </row>
    <row r="144" customFormat="false" ht="12.75" hidden="false" customHeight="false" outlineLevel="0" collapsed="false">
      <c r="A144" s="58" t="n">
        <f aca="false">+curves!A133</f>
        <v>40664</v>
      </c>
      <c r="B144" s="3" t="n">
        <f aca="false">+SUMIF($E$11:$CJ$11,"POS",$E144:$CJ144)</f>
        <v>-14139133.2469781</v>
      </c>
      <c r="C144" s="4" t="n">
        <f aca="false">+SUMIF($E$11:$CJ$11,"P&amp;l",$E144:$CJ144)</f>
        <v>0</v>
      </c>
      <c r="D144" s="58"/>
      <c r="E144" s="3" t="n">
        <f aca="false">+IF(AND(E$7&lt;$A144+1,E$8&gt;$A144-1),E$9*VLOOKUP($A144,curves,3,0),0)</f>
        <v>0</v>
      </c>
      <c r="F144" s="4" t="n">
        <f aca="false">+IF(AND(E$7&lt;$A144+1,E$8&gt;$A144-1),E$9*(VLOOKUP($A144,curves,8,0)-E$10)*VLOOKUP($A144,curves,3,0),0)</f>
        <v>0</v>
      </c>
      <c r="H144" s="3" t="n">
        <f aca="false">+IF(AND(H$7&lt;$A144+1,H$8&gt;$A144-1),H$9*VLOOKUP($A144,curves,3,0),0)</f>
        <v>0</v>
      </c>
      <c r="I144" s="4" t="n">
        <f aca="false">+IF(AND(H$7&lt;$A144+1,H$8&gt;$A144-1),H$9*(VLOOKUP($A144,curves,8,0)-H$10)*VLOOKUP($A144,curves,3,0),0)</f>
        <v>0</v>
      </c>
      <c r="K144" s="3" t="n">
        <f aca="false">+IF(AND(K$7&lt;$A144+1,K$8&gt;$A144-1),K$9*VLOOKUP($A144,curves,3,0),0)</f>
        <v>-14139133.2469781</v>
      </c>
      <c r="L144" s="4" t="n">
        <f aca="false">+IF(AND(K$7&lt;$A144+1,K$8&gt;$A144-1),K$9*(VLOOKUP($A144,curves,9,0)-K$10)*VLOOKUP($A144,curves,3,0),0)</f>
        <v>-0</v>
      </c>
    </row>
    <row r="145" customFormat="false" ht="12.75" hidden="false" customHeight="false" outlineLevel="0" collapsed="false">
      <c r="A145" s="58" t="n">
        <f aca="false">+curves!A134</f>
        <v>40695</v>
      </c>
      <c r="B145" s="3" t="n">
        <f aca="false">+SUMIF($E$11:$CJ$11,"POS",$E145:$CJ145)</f>
        <v>-14053488.5195688</v>
      </c>
      <c r="C145" s="4" t="n">
        <f aca="false">+SUMIF($E$11:$CJ$11,"P&amp;l",$E145:$CJ145)</f>
        <v>0</v>
      </c>
      <c r="D145" s="58"/>
      <c r="E145" s="3" t="n">
        <f aca="false">+IF(AND(E$7&lt;$A145+1,E$8&gt;$A145-1),E$9*VLOOKUP($A145,curves,3,0),0)</f>
        <v>0</v>
      </c>
      <c r="F145" s="4" t="n">
        <f aca="false">+IF(AND(E$7&lt;$A145+1,E$8&gt;$A145-1),E$9*(VLOOKUP($A145,curves,8,0)-E$10)*VLOOKUP($A145,curves,3,0),0)</f>
        <v>0</v>
      </c>
      <c r="H145" s="3" t="n">
        <f aca="false">+IF(AND(H$7&lt;$A145+1,H$8&gt;$A145-1),H$9*VLOOKUP($A145,curves,3,0),0)</f>
        <v>0</v>
      </c>
      <c r="I145" s="4" t="n">
        <f aca="false">+IF(AND(H$7&lt;$A145+1,H$8&gt;$A145-1),H$9*(VLOOKUP($A145,curves,8,0)-H$10)*VLOOKUP($A145,curves,3,0),0)</f>
        <v>0</v>
      </c>
      <c r="K145" s="3" t="n">
        <f aca="false">+IF(AND(K$7&lt;$A145+1,K$8&gt;$A145-1),K$9*VLOOKUP($A145,curves,3,0),0)</f>
        <v>-14053488.5195688</v>
      </c>
      <c r="L145" s="4" t="n">
        <f aca="false">+IF(AND(K$7&lt;$A145+1,K$8&gt;$A145-1),K$9*(VLOOKUP($A145,curves,9,0)-K$10)*VLOOKUP($A145,curves,3,0),0)</f>
        <v>-0</v>
      </c>
    </row>
    <row r="146" customFormat="false" ht="12.75" hidden="false" customHeight="false" outlineLevel="0" collapsed="false">
      <c r="A146" s="58" t="n">
        <f aca="false">+curves!A135</f>
        <v>40725</v>
      </c>
      <c r="B146" s="3" t="n">
        <f aca="false">+SUMIF($E$11:$CJ$11,"POS",$E146:$CJ146)</f>
        <v>-13971095.9394147</v>
      </c>
      <c r="C146" s="4" t="n">
        <f aca="false">+SUMIF($E$11:$CJ$11,"P&amp;l",$E146:$CJ146)</f>
        <v>0</v>
      </c>
      <c r="D146" s="58"/>
      <c r="E146" s="3" t="n">
        <f aca="false">+IF(AND(E$7&lt;$A146+1,E$8&gt;$A146-1),E$9*VLOOKUP($A146,curves,3,0),0)</f>
        <v>0</v>
      </c>
      <c r="F146" s="4" t="n">
        <f aca="false">+IF(AND(E$7&lt;$A146+1,E$8&gt;$A146-1),E$9*(VLOOKUP($A146,curves,8,0)-E$10)*VLOOKUP($A146,curves,3,0),0)</f>
        <v>0</v>
      </c>
      <c r="H146" s="3" t="n">
        <f aca="false">+IF(AND(H$7&lt;$A146+1,H$8&gt;$A146-1),H$9*VLOOKUP($A146,curves,3,0),0)</f>
        <v>0</v>
      </c>
      <c r="I146" s="4" t="n">
        <f aca="false">+IF(AND(H$7&lt;$A146+1,H$8&gt;$A146-1),H$9*(VLOOKUP($A146,curves,8,0)-H$10)*VLOOKUP($A146,curves,3,0),0)</f>
        <v>0</v>
      </c>
      <c r="K146" s="3" t="n">
        <f aca="false">+IF(AND(K$7&lt;$A146+1,K$8&gt;$A146-1),K$9*VLOOKUP($A146,curves,3,0),0)</f>
        <v>-13971095.9394147</v>
      </c>
      <c r="L146" s="4" t="n">
        <f aca="false">+IF(AND(K$7&lt;$A146+1,K$8&gt;$A146-1),K$9*(VLOOKUP($A146,curves,9,0)-K$10)*VLOOKUP($A146,curves,3,0),0)</f>
        <v>-0</v>
      </c>
    </row>
    <row r="147" customFormat="false" ht="12.75" hidden="false" customHeight="false" outlineLevel="0" collapsed="false">
      <c r="A147" s="58" t="n">
        <f aca="false">+curves!A136</f>
        <v>40756</v>
      </c>
      <c r="B147" s="3" t="n">
        <f aca="false">+SUMIF($E$11:$CJ$11,"POS",$E147:$CJ147)</f>
        <v>-13886459.693827</v>
      </c>
      <c r="C147" s="4" t="n">
        <f aca="false">+SUMIF($E$11:$CJ$11,"P&amp;l",$E147:$CJ147)</f>
        <v>0</v>
      </c>
      <c r="D147" s="58"/>
      <c r="E147" s="3" t="n">
        <f aca="false">+IF(AND(E$7&lt;$A147+1,E$8&gt;$A147-1),E$9*VLOOKUP($A147,curves,3,0),0)</f>
        <v>0</v>
      </c>
      <c r="F147" s="4" t="n">
        <f aca="false">+IF(AND(E$7&lt;$A147+1,E$8&gt;$A147-1),E$9*(VLOOKUP($A147,curves,8,0)-E$10)*VLOOKUP($A147,curves,3,0),0)</f>
        <v>0</v>
      </c>
      <c r="H147" s="3" t="n">
        <f aca="false">+IF(AND(H$7&lt;$A147+1,H$8&gt;$A147-1),H$9*VLOOKUP($A147,curves,3,0),0)</f>
        <v>0</v>
      </c>
      <c r="I147" s="4" t="n">
        <f aca="false">+IF(AND(H$7&lt;$A147+1,H$8&gt;$A147-1),H$9*(VLOOKUP($A147,curves,8,0)-H$10)*VLOOKUP($A147,curves,3,0),0)</f>
        <v>0</v>
      </c>
      <c r="K147" s="3" t="n">
        <f aca="false">+IF(AND(K$7&lt;$A147+1,K$8&gt;$A147-1),K$9*VLOOKUP($A147,curves,3,0),0)</f>
        <v>-13886459.693827</v>
      </c>
      <c r="L147" s="4" t="n">
        <f aca="false">+IF(AND(K$7&lt;$A147+1,K$8&gt;$A147-1),K$9*(VLOOKUP($A147,curves,9,0)-K$10)*VLOOKUP($A147,curves,3,0),0)</f>
        <v>-0</v>
      </c>
    </row>
    <row r="148" customFormat="false" ht="12.75" hidden="false" customHeight="false" outlineLevel="0" collapsed="false">
      <c r="A148" s="58" t="n">
        <f aca="false">+curves!A137</f>
        <v>40787</v>
      </c>
      <c r="B148" s="3" t="n">
        <f aca="false">+SUMIF($E$11:$CJ$11,"POS",$E148:$CJ148)</f>
        <v>-13802331.4388959</v>
      </c>
      <c r="C148" s="4" t="n">
        <f aca="false">+SUMIF($E$11:$CJ$11,"P&amp;l",$E148:$CJ148)</f>
        <v>0</v>
      </c>
      <c r="D148" s="58"/>
      <c r="E148" s="3" t="n">
        <f aca="false">+IF(AND(E$7&lt;$A148+1,E$8&gt;$A148-1),E$9*VLOOKUP($A148,curves,3,0),0)</f>
        <v>0</v>
      </c>
      <c r="F148" s="4" t="n">
        <f aca="false">+IF(AND(E$7&lt;$A148+1,E$8&gt;$A148-1),E$9*(VLOOKUP($A148,curves,8,0)-E$10)*VLOOKUP($A148,curves,3,0),0)</f>
        <v>0</v>
      </c>
      <c r="H148" s="3" t="n">
        <f aca="false">+IF(AND(H$7&lt;$A148+1,H$8&gt;$A148-1),H$9*VLOOKUP($A148,curves,3,0),0)</f>
        <v>0</v>
      </c>
      <c r="I148" s="4" t="n">
        <f aca="false">+IF(AND(H$7&lt;$A148+1,H$8&gt;$A148-1),H$9*(VLOOKUP($A148,curves,8,0)-H$10)*VLOOKUP($A148,curves,3,0),0)</f>
        <v>0</v>
      </c>
      <c r="K148" s="3" t="n">
        <f aca="false">+IF(AND(K$7&lt;$A148+1,K$8&gt;$A148-1),K$9*VLOOKUP($A148,curves,3,0),0)</f>
        <v>-13802331.4388959</v>
      </c>
      <c r="L148" s="4" t="n">
        <f aca="false">+IF(AND(K$7&lt;$A148+1,K$8&gt;$A148-1),K$9*(VLOOKUP($A148,curves,9,0)-K$10)*VLOOKUP($A148,curves,3,0),0)</f>
        <v>-0</v>
      </c>
    </row>
    <row r="149" customFormat="false" ht="12.75" hidden="false" customHeight="false" outlineLevel="0" collapsed="false">
      <c r="A149" s="58" t="n">
        <f aca="false">+curves!A138</f>
        <v>40817</v>
      </c>
      <c r="B149" s="3" t="n">
        <f aca="false">+SUMIF($E$11:$CJ$11,"POS",$E149:$CJ149)</f>
        <v>-13721397.8287079</v>
      </c>
      <c r="C149" s="4" t="n">
        <f aca="false">+SUMIF($E$11:$CJ$11,"P&amp;l",$E149:$CJ149)</f>
        <v>0</v>
      </c>
      <c r="D149" s="58"/>
      <c r="E149" s="3" t="n">
        <f aca="false">+IF(AND(E$7&lt;$A149+1,E$8&gt;$A149-1),E$9*VLOOKUP($A149,curves,3,0),0)</f>
        <v>0</v>
      </c>
      <c r="F149" s="4" t="n">
        <f aca="false">+IF(AND(E$7&lt;$A149+1,E$8&gt;$A149-1),E$9*(VLOOKUP($A149,curves,8,0)-E$10)*VLOOKUP($A149,curves,3,0),0)</f>
        <v>0</v>
      </c>
      <c r="H149" s="3" t="n">
        <f aca="false">+IF(AND(H$7&lt;$A149+1,H$8&gt;$A149-1),H$9*VLOOKUP($A149,curves,3,0),0)</f>
        <v>0</v>
      </c>
      <c r="I149" s="4" t="n">
        <f aca="false">+IF(AND(H$7&lt;$A149+1,H$8&gt;$A149-1),H$9*(VLOOKUP($A149,curves,8,0)-H$10)*VLOOKUP($A149,curves,3,0),0)</f>
        <v>0</v>
      </c>
      <c r="K149" s="3" t="n">
        <f aca="false">+IF(AND(K$7&lt;$A149+1,K$8&gt;$A149-1),K$9*VLOOKUP($A149,curves,3,0),0)</f>
        <v>-13721397.8287079</v>
      </c>
      <c r="L149" s="4" t="n">
        <f aca="false">+IF(AND(K$7&lt;$A149+1,K$8&gt;$A149-1),K$9*(VLOOKUP($A149,curves,9,0)-K$10)*VLOOKUP($A149,curves,3,0),0)</f>
        <v>-0</v>
      </c>
    </row>
    <row r="150" customFormat="false" ht="12.75" hidden="false" customHeight="false" outlineLevel="0" collapsed="false">
      <c r="A150" s="58" t="n">
        <f aca="false">+curves!A139</f>
        <v>40848</v>
      </c>
      <c r="B150" s="3" t="n">
        <f aca="false">+SUMIF($E$11:$CJ$11,"POS",$E150:$CJ150)</f>
        <v>-13638260.3668949</v>
      </c>
      <c r="C150" s="4" t="n">
        <f aca="false">+SUMIF($E$11:$CJ$11,"P&amp;l",$E150:$CJ150)</f>
        <v>0</v>
      </c>
      <c r="D150" s="58"/>
      <c r="E150" s="3" t="n">
        <f aca="false">+IF(AND(E$7&lt;$A150+1,E$8&gt;$A150-1),E$9*VLOOKUP($A150,curves,3,0),0)</f>
        <v>0</v>
      </c>
      <c r="F150" s="4" t="n">
        <f aca="false">+IF(AND(E$7&lt;$A150+1,E$8&gt;$A150-1),E$9*(VLOOKUP($A150,curves,8,0)-E$10)*VLOOKUP($A150,curves,3,0),0)</f>
        <v>0</v>
      </c>
      <c r="H150" s="3" t="n">
        <f aca="false">+IF(AND(H$7&lt;$A150+1,H$8&gt;$A150-1),H$9*VLOOKUP($A150,curves,3,0),0)</f>
        <v>0</v>
      </c>
      <c r="I150" s="4" t="n">
        <f aca="false">+IF(AND(H$7&lt;$A150+1,H$8&gt;$A150-1),H$9*(VLOOKUP($A150,curves,8,0)-H$10)*VLOOKUP($A150,curves,3,0),0)</f>
        <v>0</v>
      </c>
      <c r="K150" s="3" t="n">
        <f aca="false">+IF(AND(K$7&lt;$A150+1,K$8&gt;$A150-1),K$9*VLOOKUP($A150,curves,3,0),0)</f>
        <v>-13638260.3668949</v>
      </c>
      <c r="L150" s="4" t="n">
        <f aca="false">+IF(AND(K$7&lt;$A150+1,K$8&gt;$A150-1),K$9*(VLOOKUP($A150,curves,9,0)-K$10)*VLOOKUP($A150,curves,3,0),0)</f>
        <v>-0</v>
      </c>
    </row>
    <row r="151" customFormat="false" ht="12.75" hidden="false" customHeight="false" outlineLevel="0" collapsed="false">
      <c r="A151" s="58" t="n">
        <f aca="false">+curves!A140</f>
        <v>40878</v>
      </c>
      <c r="B151" s="3" t="n">
        <f aca="false">+SUMIF($E$11:$CJ$11,"POS",$E151:$CJ151)</f>
        <v>-13558279.9795284</v>
      </c>
      <c r="C151" s="4" t="n">
        <f aca="false">+SUMIF($E$11:$CJ$11,"P&amp;l",$E151:$CJ151)</f>
        <v>0</v>
      </c>
      <c r="D151" s="58"/>
      <c r="E151" s="3" t="n">
        <f aca="false">+IF(AND(E$7&lt;$A151+1,E$8&gt;$A151-1),E$9*VLOOKUP($A151,curves,3,0),0)</f>
        <v>0</v>
      </c>
      <c r="F151" s="4" t="n">
        <f aca="false">+IF(AND(E$7&lt;$A151+1,E$8&gt;$A151-1),E$9*(VLOOKUP($A151,curves,8,0)-E$10)*VLOOKUP($A151,curves,3,0),0)</f>
        <v>0</v>
      </c>
      <c r="H151" s="3" t="n">
        <f aca="false">+IF(AND(H$7&lt;$A151+1,H$8&gt;$A151-1),H$9*VLOOKUP($A151,curves,3,0),0)</f>
        <v>0</v>
      </c>
      <c r="I151" s="4" t="n">
        <f aca="false">+IF(AND(H$7&lt;$A151+1,H$8&gt;$A151-1),H$9*(VLOOKUP($A151,curves,8,0)-H$10)*VLOOKUP($A151,curves,3,0),0)</f>
        <v>0</v>
      </c>
      <c r="K151" s="3" t="n">
        <f aca="false">+IF(AND(K$7&lt;$A151+1,K$8&gt;$A151-1),K$9*VLOOKUP($A151,curves,3,0),0)</f>
        <v>-13558279.9795284</v>
      </c>
      <c r="L151" s="4" t="n">
        <f aca="false">+IF(AND(K$7&lt;$A151+1,K$8&gt;$A151-1),K$9*(VLOOKUP($A151,curves,9,0)-K$10)*VLOOKUP($A151,curves,3,0),0)</f>
        <v>-0</v>
      </c>
    </row>
    <row r="152" customFormat="false" ht="12.75" hidden="false" customHeight="false" outlineLevel="0" collapsed="false">
      <c r="A152" s="58" t="n">
        <f aca="false">+curves!A141</f>
        <v>40909</v>
      </c>
      <c r="B152" s="3" t="n">
        <f aca="false">+SUMIF($E$11:$CJ$11,"POS",$E152:$CJ152)</f>
        <v>-13476121.7521877</v>
      </c>
      <c r="C152" s="4" t="n">
        <f aca="false">+SUMIF($E$11:$CJ$11,"P&amp;l",$E152:$CJ152)</f>
        <v>0</v>
      </c>
      <c r="D152" s="58"/>
      <c r="E152" s="3" t="n">
        <f aca="false">+IF(AND(E$7&lt;$A152+1,E$8&gt;$A152-1),E$9*VLOOKUP($A152,curves,3,0),0)</f>
        <v>0</v>
      </c>
      <c r="F152" s="4" t="n">
        <f aca="false">+IF(AND(E$7&lt;$A152+1,E$8&gt;$A152-1),E$9*(VLOOKUP($A152,curves,8,0)-E$10)*VLOOKUP($A152,curves,3,0),0)</f>
        <v>0</v>
      </c>
      <c r="H152" s="3" t="n">
        <f aca="false">+IF(AND(H$7&lt;$A152+1,H$8&gt;$A152-1),H$9*VLOOKUP($A152,curves,3,0),0)</f>
        <v>0</v>
      </c>
      <c r="I152" s="4" t="n">
        <f aca="false">+IF(AND(H$7&lt;$A152+1,H$8&gt;$A152-1),H$9*(VLOOKUP($A152,curves,8,0)-H$10)*VLOOKUP($A152,curves,3,0),0)</f>
        <v>0</v>
      </c>
      <c r="K152" s="3" t="n">
        <f aca="false">+IF(AND(K$7&lt;$A152+1,K$8&gt;$A152-1),K$9*VLOOKUP($A152,curves,3,0),0)</f>
        <v>-13476121.7521877</v>
      </c>
      <c r="L152" s="4" t="n">
        <f aca="false">+IF(AND(K$7&lt;$A152+1,K$8&gt;$A152-1),K$9*(VLOOKUP($A152,curves,9,0)-K$10)*VLOOKUP($A152,curves,3,0),0)</f>
        <v>-0</v>
      </c>
    </row>
    <row r="153" customFormat="false" ht="12.75" hidden="false" customHeight="false" outlineLevel="0" collapsed="false">
      <c r="A153" s="58" t="n">
        <f aca="false">+curves!A142</f>
        <v>40940</v>
      </c>
      <c r="B153" s="3" t="n">
        <f aca="false">+SUMIF($E$11:$CJ$11,"POS",$E153:$CJ153)</f>
        <v>-13394456.7818166</v>
      </c>
      <c r="C153" s="4" t="n">
        <f aca="false">+SUMIF($E$11:$CJ$11,"P&amp;l",$E153:$CJ153)</f>
        <v>0</v>
      </c>
      <c r="D153" s="58"/>
      <c r="E153" s="3" t="n">
        <f aca="false">+IF(AND(E$7&lt;$A153+1,E$8&gt;$A153-1),E$9*VLOOKUP($A153,curves,3,0),0)</f>
        <v>0</v>
      </c>
      <c r="F153" s="4" t="n">
        <f aca="false">+IF(AND(E$7&lt;$A153+1,E$8&gt;$A153-1),E$9*(VLOOKUP($A153,curves,8,0)-E$10)*VLOOKUP($A153,curves,3,0),0)</f>
        <v>0</v>
      </c>
      <c r="H153" s="3" t="n">
        <f aca="false">+IF(AND(H$7&lt;$A153+1,H$8&gt;$A153-1),H$9*VLOOKUP($A153,curves,3,0),0)</f>
        <v>0</v>
      </c>
      <c r="I153" s="4" t="n">
        <f aca="false">+IF(AND(H$7&lt;$A153+1,H$8&gt;$A153-1),H$9*(VLOOKUP($A153,curves,8,0)-H$10)*VLOOKUP($A153,curves,3,0),0)</f>
        <v>0</v>
      </c>
      <c r="K153" s="3" t="n">
        <f aca="false">+IF(AND(K$7&lt;$A153+1,K$8&gt;$A153-1),K$9*VLOOKUP($A153,curves,3,0),0)</f>
        <v>-13394456.7818166</v>
      </c>
      <c r="L153" s="4" t="n">
        <f aca="false">+IF(AND(K$7&lt;$A153+1,K$8&gt;$A153-1),K$9*(VLOOKUP($A153,curves,9,0)-K$10)*VLOOKUP($A153,curves,3,0),0)</f>
        <v>-0</v>
      </c>
    </row>
    <row r="154" customFormat="false" ht="12.75" hidden="false" customHeight="false" outlineLevel="0" collapsed="false">
      <c r="A154" s="58" t="n">
        <f aca="false">+curves!A143</f>
        <v>40969</v>
      </c>
      <c r="B154" s="3" t="n">
        <f aca="false">+SUMIF($E$11:$CJ$11,"POS",$E154:$CJ154)</f>
        <v>-13318504.4695137</v>
      </c>
      <c r="C154" s="4" t="n">
        <f aca="false">+SUMIF($E$11:$CJ$11,"P&amp;l",$E154:$CJ154)</f>
        <v>0</v>
      </c>
      <c r="D154" s="58"/>
      <c r="E154" s="3" t="n">
        <f aca="false">+IF(AND(E$7&lt;$A154+1,E$8&gt;$A154-1),E$9*VLOOKUP($A154,curves,3,0),0)</f>
        <v>0</v>
      </c>
      <c r="F154" s="4" t="n">
        <f aca="false">+IF(AND(E$7&lt;$A154+1,E$8&gt;$A154-1),E$9*(VLOOKUP($A154,curves,8,0)-E$10)*VLOOKUP($A154,curves,3,0),0)</f>
        <v>0</v>
      </c>
      <c r="H154" s="3" t="n">
        <f aca="false">+IF(AND(H$7&lt;$A154+1,H$8&gt;$A154-1),H$9*VLOOKUP($A154,curves,3,0),0)</f>
        <v>0</v>
      </c>
      <c r="I154" s="4" t="n">
        <f aca="false">+IF(AND(H$7&lt;$A154+1,H$8&gt;$A154-1),H$9*(VLOOKUP($A154,curves,8,0)-H$10)*VLOOKUP($A154,curves,3,0),0)</f>
        <v>0</v>
      </c>
      <c r="K154" s="3" t="n">
        <f aca="false">+IF(AND(K$7&lt;$A154+1,K$8&gt;$A154-1),K$9*VLOOKUP($A154,curves,3,0),0)</f>
        <v>-13318504.4695137</v>
      </c>
      <c r="L154" s="4" t="n">
        <f aca="false">+IF(AND(K$7&lt;$A154+1,K$8&gt;$A154-1),K$9*(VLOOKUP($A154,curves,9,0)-K$10)*VLOOKUP($A154,curves,3,0),0)</f>
        <v>-0</v>
      </c>
    </row>
    <row r="155" customFormat="false" ht="12.75" hidden="false" customHeight="false" outlineLevel="0" collapsed="false">
      <c r="A155" s="58" t="n">
        <f aca="false">+curves!A144</f>
        <v>41000</v>
      </c>
      <c r="B155" s="3" t="n">
        <f aca="false">+SUMIF($E$11:$CJ$11,"POS",$E155:$CJ155)</f>
        <v>-13237785.872477</v>
      </c>
      <c r="C155" s="4" t="n">
        <f aca="false">+SUMIF($E$11:$CJ$11,"P&amp;l",$E155:$CJ155)</f>
        <v>0</v>
      </c>
      <c r="D155" s="58"/>
      <c r="E155" s="3" t="n">
        <f aca="false">+IF(AND(E$7&lt;$A155+1,E$8&gt;$A155-1),E$9*VLOOKUP($A155,curves,3,0),0)</f>
        <v>0</v>
      </c>
      <c r="F155" s="4" t="n">
        <f aca="false">+IF(AND(E$7&lt;$A155+1,E$8&gt;$A155-1),E$9*(VLOOKUP($A155,curves,8,0)-E$10)*VLOOKUP($A155,curves,3,0),0)</f>
        <v>0</v>
      </c>
      <c r="H155" s="3" t="n">
        <f aca="false">+IF(AND(H$7&lt;$A155+1,H$8&gt;$A155-1),H$9*VLOOKUP($A155,curves,3,0),0)</f>
        <v>0</v>
      </c>
      <c r="I155" s="4" t="n">
        <f aca="false">+IF(AND(H$7&lt;$A155+1,H$8&gt;$A155-1),H$9*(VLOOKUP($A155,curves,8,0)-H$10)*VLOOKUP($A155,curves,3,0),0)</f>
        <v>0</v>
      </c>
      <c r="K155" s="3" t="n">
        <f aca="false">+IF(AND(K$7&lt;$A155+1,K$8&gt;$A155-1),K$9*VLOOKUP($A155,curves,3,0),0)</f>
        <v>-13237785.872477</v>
      </c>
      <c r="L155" s="4" t="n">
        <f aca="false">+IF(AND(K$7&lt;$A155+1,K$8&gt;$A155-1),K$9*(VLOOKUP($A155,curves,9,0)-K$10)*VLOOKUP($A155,curves,3,0),0)</f>
        <v>-0</v>
      </c>
    </row>
    <row r="156" customFormat="false" ht="12.75" hidden="false" customHeight="false" outlineLevel="0" collapsed="false">
      <c r="A156" s="58" t="n">
        <f aca="false">+curves!A145</f>
        <v>41030</v>
      </c>
      <c r="B156" s="3" t="n">
        <f aca="false">+SUMIF($E$11:$CJ$11,"POS",$E156:$CJ156)</f>
        <v>-13160132.6252049</v>
      </c>
      <c r="C156" s="4" t="n">
        <f aca="false">+SUMIF($E$11:$CJ$11,"P&amp;l",$E156:$CJ156)</f>
        <v>0</v>
      </c>
      <c r="D156" s="58"/>
      <c r="E156" s="3" t="n">
        <f aca="false">+IF(AND(E$7&lt;$A156+1,E$8&gt;$A156-1),E$9*VLOOKUP($A156,curves,3,0),0)</f>
        <v>0</v>
      </c>
      <c r="F156" s="4" t="n">
        <f aca="false">+IF(AND(E$7&lt;$A156+1,E$8&gt;$A156-1),E$9*(VLOOKUP($A156,curves,8,0)-E$10)*VLOOKUP($A156,curves,3,0),0)</f>
        <v>0</v>
      </c>
      <c r="H156" s="3" t="n">
        <f aca="false">+IF(AND(H$7&lt;$A156+1,H$8&gt;$A156-1),H$9*VLOOKUP($A156,curves,3,0),0)</f>
        <v>0</v>
      </c>
      <c r="I156" s="4" t="n">
        <f aca="false">+IF(AND(H$7&lt;$A156+1,H$8&gt;$A156-1),H$9*(VLOOKUP($A156,curves,8,0)-H$10)*VLOOKUP($A156,curves,3,0),0)</f>
        <v>0</v>
      </c>
      <c r="K156" s="3" t="n">
        <f aca="false">+IF(AND(K$7&lt;$A156+1,K$8&gt;$A156-1),K$9*VLOOKUP($A156,curves,3,0),0)</f>
        <v>-13160132.6252049</v>
      </c>
      <c r="L156" s="4" t="n">
        <f aca="false">+IF(AND(K$7&lt;$A156+1,K$8&gt;$A156-1),K$9*(VLOOKUP($A156,curves,9,0)-K$10)*VLOOKUP($A156,curves,3,0),0)</f>
        <v>-0</v>
      </c>
    </row>
    <row r="157" customFormat="false" ht="12.75" hidden="false" customHeight="false" outlineLevel="0" collapsed="false">
      <c r="A157" s="58" t="n">
        <f aca="false">+curves!A146</f>
        <v>41061</v>
      </c>
      <c r="B157" s="3" t="n">
        <f aca="false">+SUMIF($E$11:$CJ$11,"POS",$E157:$CJ157)</f>
        <v>-13080365.0384006</v>
      </c>
      <c r="C157" s="4" t="n">
        <f aca="false">+SUMIF($E$11:$CJ$11,"P&amp;l",$E157:$CJ157)</f>
        <v>0</v>
      </c>
      <c r="D157" s="58"/>
      <c r="E157" s="3" t="n">
        <f aca="false">+IF(AND(E$7&lt;$A157+1,E$8&gt;$A157-1),E$9*VLOOKUP($A157,curves,3,0),0)</f>
        <v>0</v>
      </c>
      <c r="F157" s="4" t="n">
        <f aca="false">+IF(AND(E$7&lt;$A157+1,E$8&gt;$A157-1),E$9*(VLOOKUP($A157,curves,8,0)-E$10)*VLOOKUP($A157,curves,3,0),0)</f>
        <v>0</v>
      </c>
      <c r="H157" s="3" t="n">
        <f aca="false">+IF(AND(H$7&lt;$A157+1,H$8&gt;$A157-1),H$9*VLOOKUP($A157,curves,3,0),0)</f>
        <v>0</v>
      </c>
      <c r="I157" s="4" t="n">
        <f aca="false">+IF(AND(H$7&lt;$A157+1,H$8&gt;$A157-1),H$9*(VLOOKUP($A157,curves,8,0)-H$10)*VLOOKUP($A157,curves,3,0),0)</f>
        <v>0</v>
      </c>
      <c r="K157" s="3" t="n">
        <f aca="false">+IF(AND(K$7&lt;$A157+1,K$8&gt;$A157-1),K$9*VLOOKUP($A157,curves,3,0),0)</f>
        <v>-13080365.0384006</v>
      </c>
      <c r="L157" s="4" t="n">
        <f aca="false">+IF(AND(K$7&lt;$A157+1,K$8&gt;$A157-1),K$9*(VLOOKUP($A157,curves,9,0)-K$10)*VLOOKUP($A157,curves,3,0),0)</f>
        <v>-0</v>
      </c>
    </row>
    <row r="158" customFormat="false" ht="12.75" hidden="false" customHeight="false" outlineLevel="0" collapsed="false">
      <c r="A158" s="58" t="n">
        <f aca="false">+curves!A147</f>
        <v>41091</v>
      </c>
      <c r="B158" s="3" t="n">
        <f aca="false">+SUMIF($E$11:$CJ$11,"POS",$E158:$CJ158)</f>
        <v>-13003626.7374456</v>
      </c>
      <c r="C158" s="4" t="n">
        <f aca="false">+SUMIF($E$11:$CJ$11,"P&amp;l",$E158:$CJ158)</f>
        <v>0</v>
      </c>
      <c r="D158" s="58"/>
      <c r="E158" s="3" t="n">
        <f aca="false">+IF(AND(E$7&lt;$A158+1,E$8&gt;$A158-1),E$9*VLOOKUP($A158,curves,3,0),0)</f>
        <v>0</v>
      </c>
      <c r="F158" s="4" t="n">
        <f aca="false">+IF(AND(E$7&lt;$A158+1,E$8&gt;$A158-1),E$9*(VLOOKUP($A158,curves,8,0)-E$10)*VLOOKUP($A158,curves,3,0),0)</f>
        <v>0</v>
      </c>
      <c r="H158" s="3" t="n">
        <f aca="false">+IF(AND(H$7&lt;$A158+1,H$8&gt;$A158-1),H$9*VLOOKUP($A158,curves,3,0),0)</f>
        <v>0</v>
      </c>
      <c r="I158" s="4" t="n">
        <f aca="false">+IF(AND(H$7&lt;$A158+1,H$8&gt;$A158-1),H$9*(VLOOKUP($A158,curves,8,0)-H$10)*VLOOKUP($A158,curves,3,0),0)</f>
        <v>0</v>
      </c>
      <c r="K158" s="3" t="n">
        <f aca="false">+IF(AND(K$7&lt;$A158+1,K$8&gt;$A158-1),K$9*VLOOKUP($A158,curves,3,0),0)</f>
        <v>-13003626.7374456</v>
      </c>
      <c r="L158" s="4" t="n">
        <f aca="false">+IF(AND(K$7&lt;$A158+1,K$8&gt;$A158-1),K$9*(VLOOKUP($A158,curves,9,0)-K$10)*VLOOKUP($A158,curves,3,0),0)</f>
        <v>-0</v>
      </c>
    </row>
    <row r="159" customFormat="false" ht="12.75" hidden="false" customHeight="false" outlineLevel="0" collapsed="false">
      <c r="A159" s="58" t="n">
        <f aca="false">+curves!A148</f>
        <v>41122</v>
      </c>
      <c r="B159" s="3" t="n">
        <f aca="false">+SUMIF($E$11:$CJ$11,"POS",$E159:$CJ159)</f>
        <v>-12924799.0618947</v>
      </c>
      <c r="C159" s="4" t="n">
        <f aca="false">+SUMIF($E$11:$CJ$11,"P&amp;l",$E159:$CJ159)</f>
        <v>0</v>
      </c>
      <c r="D159" s="58"/>
      <c r="E159" s="3" t="n">
        <f aca="false">+IF(AND(E$7&lt;$A159+1,E$8&gt;$A159-1),E$9*VLOOKUP($A159,curves,3,0),0)</f>
        <v>0</v>
      </c>
      <c r="F159" s="4" t="n">
        <f aca="false">+IF(AND(E$7&lt;$A159+1,E$8&gt;$A159-1),E$9*(VLOOKUP($A159,curves,8,0)-E$10)*VLOOKUP($A159,curves,3,0),0)</f>
        <v>0</v>
      </c>
      <c r="H159" s="3" t="n">
        <f aca="false">+IF(AND(H$7&lt;$A159+1,H$8&gt;$A159-1),H$9*VLOOKUP($A159,curves,3,0),0)</f>
        <v>0</v>
      </c>
      <c r="I159" s="4" t="n">
        <f aca="false">+IF(AND(H$7&lt;$A159+1,H$8&gt;$A159-1),H$9*(VLOOKUP($A159,curves,8,0)-H$10)*VLOOKUP($A159,curves,3,0),0)</f>
        <v>0</v>
      </c>
      <c r="K159" s="3" t="n">
        <f aca="false">+IF(AND(K$7&lt;$A159+1,K$8&gt;$A159-1),K$9*VLOOKUP($A159,curves,3,0),0)</f>
        <v>-12924799.0618947</v>
      </c>
      <c r="L159" s="4" t="n">
        <f aca="false">+IF(AND(K$7&lt;$A159+1,K$8&gt;$A159-1),K$9*(VLOOKUP($A159,curves,9,0)-K$10)*VLOOKUP($A159,curves,3,0),0)</f>
        <v>-0</v>
      </c>
    </row>
    <row r="160" customFormat="false" ht="12.75" hidden="false" customHeight="false" outlineLevel="0" collapsed="false">
      <c r="A160" s="58" t="n">
        <f aca="false">+curves!A149</f>
        <v>41153</v>
      </c>
      <c r="B160" s="3" t="n">
        <f aca="false">+SUMIF($E$11:$CJ$11,"POS",$E160:$CJ160)</f>
        <v>-12846444.8338545</v>
      </c>
      <c r="C160" s="4" t="n">
        <f aca="false">+SUMIF($E$11:$CJ$11,"P&amp;l",$E160:$CJ160)</f>
        <v>0</v>
      </c>
      <c r="D160" s="58"/>
      <c r="E160" s="3" t="n">
        <f aca="false">+IF(AND(E$7&lt;$A160+1,E$8&gt;$A160-1),E$9*VLOOKUP($A160,curves,3,0),0)</f>
        <v>0</v>
      </c>
      <c r="F160" s="4" t="n">
        <f aca="false">+IF(AND(E$7&lt;$A160+1,E$8&gt;$A160-1),E$9*(VLOOKUP($A160,curves,8,0)-E$10)*VLOOKUP($A160,curves,3,0),0)</f>
        <v>0</v>
      </c>
      <c r="H160" s="3" t="n">
        <f aca="false">+IF(AND(H$7&lt;$A160+1,H$8&gt;$A160-1),H$9*VLOOKUP($A160,curves,3,0),0)</f>
        <v>0</v>
      </c>
      <c r="I160" s="4" t="n">
        <f aca="false">+IF(AND(H$7&lt;$A160+1,H$8&gt;$A160-1),H$9*(VLOOKUP($A160,curves,8,0)-H$10)*VLOOKUP($A160,curves,3,0),0)</f>
        <v>0</v>
      </c>
      <c r="K160" s="3" t="n">
        <f aca="false">+IF(AND(K$7&lt;$A160+1,K$8&gt;$A160-1),K$9*VLOOKUP($A160,curves,3,0),0)</f>
        <v>-12846444.8338545</v>
      </c>
      <c r="L160" s="4" t="n">
        <f aca="false">+IF(AND(K$7&lt;$A160+1,K$8&gt;$A160-1),K$9*(VLOOKUP($A160,curves,9,0)-K$10)*VLOOKUP($A160,curves,3,0),0)</f>
        <v>-0</v>
      </c>
    </row>
    <row r="161" customFormat="false" ht="12.75" hidden="false" customHeight="false" outlineLevel="0" collapsed="false">
      <c r="A161" s="58" t="n">
        <f aca="false">+curves!A150</f>
        <v>41183</v>
      </c>
      <c r="B161" s="3" t="n">
        <f aca="false">+SUMIF($E$11:$CJ$11,"POS",$E161:$CJ161)</f>
        <v>-12771066.2935584</v>
      </c>
      <c r="C161" s="4" t="n">
        <f aca="false">+SUMIF($E$11:$CJ$11,"P&amp;l",$E161:$CJ161)</f>
        <v>0</v>
      </c>
      <c r="D161" s="58"/>
      <c r="E161" s="3" t="n">
        <f aca="false">+IF(AND(E$7&lt;$A161+1,E$8&gt;$A161-1),E$9*VLOOKUP($A161,curves,3,0),0)</f>
        <v>0</v>
      </c>
      <c r="F161" s="4" t="n">
        <f aca="false">+IF(AND(E$7&lt;$A161+1,E$8&gt;$A161-1),E$9*(VLOOKUP($A161,curves,8,0)-E$10)*VLOOKUP($A161,curves,3,0),0)</f>
        <v>0</v>
      </c>
      <c r="H161" s="3" t="n">
        <f aca="false">+IF(AND(H$7&lt;$A161+1,H$8&gt;$A161-1),H$9*VLOOKUP($A161,curves,3,0),0)</f>
        <v>0</v>
      </c>
      <c r="I161" s="4" t="n">
        <f aca="false">+IF(AND(H$7&lt;$A161+1,H$8&gt;$A161-1),H$9*(VLOOKUP($A161,curves,8,0)-H$10)*VLOOKUP($A161,curves,3,0),0)</f>
        <v>0</v>
      </c>
      <c r="K161" s="3" t="n">
        <f aca="false">+IF(AND(K$7&lt;$A161+1,K$8&gt;$A161-1),K$9*VLOOKUP($A161,curves,3,0),0)</f>
        <v>-12771066.2935584</v>
      </c>
      <c r="L161" s="4" t="n">
        <f aca="false">+IF(AND(K$7&lt;$A161+1,K$8&gt;$A161-1),K$9*(VLOOKUP($A161,curves,9,0)-K$10)*VLOOKUP($A161,curves,3,0),0)</f>
        <v>-0</v>
      </c>
    </row>
    <row r="162" customFormat="false" ht="12.75" hidden="false" customHeight="false" outlineLevel="0" collapsed="false">
      <c r="A162" s="58" t="n">
        <f aca="false">+curves!A151</f>
        <v>41214</v>
      </c>
      <c r="B162" s="3" t="n">
        <f aca="false">+SUMIF($E$11:$CJ$11,"POS",$E162:$CJ162)</f>
        <v>-12693635.479482</v>
      </c>
      <c r="C162" s="4" t="n">
        <f aca="false">+SUMIF($E$11:$CJ$11,"P&amp;l",$E162:$CJ162)</f>
        <v>0</v>
      </c>
      <c r="D162" s="58"/>
      <c r="E162" s="3" t="n">
        <f aca="false">+IF(AND(E$7&lt;$A162+1,E$8&gt;$A162-1),E$9*VLOOKUP($A162,curves,3,0),0)</f>
        <v>0</v>
      </c>
      <c r="F162" s="4" t="n">
        <f aca="false">+IF(AND(E$7&lt;$A162+1,E$8&gt;$A162-1),E$9*(VLOOKUP($A162,curves,8,0)-E$10)*VLOOKUP($A162,curves,3,0),0)</f>
        <v>0</v>
      </c>
      <c r="H162" s="3" t="n">
        <f aca="false">+IF(AND(H$7&lt;$A162+1,H$8&gt;$A162-1),H$9*VLOOKUP($A162,curves,3,0),0)</f>
        <v>0</v>
      </c>
      <c r="I162" s="4" t="n">
        <f aca="false">+IF(AND(H$7&lt;$A162+1,H$8&gt;$A162-1),H$9*(VLOOKUP($A162,curves,8,0)-H$10)*VLOOKUP($A162,curves,3,0),0)</f>
        <v>0</v>
      </c>
      <c r="K162" s="3" t="n">
        <f aca="false">+IF(AND(K$7&lt;$A162+1,K$8&gt;$A162-1),K$9*VLOOKUP($A162,curves,3,0),0)</f>
        <v>-12693635.479482</v>
      </c>
      <c r="L162" s="4" t="n">
        <f aca="false">+IF(AND(K$7&lt;$A162+1,K$8&gt;$A162-1),K$9*(VLOOKUP($A162,curves,9,0)-K$10)*VLOOKUP($A162,curves,3,0),0)</f>
        <v>-0</v>
      </c>
    </row>
    <row r="163" customFormat="false" ht="12.75" hidden="false" customHeight="false" outlineLevel="0" collapsed="false">
      <c r="A163" s="58" t="n">
        <f aca="false">+curves!A152</f>
        <v>41244</v>
      </c>
      <c r="B163" s="3" t="n">
        <f aca="false">+SUMIF($E$11:$CJ$11,"POS",$E163:$CJ163)</f>
        <v>-12619145.334224</v>
      </c>
      <c r="C163" s="4" t="n">
        <f aca="false">+SUMIF($E$11:$CJ$11,"P&amp;l",$E163:$CJ163)</f>
        <v>0</v>
      </c>
      <c r="D163" s="58"/>
      <c r="E163" s="3" t="n">
        <f aca="false">+IF(AND(E$7&lt;$A163+1,E$8&gt;$A163-1),E$9*VLOOKUP($A163,curves,3,0),0)</f>
        <v>0</v>
      </c>
      <c r="F163" s="4" t="n">
        <f aca="false">+IF(AND(E$7&lt;$A163+1,E$8&gt;$A163-1),E$9*(VLOOKUP($A163,curves,8,0)-E$10)*VLOOKUP($A163,curves,3,0),0)</f>
        <v>0</v>
      </c>
      <c r="H163" s="3" t="n">
        <f aca="false">+IF(AND(H$7&lt;$A163+1,H$8&gt;$A163-1),H$9*VLOOKUP($A163,curves,3,0),0)</f>
        <v>0</v>
      </c>
      <c r="I163" s="4" t="n">
        <f aca="false">+IF(AND(H$7&lt;$A163+1,H$8&gt;$A163-1),H$9*(VLOOKUP($A163,curves,8,0)-H$10)*VLOOKUP($A163,curves,3,0),0)</f>
        <v>0</v>
      </c>
      <c r="K163" s="3" t="n">
        <f aca="false">+IF(AND(K$7&lt;$A163+1,K$8&gt;$A163-1),K$9*VLOOKUP($A163,curves,3,0),0)</f>
        <v>-12619145.334224</v>
      </c>
      <c r="L163" s="4" t="n">
        <f aca="false">+IF(AND(K$7&lt;$A163+1,K$8&gt;$A163-1),K$9*(VLOOKUP($A163,curves,9,0)-K$10)*VLOOKUP($A163,curves,3,0),0)</f>
        <v>-0</v>
      </c>
    </row>
    <row r="164" customFormat="false" ht="12.75" hidden="false" customHeight="false" outlineLevel="0" collapsed="false">
      <c r="A164" s="58" t="n">
        <f aca="false">+curves!A153</f>
        <v>41275</v>
      </c>
      <c r="B164" s="3" t="n">
        <f aca="false">+SUMIF($E$11:$CJ$11,"POS",$E164:$CJ164)</f>
        <v>-12542627.1541032</v>
      </c>
      <c r="C164" s="4" t="n">
        <f aca="false">+SUMIF($E$11:$CJ$11,"P&amp;l",$E164:$CJ164)</f>
        <v>0</v>
      </c>
      <c r="D164" s="58"/>
      <c r="E164" s="3" t="n">
        <f aca="false">+IF(AND(E$7&lt;$A164+1,E$8&gt;$A164-1),E$9*VLOOKUP($A164,curves,3,0),0)</f>
        <v>0</v>
      </c>
      <c r="F164" s="4" t="n">
        <f aca="false">+IF(AND(E$7&lt;$A164+1,E$8&gt;$A164-1),E$9*(VLOOKUP($A164,curves,8,0)-E$10)*VLOOKUP($A164,curves,3,0),0)</f>
        <v>0</v>
      </c>
      <c r="H164" s="3" t="n">
        <f aca="false">+IF(AND(H$7&lt;$A164+1,H$8&gt;$A164-1),H$9*VLOOKUP($A164,curves,3,0),0)</f>
        <v>0</v>
      </c>
      <c r="I164" s="4" t="n">
        <f aca="false">+IF(AND(H$7&lt;$A164+1,H$8&gt;$A164-1),H$9*(VLOOKUP($A164,curves,8,0)-H$10)*VLOOKUP($A164,curves,3,0),0)</f>
        <v>0</v>
      </c>
      <c r="K164" s="3" t="n">
        <f aca="false">+IF(AND(K$7&lt;$A164+1,K$8&gt;$A164-1),K$9*VLOOKUP($A164,curves,3,0),0)</f>
        <v>-12542627.1541032</v>
      </c>
      <c r="L164" s="4" t="n">
        <f aca="false">+IF(AND(K$7&lt;$A164+1,K$8&gt;$A164-1),K$9*(VLOOKUP($A164,curves,9,0)-K$10)*VLOOKUP($A164,curves,3,0),0)</f>
        <v>-0</v>
      </c>
    </row>
    <row r="165" customFormat="false" ht="12.75" hidden="false" customHeight="false" outlineLevel="0" collapsed="false">
      <c r="A165" s="58" t="n">
        <f aca="false">+curves!A154</f>
        <v>41306</v>
      </c>
      <c r="B165" s="3" t="n">
        <f aca="false">+SUMIF($E$11:$CJ$11,"POS",$E165:$CJ165)</f>
        <v>-12466568.6803275</v>
      </c>
      <c r="C165" s="4" t="n">
        <f aca="false">+SUMIF($E$11:$CJ$11,"P&amp;l",$E165:$CJ165)</f>
        <v>0</v>
      </c>
      <c r="D165" s="58"/>
      <c r="E165" s="3" t="n">
        <f aca="false">+IF(AND(E$7&lt;$A165+1,E$8&gt;$A165-1),E$9*VLOOKUP($A165,curves,3,0),0)</f>
        <v>0</v>
      </c>
      <c r="F165" s="4" t="n">
        <f aca="false">+IF(AND(E$7&lt;$A165+1,E$8&gt;$A165-1),E$9*(VLOOKUP($A165,curves,8,0)-E$10)*VLOOKUP($A165,curves,3,0),0)</f>
        <v>0</v>
      </c>
      <c r="H165" s="3" t="n">
        <f aca="false">+IF(AND(H$7&lt;$A165+1,H$8&gt;$A165-1),H$9*VLOOKUP($A165,curves,3,0),0)</f>
        <v>0</v>
      </c>
      <c r="I165" s="4" t="n">
        <f aca="false">+IF(AND(H$7&lt;$A165+1,H$8&gt;$A165-1),H$9*(VLOOKUP($A165,curves,8,0)-H$10)*VLOOKUP($A165,curves,3,0),0)</f>
        <v>0</v>
      </c>
      <c r="K165" s="3" t="n">
        <f aca="false">+IF(AND(K$7&lt;$A165+1,K$8&gt;$A165-1),K$9*VLOOKUP($A165,curves,3,0),0)</f>
        <v>-12466568.6803275</v>
      </c>
      <c r="L165" s="4" t="n">
        <f aca="false">+IF(AND(K$7&lt;$A165+1,K$8&gt;$A165-1),K$9*(VLOOKUP($A165,curves,9,0)-K$10)*VLOOKUP($A165,curves,3,0),0)</f>
        <v>-0</v>
      </c>
    </row>
    <row r="166" customFormat="false" ht="12.75" hidden="false" customHeight="false" outlineLevel="0" collapsed="false">
      <c r="A166" s="58" t="n">
        <f aca="false">+curves!A155</f>
        <v>41334</v>
      </c>
      <c r="B166" s="3" t="n">
        <f aca="false">+SUMIF($E$11:$CJ$11,"POS",$E166:$CJ166)</f>
        <v>-12398263.5555896</v>
      </c>
      <c r="C166" s="4" t="n">
        <f aca="false">+SUMIF($E$11:$CJ$11,"P&amp;l",$E166:$CJ166)</f>
        <v>0</v>
      </c>
      <c r="D166" s="58"/>
      <c r="E166" s="3" t="n">
        <f aca="false">+IF(AND(E$7&lt;$A166+1,E$8&gt;$A166-1),E$9*VLOOKUP($A166,curves,3,0),0)</f>
        <v>0</v>
      </c>
      <c r="F166" s="4" t="n">
        <f aca="false">+IF(AND(E$7&lt;$A166+1,E$8&gt;$A166-1),E$9*(VLOOKUP($A166,curves,8,0)-E$10)*VLOOKUP($A166,curves,3,0),0)</f>
        <v>0</v>
      </c>
      <c r="H166" s="3" t="n">
        <f aca="false">+IF(AND(H$7&lt;$A166+1,H$8&gt;$A166-1),H$9*VLOOKUP($A166,curves,3,0),0)</f>
        <v>0</v>
      </c>
      <c r="I166" s="4" t="n">
        <f aca="false">+IF(AND(H$7&lt;$A166+1,H$8&gt;$A166-1),H$9*(VLOOKUP($A166,curves,8,0)-H$10)*VLOOKUP($A166,curves,3,0),0)</f>
        <v>0</v>
      </c>
      <c r="K166" s="3" t="n">
        <f aca="false">+IF(AND(K$7&lt;$A166+1,K$8&gt;$A166-1),K$9*VLOOKUP($A166,curves,3,0),0)</f>
        <v>-12398263.5555896</v>
      </c>
      <c r="L166" s="4" t="n">
        <f aca="false">+IF(AND(K$7&lt;$A166+1,K$8&gt;$A166-1),K$9*(VLOOKUP($A166,curves,9,0)-K$10)*VLOOKUP($A166,curves,3,0),0)</f>
        <v>-0</v>
      </c>
    </row>
    <row r="167" customFormat="false" ht="12.75" hidden="false" customHeight="false" outlineLevel="0" collapsed="false">
      <c r="A167" s="58" t="n">
        <f aca="false">+curves!A156</f>
        <v>41365</v>
      </c>
      <c r="B167" s="3" t="n">
        <f aca="false">+SUMIF($E$11:$CJ$11,"POS",$E167:$CJ167)</f>
        <v>-12323072.4622613</v>
      </c>
      <c r="C167" s="4" t="n">
        <f aca="false">+SUMIF($E$11:$CJ$11,"P&amp;l",$E167:$CJ167)</f>
        <v>0</v>
      </c>
      <c r="D167" s="58"/>
      <c r="E167" s="3" t="n">
        <f aca="false">+IF(AND(E$7&lt;$A167+1,E$8&gt;$A167-1),E$9*VLOOKUP($A167,curves,3,0),0)</f>
        <v>0</v>
      </c>
      <c r="F167" s="4" t="n">
        <f aca="false">+IF(AND(E$7&lt;$A167+1,E$8&gt;$A167-1),E$9*(VLOOKUP($A167,curves,8,0)-E$10)*VLOOKUP($A167,curves,3,0),0)</f>
        <v>0</v>
      </c>
      <c r="H167" s="3" t="n">
        <f aca="false">+IF(AND(H$7&lt;$A167+1,H$8&gt;$A167-1),H$9*VLOOKUP($A167,curves,3,0),0)</f>
        <v>0</v>
      </c>
      <c r="I167" s="4" t="n">
        <f aca="false">+IF(AND(H$7&lt;$A167+1,H$8&gt;$A167-1),H$9*(VLOOKUP($A167,curves,8,0)-H$10)*VLOOKUP($A167,curves,3,0),0)</f>
        <v>0</v>
      </c>
      <c r="K167" s="3" t="n">
        <f aca="false">+IF(AND(K$7&lt;$A167+1,K$8&gt;$A167-1),K$9*VLOOKUP($A167,curves,3,0),0)</f>
        <v>-12323072.4622613</v>
      </c>
      <c r="L167" s="4" t="n">
        <f aca="false">+IF(AND(K$7&lt;$A167+1,K$8&gt;$A167-1),K$9*(VLOOKUP($A167,curves,9,0)-K$10)*VLOOKUP($A167,curves,3,0),0)</f>
        <v>-0</v>
      </c>
    </row>
    <row r="168" customFormat="false" ht="12.75" hidden="false" customHeight="false" outlineLevel="0" collapsed="false">
      <c r="A168" s="58" t="n">
        <f aca="false">+curves!A157</f>
        <v>41395</v>
      </c>
      <c r="B168" s="3" t="n">
        <f aca="false">+SUMIF($E$11:$CJ$11,"POS",$E168:$CJ168)</f>
        <v>-12250737.0975724</v>
      </c>
      <c r="C168" s="4" t="n">
        <f aca="false">+SUMIF($E$11:$CJ$11,"P&amp;l",$E168:$CJ168)</f>
        <v>0</v>
      </c>
      <c r="D168" s="58"/>
      <c r="E168" s="3" t="n">
        <f aca="false">+IF(AND(E$7&lt;$A168+1,E$8&gt;$A168-1),E$9*VLOOKUP($A168,curves,3,0),0)</f>
        <v>0</v>
      </c>
      <c r="F168" s="4" t="n">
        <f aca="false">+IF(AND(E$7&lt;$A168+1,E$8&gt;$A168-1),E$9*(VLOOKUP($A168,curves,8,0)-E$10)*VLOOKUP($A168,curves,3,0),0)</f>
        <v>0</v>
      </c>
      <c r="H168" s="3" t="n">
        <f aca="false">+IF(AND(H$7&lt;$A168+1,H$8&gt;$A168-1),H$9*VLOOKUP($A168,curves,3,0),0)</f>
        <v>0</v>
      </c>
      <c r="I168" s="4" t="n">
        <f aca="false">+IF(AND(H$7&lt;$A168+1,H$8&gt;$A168-1),H$9*(VLOOKUP($A168,curves,8,0)-H$10)*VLOOKUP($A168,curves,3,0),0)</f>
        <v>0</v>
      </c>
      <c r="K168" s="3" t="n">
        <f aca="false">+IF(AND(K$7&lt;$A168+1,K$8&gt;$A168-1),K$9*VLOOKUP($A168,curves,3,0),0)</f>
        <v>-12250737.0975724</v>
      </c>
      <c r="L168" s="4" t="n">
        <f aca="false">+IF(AND(K$7&lt;$A168+1,K$8&gt;$A168-1),K$9*(VLOOKUP($A168,curves,9,0)-K$10)*VLOOKUP($A168,curves,3,0),0)</f>
        <v>-0</v>
      </c>
    </row>
    <row r="169" customFormat="false" ht="12.75" hidden="false" customHeight="false" outlineLevel="0" collapsed="false">
      <c r="A169" s="58" t="n">
        <f aca="false">+curves!A158</f>
        <v>41426</v>
      </c>
      <c r="B169" s="3" t="n">
        <f aca="false">+SUMIF($E$11:$CJ$11,"POS",$E169:$CJ169)</f>
        <v>-12176432.4863304</v>
      </c>
      <c r="C169" s="4" t="n">
        <f aca="false">+SUMIF($E$11:$CJ$11,"P&amp;l",$E169:$CJ169)</f>
        <v>0</v>
      </c>
      <c r="D169" s="58"/>
      <c r="E169" s="3" t="n">
        <f aca="false">+IF(AND(E$7&lt;$A169+1,E$8&gt;$A169-1),E$9*VLOOKUP($A169,curves,3,0),0)</f>
        <v>0</v>
      </c>
      <c r="F169" s="4" t="n">
        <f aca="false">+IF(AND(E$7&lt;$A169+1,E$8&gt;$A169-1),E$9*(VLOOKUP($A169,curves,8,0)-E$10)*VLOOKUP($A169,curves,3,0),0)</f>
        <v>0</v>
      </c>
      <c r="H169" s="3" t="n">
        <f aca="false">+IF(AND(H$7&lt;$A169+1,H$8&gt;$A169-1),H$9*VLOOKUP($A169,curves,3,0),0)</f>
        <v>0</v>
      </c>
      <c r="I169" s="4" t="n">
        <f aca="false">+IF(AND(H$7&lt;$A169+1,H$8&gt;$A169-1),H$9*(VLOOKUP($A169,curves,8,0)-H$10)*VLOOKUP($A169,curves,3,0),0)</f>
        <v>0</v>
      </c>
      <c r="K169" s="3" t="n">
        <f aca="false">+IF(AND(K$7&lt;$A169+1,K$8&gt;$A169-1),K$9*VLOOKUP($A169,curves,3,0),0)</f>
        <v>-12176432.4863304</v>
      </c>
      <c r="L169" s="4" t="n">
        <f aca="false">+IF(AND(K$7&lt;$A169+1,K$8&gt;$A169-1),K$9*(VLOOKUP($A169,curves,9,0)-K$10)*VLOOKUP($A169,curves,3,0),0)</f>
        <v>-0</v>
      </c>
    </row>
    <row r="170" customFormat="false" ht="12.75" hidden="false" customHeight="false" outlineLevel="0" collapsed="false">
      <c r="A170" s="58" t="n">
        <f aca="false">+curves!A159</f>
        <v>41456</v>
      </c>
      <c r="B170" s="3" t="n">
        <f aca="false">+SUMIF($E$11:$CJ$11,"POS",$E170:$CJ170)</f>
        <v>-12104949.9833758</v>
      </c>
      <c r="C170" s="4" t="n">
        <f aca="false">+SUMIF($E$11:$CJ$11,"P&amp;l",$E170:$CJ170)</f>
        <v>0</v>
      </c>
      <c r="D170" s="58"/>
      <c r="E170" s="3" t="n">
        <f aca="false">+IF(AND(E$7&lt;$A170+1,E$8&gt;$A170-1),E$9*VLOOKUP($A170,curves,3,0),0)</f>
        <v>0</v>
      </c>
      <c r="F170" s="4" t="n">
        <f aca="false">+IF(AND(E$7&lt;$A170+1,E$8&gt;$A170-1),E$9*(VLOOKUP($A170,curves,8,0)-E$10)*VLOOKUP($A170,curves,3,0),0)</f>
        <v>0</v>
      </c>
      <c r="H170" s="3" t="n">
        <f aca="false">+IF(AND(H$7&lt;$A170+1,H$8&gt;$A170-1),H$9*VLOOKUP($A170,curves,3,0),0)</f>
        <v>0</v>
      </c>
      <c r="I170" s="4" t="n">
        <f aca="false">+IF(AND(H$7&lt;$A170+1,H$8&gt;$A170-1),H$9*(VLOOKUP($A170,curves,8,0)-H$10)*VLOOKUP($A170,curves,3,0),0)</f>
        <v>0</v>
      </c>
      <c r="K170" s="3" t="n">
        <f aca="false">+IF(AND(K$7&lt;$A170+1,K$8&gt;$A170-1),K$9*VLOOKUP($A170,curves,3,0),0)</f>
        <v>-12104949.9833758</v>
      </c>
      <c r="L170" s="4" t="n">
        <f aca="false">+IF(AND(K$7&lt;$A170+1,K$8&gt;$A170-1),K$9*(VLOOKUP($A170,curves,9,0)-K$10)*VLOOKUP($A170,curves,3,0),0)</f>
        <v>-0</v>
      </c>
    </row>
    <row r="171" customFormat="false" ht="12.75" hidden="false" customHeight="false" outlineLevel="0" collapsed="false">
      <c r="A171" s="58" t="n">
        <f aca="false">+curves!A160</f>
        <v>41487</v>
      </c>
      <c r="B171" s="3" t="n">
        <f aca="false">+SUMIF($E$11:$CJ$11,"POS",$E171:$CJ171)</f>
        <v>-12031521.5012368</v>
      </c>
      <c r="C171" s="4" t="n">
        <f aca="false">+SUMIF($E$11:$CJ$11,"P&amp;l",$E171:$CJ171)</f>
        <v>0</v>
      </c>
      <c r="D171" s="58"/>
      <c r="E171" s="3" t="n">
        <f aca="false">+IF(AND(E$7&lt;$A171+1,E$8&gt;$A171-1),E$9*VLOOKUP($A171,curves,3,0),0)</f>
        <v>0</v>
      </c>
      <c r="F171" s="4" t="n">
        <f aca="false">+IF(AND(E$7&lt;$A171+1,E$8&gt;$A171-1),E$9*(VLOOKUP($A171,curves,8,0)-E$10)*VLOOKUP($A171,curves,3,0),0)</f>
        <v>0</v>
      </c>
      <c r="H171" s="3" t="n">
        <f aca="false">+IF(AND(H$7&lt;$A171+1,H$8&gt;$A171-1),H$9*VLOOKUP($A171,curves,3,0),0)</f>
        <v>0</v>
      </c>
      <c r="I171" s="4" t="n">
        <f aca="false">+IF(AND(H$7&lt;$A171+1,H$8&gt;$A171-1),H$9*(VLOOKUP($A171,curves,8,0)-H$10)*VLOOKUP($A171,curves,3,0),0)</f>
        <v>0</v>
      </c>
      <c r="K171" s="3" t="n">
        <f aca="false">+IF(AND(K$7&lt;$A171+1,K$8&gt;$A171-1),K$9*VLOOKUP($A171,curves,3,0),0)</f>
        <v>-12031521.5012368</v>
      </c>
      <c r="L171" s="4" t="n">
        <f aca="false">+IF(AND(K$7&lt;$A171+1,K$8&gt;$A171-1),K$9*(VLOOKUP($A171,curves,9,0)-K$10)*VLOOKUP($A171,curves,3,0),0)</f>
        <v>-0</v>
      </c>
    </row>
    <row r="172" customFormat="false" ht="12.75" hidden="false" customHeight="false" outlineLevel="0" collapsed="false">
      <c r="A172" s="58" t="n">
        <f aca="false">+curves!A161</f>
        <v>41518</v>
      </c>
      <c r="B172" s="3" t="n">
        <f aca="false">+SUMIF($E$11:$CJ$11,"POS",$E172:$CJ172)</f>
        <v>-11958534.335877</v>
      </c>
      <c r="C172" s="4" t="n">
        <f aca="false">+SUMIF($E$11:$CJ$11,"P&amp;l",$E172:$CJ172)</f>
        <v>0</v>
      </c>
      <c r="D172" s="58"/>
      <c r="E172" s="3" t="n">
        <f aca="false">+IF(AND(E$7&lt;$A172+1,E$8&gt;$A172-1),E$9*VLOOKUP($A172,curves,3,0),0)</f>
        <v>0</v>
      </c>
      <c r="F172" s="4" t="n">
        <f aca="false">+IF(AND(E$7&lt;$A172+1,E$8&gt;$A172-1),E$9*(VLOOKUP($A172,curves,8,0)-E$10)*VLOOKUP($A172,curves,3,0),0)</f>
        <v>0</v>
      </c>
      <c r="H172" s="3" t="n">
        <f aca="false">+IF(AND(H$7&lt;$A172+1,H$8&gt;$A172-1),H$9*VLOOKUP($A172,curves,3,0),0)</f>
        <v>0</v>
      </c>
      <c r="I172" s="4" t="n">
        <f aca="false">+IF(AND(H$7&lt;$A172+1,H$8&gt;$A172-1),H$9*(VLOOKUP($A172,curves,8,0)-H$10)*VLOOKUP($A172,curves,3,0),0)</f>
        <v>0</v>
      </c>
      <c r="K172" s="3" t="n">
        <f aca="false">+IF(AND(K$7&lt;$A172+1,K$8&gt;$A172-1),K$9*VLOOKUP($A172,curves,3,0),0)</f>
        <v>-11958534.335877</v>
      </c>
      <c r="L172" s="4" t="n">
        <f aca="false">+IF(AND(K$7&lt;$A172+1,K$8&gt;$A172-1),K$9*(VLOOKUP($A172,curves,9,0)-K$10)*VLOOKUP($A172,curves,3,0),0)</f>
        <v>-0</v>
      </c>
    </row>
    <row r="173" customFormat="false" ht="12.75" hidden="false" customHeight="false" outlineLevel="0" collapsed="false">
      <c r="A173" s="58" t="n">
        <f aca="false">+curves!A162</f>
        <v>41548</v>
      </c>
      <c r="B173" s="3" t="n">
        <f aca="false">+SUMIF($E$11:$CJ$11,"POS",$E173:$CJ173)</f>
        <v>-11888319.3128239</v>
      </c>
      <c r="C173" s="4" t="n">
        <f aca="false">+SUMIF($E$11:$CJ$11,"P&amp;l",$E173:$CJ173)</f>
        <v>0</v>
      </c>
      <c r="D173" s="58"/>
      <c r="E173" s="3" t="n">
        <f aca="false">+IF(AND(E$7&lt;$A173+1,E$8&gt;$A173-1),E$9*VLOOKUP($A173,curves,3,0),0)</f>
        <v>0</v>
      </c>
      <c r="F173" s="4" t="n">
        <f aca="false">+IF(AND(E$7&lt;$A173+1,E$8&gt;$A173-1),E$9*(VLOOKUP($A173,curves,8,0)-E$10)*VLOOKUP($A173,curves,3,0),0)</f>
        <v>0</v>
      </c>
      <c r="H173" s="3" t="n">
        <f aca="false">+IF(AND(H$7&lt;$A173+1,H$8&gt;$A173-1),H$9*VLOOKUP($A173,curves,3,0),0)</f>
        <v>0</v>
      </c>
      <c r="I173" s="4" t="n">
        <f aca="false">+IF(AND(H$7&lt;$A173+1,H$8&gt;$A173-1),H$9*(VLOOKUP($A173,curves,8,0)-H$10)*VLOOKUP($A173,curves,3,0),0)</f>
        <v>0</v>
      </c>
      <c r="K173" s="3" t="n">
        <f aca="false">+IF(AND(K$7&lt;$A173+1,K$8&gt;$A173-1),K$9*VLOOKUP($A173,curves,3,0),0)</f>
        <v>-11888319.3128239</v>
      </c>
      <c r="L173" s="4" t="n">
        <f aca="false">+IF(AND(K$7&lt;$A173+1,K$8&gt;$A173-1),K$9*(VLOOKUP($A173,curves,9,0)-K$10)*VLOOKUP($A173,curves,3,0),0)</f>
        <v>-0</v>
      </c>
    </row>
    <row r="174" customFormat="false" ht="12.75" hidden="false" customHeight="false" outlineLevel="0" collapsed="false">
      <c r="A174" s="58" t="n">
        <f aca="false">+curves!A163</f>
        <v>41579</v>
      </c>
      <c r="B174" s="3" t="n">
        <f aca="false">+SUMIF($E$11:$CJ$11,"POS",$E174:$CJ174)</f>
        <v>-11816192.888267</v>
      </c>
      <c r="C174" s="4" t="n">
        <f aca="false">+SUMIF($E$11:$CJ$11,"P&amp;l",$E174:$CJ174)</f>
        <v>0</v>
      </c>
      <c r="D174" s="58"/>
      <c r="E174" s="3" t="n">
        <f aca="false">+IF(AND(E$7&lt;$A174+1,E$8&gt;$A174-1),E$9*VLOOKUP($A174,curves,3,0),0)</f>
        <v>0</v>
      </c>
      <c r="F174" s="4" t="n">
        <f aca="false">+IF(AND(E$7&lt;$A174+1,E$8&gt;$A174-1),E$9*(VLOOKUP($A174,curves,8,0)-E$10)*VLOOKUP($A174,curves,3,0),0)</f>
        <v>0</v>
      </c>
      <c r="H174" s="3" t="n">
        <f aca="false">+IF(AND(H$7&lt;$A174+1,H$8&gt;$A174-1),H$9*VLOOKUP($A174,curves,3,0),0)</f>
        <v>0</v>
      </c>
      <c r="I174" s="4" t="n">
        <f aca="false">+IF(AND(H$7&lt;$A174+1,H$8&gt;$A174-1),H$9*(VLOOKUP($A174,curves,8,0)-H$10)*VLOOKUP($A174,curves,3,0),0)</f>
        <v>0</v>
      </c>
      <c r="K174" s="3" t="n">
        <f aca="false">+IF(AND(K$7&lt;$A174+1,K$8&gt;$A174-1),K$9*VLOOKUP($A174,curves,3,0),0)</f>
        <v>-11816192.888267</v>
      </c>
      <c r="L174" s="4" t="n">
        <f aca="false">+IF(AND(K$7&lt;$A174+1,K$8&gt;$A174-1),K$9*(VLOOKUP($A174,curves,9,0)-K$10)*VLOOKUP($A174,curves,3,0),0)</f>
        <v>-0</v>
      </c>
    </row>
    <row r="175" customFormat="false" ht="12.75" hidden="false" customHeight="false" outlineLevel="0" collapsed="false">
      <c r="A175" s="58" t="n">
        <f aca="false">+curves!A164</f>
        <v>41609</v>
      </c>
      <c r="B175" s="3" t="n">
        <f aca="false">+SUMIF($E$11:$CJ$11,"POS",$E175:$CJ175)</f>
        <v>-11746805.9605125</v>
      </c>
      <c r="C175" s="4" t="n">
        <f aca="false">+SUMIF($E$11:$CJ$11,"P&amp;l",$E175:$CJ175)</f>
        <v>0</v>
      </c>
      <c r="D175" s="58"/>
      <c r="E175" s="3" t="n">
        <f aca="false">+IF(AND(E$7&lt;$A175+1,E$8&gt;$A175-1),E$9*VLOOKUP($A175,curves,3,0),0)</f>
        <v>0</v>
      </c>
      <c r="F175" s="4" t="n">
        <f aca="false">+IF(AND(E$7&lt;$A175+1,E$8&gt;$A175-1),E$9*(VLOOKUP($A175,curves,8,0)-E$10)*VLOOKUP($A175,curves,3,0),0)</f>
        <v>0</v>
      </c>
      <c r="H175" s="3" t="n">
        <f aca="false">+IF(AND(H$7&lt;$A175+1,H$8&gt;$A175-1),H$9*VLOOKUP($A175,curves,3,0),0)</f>
        <v>0</v>
      </c>
      <c r="I175" s="4" t="n">
        <f aca="false">+IF(AND(H$7&lt;$A175+1,H$8&gt;$A175-1),H$9*(VLOOKUP($A175,curves,8,0)-H$10)*VLOOKUP($A175,curves,3,0),0)</f>
        <v>0</v>
      </c>
      <c r="K175" s="3" t="n">
        <f aca="false">+IF(AND(K$7&lt;$A175+1,K$8&gt;$A175-1),K$9*VLOOKUP($A175,curves,3,0),0)</f>
        <v>-11746805.9605125</v>
      </c>
      <c r="L175" s="4" t="n">
        <f aca="false">+IF(AND(K$7&lt;$A175+1,K$8&gt;$A175-1),K$9*(VLOOKUP($A175,curves,9,0)-K$10)*VLOOKUP($A175,curves,3,0),0)</f>
        <v>-0</v>
      </c>
    </row>
    <row r="176" customFormat="false" ht="12.75" hidden="false" customHeight="false" outlineLevel="0" collapsed="false">
      <c r="A176" s="58" t="n">
        <f aca="false">+curves!A165</f>
        <v>41640</v>
      </c>
      <c r="B176" s="3" t="n">
        <f aca="false">+SUMIF($E$11:$CJ$11,"POS",$E176:$CJ176)</f>
        <v>-11675530.2215127</v>
      </c>
      <c r="C176" s="4" t="n">
        <f aca="false">+SUMIF($E$11:$CJ$11,"P&amp;l",$E176:$CJ176)</f>
        <v>0</v>
      </c>
      <c r="D176" s="58"/>
      <c r="E176" s="3" t="n">
        <f aca="false">+IF(AND(E$7&lt;$A176+1,E$8&gt;$A176-1),E$9*VLOOKUP($A176,curves,3,0),0)</f>
        <v>0</v>
      </c>
      <c r="F176" s="4" t="n">
        <f aca="false">+IF(AND(E$7&lt;$A176+1,E$8&gt;$A176-1),E$9*(VLOOKUP($A176,curves,8,0)-E$10)*VLOOKUP($A176,curves,3,0),0)</f>
        <v>0</v>
      </c>
      <c r="H176" s="3" t="n">
        <f aca="false">+IF(AND(H$7&lt;$A176+1,H$8&gt;$A176-1),H$9*VLOOKUP($A176,curves,3,0),0)</f>
        <v>0</v>
      </c>
      <c r="I176" s="4" t="n">
        <f aca="false">+IF(AND(H$7&lt;$A176+1,H$8&gt;$A176-1),H$9*(VLOOKUP($A176,curves,8,0)-H$10)*VLOOKUP($A176,curves,3,0),0)</f>
        <v>0</v>
      </c>
      <c r="K176" s="3" t="n">
        <f aca="false">+IF(AND(K$7&lt;$A176+1,K$8&gt;$A176-1),K$9*VLOOKUP($A176,curves,3,0),0)</f>
        <v>-11675530.2215127</v>
      </c>
      <c r="L176" s="4" t="n">
        <f aca="false">+IF(AND(K$7&lt;$A176+1,K$8&gt;$A176-1),K$9*(VLOOKUP($A176,curves,9,0)-K$10)*VLOOKUP($A176,curves,3,0),0)</f>
        <v>-0</v>
      </c>
    </row>
    <row r="177" customFormat="false" ht="12.75" hidden="false" customHeight="false" outlineLevel="0" collapsed="false">
      <c r="A177" s="58" t="n">
        <f aca="false">+curves!A166</f>
        <v>41671</v>
      </c>
      <c r="B177" s="3" t="n">
        <f aca="false">+SUMIF($E$11:$CJ$11,"POS",$E177:$CJ177)</f>
        <v>-11604682.981974</v>
      </c>
      <c r="C177" s="4" t="n">
        <f aca="false">+SUMIF($E$11:$CJ$11,"P&amp;l",$E177:$CJ177)</f>
        <v>0</v>
      </c>
      <c r="D177" s="58"/>
      <c r="E177" s="3" t="n">
        <f aca="false">+IF(AND(E$7&lt;$A177+1,E$8&gt;$A177-1),E$9*VLOOKUP($A177,curves,3,0),0)</f>
        <v>0</v>
      </c>
      <c r="F177" s="4" t="n">
        <f aca="false">+IF(AND(E$7&lt;$A177+1,E$8&gt;$A177-1),E$9*(VLOOKUP($A177,curves,8,0)-E$10)*VLOOKUP($A177,curves,3,0),0)</f>
        <v>0</v>
      </c>
      <c r="H177" s="3" t="n">
        <f aca="false">+IF(AND(H$7&lt;$A177+1,H$8&gt;$A177-1),H$9*VLOOKUP($A177,curves,3,0),0)</f>
        <v>0</v>
      </c>
      <c r="I177" s="4" t="n">
        <f aca="false">+IF(AND(H$7&lt;$A177+1,H$8&gt;$A177-1),H$9*(VLOOKUP($A177,curves,8,0)-H$10)*VLOOKUP($A177,curves,3,0),0)</f>
        <v>0</v>
      </c>
      <c r="K177" s="3" t="n">
        <f aca="false">+IF(AND(K$7&lt;$A177+1,K$8&gt;$A177-1),K$9*VLOOKUP($A177,curves,3,0),0)</f>
        <v>-11604682.981974</v>
      </c>
      <c r="L177" s="4" t="n">
        <f aca="false">+IF(AND(K$7&lt;$A177+1,K$8&gt;$A177-1),K$9*(VLOOKUP($A177,curves,9,0)-K$10)*VLOOKUP($A177,curves,3,0),0)</f>
        <v>-0</v>
      </c>
    </row>
    <row r="178" customFormat="false" ht="12.75" hidden="false" customHeight="false" outlineLevel="0" collapsed="false">
      <c r="A178" s="58" t="n">
        <f aca="false">+curves!A167</f>
        <v>41699</v>
      </c>
      <c r="B178" s="3" t="n">
        <f aca="false">+SUMIF($E$11:$CJ$11,"POS",$E178:$CJ178)</f>
        <v>-11541058.108535</v>
      </c>
      <c r="C178" s="4" t="n">
        <f aca="false">+SUMIF($E$11:$CJ$11,"P&amp;l",$E178:$CJ178)</f>
        <v>0</v>
      </c>
      <c r="D178" s="58"/>
      <c r="E178" s="3" t="n">
        <f aca="false">+IF(AND(E$7&lt;$A178+1,E$8&gt;$A178-1),E$9*VLOOKUP($A178,curves,3,0),0)</f>
        <v>0</v>
      </c>
      <c r="F178" s="4" t="n">
        <f aca="false">+IF(AND(E$7&lt;$A178+1,E$8&gt;$A178-1),E$9*(VLOOKUP($A178,curves,8,0)-E$10)*VLOOKUP($A178,curves,3,0),0)</f>
        <v>0</v>
      </c>
      <c r="H178" s="3" t="n">
        <f aca="false">+IF(AND(H$7&lt;$A178+1,H$8&gt;$A178-1),H$9*VLOOKUP($A178,curves,3,0),0)</f>
        <v>0</v>
      </c>
      <c r="I178" s="4" t="n">
        <f aca="false">+IF(AND(H$7&lt;$A178+1,H$8&gt;$A178-1),H$9*(VLOOKUP($A178,curves,8,0)-H$10)*VLOOKUP($A178,curves,3,0),0)</f>
        <v>0</v>
      </c>
      <c r="K178" s="3" t="n">
        <f aca="false">+IF(AND(K$7&lt;$A178+1,K$8&gt;$A178-1),K$9*VLOOKUP($A178,curves,3,0),0)</f>
        <v>-11541058.108535</v>
      </c>
      <c r="L178" s="4" t="n">
        <f aca="false">+IF(AND(K$7&lt;$A178+1,K$8&gt;$A178-1),K$9*(VLOOKUP($A178,curves,9,0)-K$10)*VLOOKUP($A178,curves,3,0),0)</f>
        <v>-0</v>
      </c>
    </row>
    <row r="179" customFormat="false" ht="12.75" hidden="false" customHeight="false" outlineLevel="0" collapsed="false">
      <c r="A179" s="58" t="n">
        <f aca="false">+curves!A168</f>
        <v>41730</v>
      </c>
      <c r="B179" s="3" t="n">
        <f aca="false">+SUMIF($E$11:$CJ$11,"POS",$E179:$CJ179)</f>
        <v>-11471019.3630269</v>
      </c>
      <c r="C179" s="4" t="n">
        <f aca="false">+SUMIF($E$11:$CJ$11,"P&amp;l",$E179:$CJ179)</f>
        <v>0</v>
      </c>
      <c r="D179" s="58"/>
      <c r="E179" s="3" t="n">
        <f aca="false">+IF(AND(E$7&lt;$A179+1,E$8&gt;$A179-1),E$9*VLOOKUP($A179,curves,3,0),0)</f>
        <v>0</v>
      </c>
      <c r="F179" s="4" t="n">
        <f aca="false">+IF(AND(E$7&lt;$A179+1,E$8&gt;$A179-1),E$9*(VLOOKUP($A179,curves,8,0)-E$10)*VLOOKUP($A179,curves,3,0),0)</f>
        <v>0</v>
      </c>
      <c r="H179" s="3" t="n">
        <f aca="false">+IF(AND(H$7&lt;$A179+1,H$8&gt;$A179-1),H$9*VLOOKUP($A179,curves,3,0),0)</f>
        <v>0</v>
      </c>
      <c r="I179" s="4" t="n">
        <f aca="false">+IF(AND(H$7&lt;$A179+1,H$8&gt;$A179-1),H$9*(VLOOKUP($A179,curves,8,0)-H$10)*VLOOKUP($A179,curves,3,0),0)</f>
        <v>0</v>
      </c>
      <c r="K179" s="3" t="n">
        <f aca="false">+IF(AND(K$7&lt;$A179+1,K$8&gt;$A179-1),K$9*VLOOKUP($A179,curves,3,0),0)</f>
        <v>-11471019.3630269</v>
      </c>
      <c r="L179" s="4" t="n">
        <f aca="false">+IF(AND(K$7&lt;$A179+1,K$8&gt;$A179-1),K$9*(VLOOKUP($A179,curves,9,0)-K$10)*VLOOKUP($A179,curves,3,0),0)</f>
        <v>-0</v>
      </c>
    </row>
    <row r="180" customFormat="false" ht="12.75" hidden="false" customHeight="false" outlineLevel="0" collapsed="false">
      <c r="A180" s="58" t="n">
        <f aca="false">+curves!A169</f>
        <v>41760</v>
      </c>
      <c r="B180" s="3" t="n">
        <f aca="false">+SUMIF($E$11:$CJ$11,"POS",$E180:$CJ180)</f>
        <v>-11403640.9321078</v>
      </c>
      <c r="C180" s="4" t="n">
        <f aca="false">+SUMIF($E$11:$CJ$11,"P&amp;l",$E180:$CJ180)</f>
        <v>0</v>
      </c>
      <c r="D180" s="58"/>
      <c r="E180" s="3" t="n">
        <f aca="false">+IF(AND(E$7&lt;$A180+1,E$8&gt;$A180-1),E$9*VLOOKUP($A180,curves,3,0),0)</f>
        <v>0</v>
      </c>
      <c r="F180" s="4" t="n">
        <f aca="false">+IF(AND(E$7&lt;$A180+1,E$8&gt;$A180-1),E$9*(VLOOKUP($A180,curves,8,0)-E$10)*VLOOKUP($A180,curves,3,0),0)</f>
        <v>0</v>
      </c>
      <c r="H180" s="3" t="n">
        <f aca="false">+IF(AND(H$7&lt;$A180+1,H$8&gt;$A180-1),H$9*VLOOKUP($A180,curves,3,0),0)</f>
        <v>0</v>
      </c>
      <c r="I180" s="4" t="n">
        <f aca="false">+IF(AND(H$7&lt;$A180+1,H$8&gt;$A180-1),H$9*(VLOOKUP($A180,curves,8,0)-H$10)*VLOOKUP($A180,curves,3,0),0)</f>
        <v>0</v>
      </c>
      <c r="K180" s="3" t="n">
        <f aca="false">+IF(AND(K$7&lt;$A180+1,K$8&gt;$A180-1),K$9*VLOOKUP($A180,curves,3,0),0)</f>
        <v>-11403640.9321078</v>
      </c>
      <c r="L180" s="4" t="n">
        <f aca="false">+IF(AND(K$7&lt;$A180+1,K$8&gt;$A180-1),K$9*(VLOOKUP($A180,curves,9,0)-K$10)*VLOOKUP($A180,curves,3,0),0)</f>
        <v>-0</v>
      </c>
    </row>
    <row r="181" customFormat="false" ht="12.75" hidden="false" customHeight="false" outlineLevel="0" collapsed="false">
      <c r="A181" s="58" t="n">
        <f aca="false">+curves!A170</f>
        <v>41791</v>
      </c>
      <c r="B181" s="3" t="n">
        <f aca="false">+SUMIF($E$11:$CJ$11,"POS",$E181:$CJ181)</f>
        <v>-11334428.4788791</v>
      </c>
      <c r="C181" s="4" t="n">
        <f aca="false">+SUMIF($E$11:$CJ$11,"P&amp;l",$E181:$CJ181)</f>
        <v>0</v>
      </c>
      <c r="D181" s="58"/>
      <c r="E181" s="3" t="n">
        <f aca="false">+IF(AND(E$7&lt;$A181+1,E$8&gt;$A181-1),E$9*VLOOKUP($A181,curves,3,0),0)</f>
        <v>0</v>
      </c>
      <c r="F181" s="4" t="n">
        <f aca="false">+IF(AND(E$7&lt;$A181+1,E$8&gt;$A181-1),E$9*(VLOOKUP($A181,curves,8,0)-E$10)*VLOOKUP($A181,curves,3,0),0)</f>
        <v>0</v>
      </c>
      <c r="H181" s="3" t="n">
        <f aca="false">+IF(AND(H$7&lt;$A181+1,H$8&gt;$A181-1),H$9*VLOOKUP($A181,curves,3,0),0)</f>
        <v>0</v>
      </c>
      <c r="I181" s="4" t="n">
        <f aca="false">+IF(AND(H$7&lt;$A181+1,H$8&gt;$A181-1),H$9*(VLOOKUP($A181,curves,8,0)-H$10)*VLOOKUP($A181,curves,3,0),0)</f>
        <v>0</v>
      </c>
      <c r="K181" s="3" t="n">
        <f aca="false">+IF(AND(K$7&lt;$A181+1,K$8&gt;$A181-1),K$9*VLOOKUP($A181,curves,3,0),0)</f>
        <v>-11334428.4788791</v>
      </c>
      <c r="L181" s="4" t="n">
        <f aca="false">+IF(AND(K$7&lt;$A181+1,K$8&gt;$A181-1),K$9*(VLOOKUP($A181,curves,9,0)-K$10)*VLOOKUP($A181,curves,3,0),0)</f>
        <v>-0</v>
      </c>
    </row>
    <row r="182" customFormat="false" ht="12.75" hidden="false" customHeight="false" outlineLevel="0" collapsed="false">
      <c r="A182" s="58" t="n">
        <f aca="false">+curves!A171</f>
        <v>41821</v>
      </c>
      <c r="B182" s="3" t="n">
        <f aca="false">+SUMIF($E$11:$CJ$11,"POS",$E182:$CJ182)</f>
        <v>-11267844.9994022</v>
      </c>
      <c r="C182" s="4" t="n">
        <f aca="false">+SUMIF($E$11:$CJ$11,"P&amp;l",$E182:$CJ182)</f>
        <v>0</v>
      </c>
      <c r="D182" s="58"/>
      <c r="E182" s="3" t="n">
        <f aca="false">+IF(AND(E$7&lt;$A182+1,E$8&gt;$A182-1),E$9*VLOOKUP($A182,curves,3,0),0)</f>
        <v>0</v>
      </c>
      <c r="F182" s="4" t="n">
        <f aca="false">+IF(AND(E$7&lt;$A182+1,E$8&gt;$A182-1),E$9*(VLOOKUP($A182,curves,8,0)-E$10)*VLOOKUP($A182,curves,3,0),0)</f>
        <v>0</v>
      </c>
      <c r="H182" s="3" t="n">
        <f aca="false">+IF(AND(H$7&lt;$A182+1,H$8&gt;$A182-1),H$9*VLOOKUP($A182,curves,3,0),0)</f>
        <v>0</v>
      </c>
      <c r="I182" s="4" t="n">
        <f aca="false">+IF(AND(H$7&lt;$A182+1,H$8&gt;$A182-1),H$9*(VLOOKUP($A182,curves,8,0)-H$10)*VLOOKUP($A182,curves,3,0),0)</f>
        <v>0</v>
      </c>
      <c r="K182" s="3" t="n">
        <f aca="false">+IF(AND(K$7&lt;$A182+1,K$8&gt;$A182-1),K$9*VLOOKUP($A182,curves,3,0),0)</f>
        <v>-11267844.9994022</v>
      </c>
      <c r="L182" s="4" t="n">
        <f aca="false">+IF(AND(K$7&lt;$A182+1,K$8&gt;$A182-1),K$9*(VLOOKUP($A182,curves,9,0)-K$10)*VLOOKUP($A182,curves,3,0),0)</f>
        <v>-0</v>
      </c>
    </row>
    <row r="183" customFormat="false" ht="12.75" hidden="false" customHeight="false" outlineLevel="0" collapsed="false">
      <c r="A183" s="58" t="n">
        <f aca="false">+curves!A172</f>
        <v>41852</v>
      </c>
      <c r="B183" s="3" t="n">
        <f aca="false">+SUMIF($E$11:$CJ$11,"POS",$E183:$CJ183)</f>
        <v>-11199449.1817968</v>
      </c>
      <c r="C183" s="4" t="n">
        <f aca="false">+SUMIF($E$11:$CJ$11,"P&amp;l",$E183:$CJ183)</f>
        <v>0</v>
      </c>
      <c r="D183" s="58"/>
      <c r="E183" s="3" t="n">
        <f aca="false">+IF(AND(E$7&lt;$A183+1,E$8&gt;$A183-1),E$9*VLOOKUP($A183,curves,3,0),0)</f>
        <v>0</v>
      </c>
      <c r="F183" s="4" t="n">
        <f aca="false">+IF(AND(E$7&lt;$A183+1,E$8&gt;$A183-1),E$9*(VLOOKUP($A183,curves,8,0)-E$10)*VLOOKUP($A183,curves,3,0),0)</f>
        <v>0</v>
      </c>
      <c r="H183" s="3" t="n">
        <f aca="false">+IF(AND(H$7&lt;$A183+1,H$8&gt;$A183-1),H$9*VLOOKUP($A183,curves,3,0),0)</f>
        <v>0</v>
      </c>
      <c r="I183" s="4" t="n">
        <f aca="false">+IF(AND(H$7&lt;$A183+1,H$8&gt;$A183-1),H$9*(VLOOKUP($A183,curves,8,0)-H$10)*VLOOKUP($A183,curves,3,0),0)</f>
        <v>0</v>
      </c>
      <c r="K183" s="3" t="n">
        <f aca="false">+IF(AND(K$7&lt;$A183+1,K$8&gt;$A183-1),K$9*VLOOKUP($A183,curves,3,0),0)</f>
        <v>-11199449.1817968</v>
      </c>
      <c r="L183" s="4" t="n">
        <f aca="false">+IF(AND(K$7&lt;$A183+1,K$8&gt;$A183-1),K$9*(VLOOKUP($A183,curves,9,0)-K$10)*VLOOKUP($A183,curves,3,0),0)</f>
        <v>-0</v>
      </c>
    </row>
    <row r="184" customFormat="false" ht="12.75" hidden="false" customHeight="false" outlineLevel="0" collapsed="false">
      <c r="A184" s="58" t="n">
        <f aca="false">+curves!A173</f>
        <v>41883</v>
      </c>
      <c r="B184" s="3" t="n">
        <f aca="false">+SUMIF($E$11:$CJ$11,"POS",$E184:$CJ184)</f>
        <v>-11131464.7108744</v>
      </c>
      <c r="C184" s="4" t="n">
        <f aca="false">+SUMIF($E$11:$CJ$11,"P&amp;l",$E184:$CJ184)</f>
        <v>0</v>
      </c>
      <c r="D184" s="58"/>
      <c r="E184" s="3" t="n">
        <f aca="false">+IF(AND(E$7&lt;$A184+1,E$8&gt;$A184-1),E$9*VLOOKUP($A184,curves,3,0),0)</f>
        <v>0</v>
      </c>
      <c r="F184" s="4" t="n">
        <f aca="false">+IF(AND(E$7&lt;$A184+1,E$8&gt;$A184-1),E$9*(VLOOKUP($A184,curves,8,0)-E$10)*VLOOKUP($A184,curves,3,0),0)</f>
        <v>0</v>
      </c>
      <c r="H184" s="3" t="n">
        <f aca="false">+IF(AND(H$7&lt;$A184+1,H$8&gt;$A184-1),H$9*VLOOKUP($A184,curves,3,0),0)</f>
        <v>0</v>
      </c>
      <c r="I184" s="4" t="n">
        <f aca="false">+IF(AND(H$7&lt;$A184+1,H$8&gt;$A184-1),H$9*(VLOOKUP($A184,curves,8,0)-H$10)*VLOOKUP($A184,curves,3,0),0)</f>
        <v>0</v>
      </c>
      <c r="K184" s="3" t="n">
        <f aca="false">+IF(AND(K$7&lt;$A184+1,K$8&gt;$A184-1),K$9*VLOOKUP($A184,curves,3,0),0)</f>
        <v>-11131464.7108744</v>
      </c>
      <c r="L184" s="4" t="n">
        <f aca="false">+IF(AND(K$7&lt;$A184+1,K$8&gt;$A184-1),K$9*(VLOOKUP($A184,curves,9,0)-K$10)*VLOOKUP($A184,curves,3,0),0)</f>
        <v>-0</v>
      </c>
    </row>
    <row r="185" customFormat="false" ht="12.75" hidden="false" customHeight="false" outlineLevel="0" collapsed="false">
      <c r="A185" s="58" t="n">
        <f aca="false">+curves!A174</f>
        <v>41913</v>
      </c>
      <c r="B185" s="3" t="n">
        <f aca="false">+SUMIF($E$11:$CJ$11,"POS",$E185:$CJ185)</f>
        <v>-11066062.6359715</v>
      </c>
      <c r="C185" s="4" t="n">
        <f aca="false">+SUMIF($E$11:$CJ$11,"P&amp;l",$E185:$CJ185)</f>
        <v>0</v>
      </c>
      <c r="D185" s="58"/>
      <c r="E185" s="3" t="n">
        <f aca="false">+IF(AND(E$7&lt;$A185+1,E$8&gt;$A185-1),E$9*VLOOKUP($A185,curves,3,0),0)</f>
        <v>0</v>
      </c>
      <c r="F185" s="4" t="n">
        <f aca="false">+IF(AND(E$7&lt;$A185+1,E$8&gt;$A185-1),E$9*(VLOOKUP($A185,curves,8,0)-E$10)*VLOOKUP($A185,curves,3,0),0)</f>
        <v>0</v>
      </c>
      <c r="H185" s="3" t="n">
        <f aca="false">+IF(AND(H$7&lt;$A185+1,H$8&gt;$A185-1),H$9*VLOOKUP($A185,curves,3,0),0)</f>
        <v>0</v>
      </c>
      <c r="I185" s="4" t="n">
        <f aca="false">+IF(AND(H$7&lt;$A185+1,H$8&gt;$A185-1),H$9*(VLOOKUP($A185,curves,8,0)-H$10)*VLOOKUP($A185,curves,3,0),0)</f>
        <v>0</v>
      </c>
      <c r="K185" s="3" t="n">
        <f aca="false">+IF(AND(K$7&lt;$A185+1,K$8&gt;$A185-1),K$9*VLOOKUP($A185,curves,3,0),0)</f>
        <v>-11066062.6359715</v>
      </c>
      <c r="L185" s="4" t="n">
        <f aca="false">+IF(AND(K$7&lt;$A185+1,K$8&gt;$A185-1),K$9*(VLOOKUP($A185,curves,9,0)-K$10)*VLOOKUP($A185,curves,3,0),0)</f>
        <v>-0</v>
      </c>
    </row>
    <row r="186" customFormat="false" ht="12.75" hidden="false" customHeight="false" outlineLevel="0" collapsed="false">
      <c r="A186" s="58" t="n">
        <f aca="false">+curves!A175</f>
        <v>41944</v>
      </c>
      <c r="B186" s="3" t="n">
        <f aca="false">+SUMIF($E$11:$CJ$11,"POS",$E186:$CJ186)</f>
        <v>-10998880.4475156</v>
      </c>
      <c r="C186" s="4" t="n">
        <f aca="false">+SUMIF($E$11:$CJ$11,"P&amp;l",$E186:$CJ186)</f>
        <v>0</v>
      </c>
      <c r="D186" s="58"/>
      <c r="E186" s="3" t="n">
        <f aca="false">+IF(AND(E$7&lt;$A186+1,E$8&gt;$A186-1),E$9*VLOOKUP($A186,curves,3,0),0)</f>
        <v>0</v>
      </c>
      <c r="F186" s="4" t="n">
        <f aca="false">+IF(AND(E$7&lt;$A186+1,E$8&gt;$A186-1),E$9*(VLOOKUP($A186,curves,8,0)-E$10)*VLOOKUP($A186,curves,3,0),0)</f>
        <v>0</v>
      </c>
      <c r="H186" s="3" t="n">
        <f aca="false">+IF(AND(H$7&lt;$A186+1,H$8&gt;$A186-1),H$9*VLOOKUP($A186,curves,3,0),0)</f>
        <v>0</v>
      </c>
      <c r="I186" s="4" t="n">
        <f aca="false">+IF(AND(H$7&lt;$A186+1,H$8&gt;$A186-1),H$9*(VLOOKUP($A186,curves,8,0)-H$10)*VLOOKUP($A186,curves,3,0),0)</f>
        <v>0</v>
      </c>
      <c r="K186" s="3" t="n">
        <f aca="false">+IF(AND(K$7&lt;$A186+1,K$8&gt;$A186-1),K$9*VLOOKUP($A186,curves,3,0),0)</f>
        <v>-10998880.4475156</v>
      </c>
      <c r="L186" s="4" t="n">
        <f aca="false">+IF(AND(K$7&lt;$A186+1,K$8&gt;$A186-1),K$9*(VLOOKUP($A186,curves,9,0)-K$10)*VLOOKUP($A186,curves,3,0),0)</f>
        <v>-0</v>
      </c>
    </row>
    <row r="187" customFormat="false" ht="12.75" hidden="false" customHeight="false" outlineLevel="0" collapsed="false">
      <c r="A187" s="58" t="n">
        <f aca="false">+curves!A176</f>
        <v>41974</v>
      </c>
      <c r="B187" s="3" t="n">
        <f aca="false">+SUMIF($E$11:$CJ$11,"POS",$E187:$CJ187)</f>
        <v>-10934250.2236118</v>
      </c>
      <c r="C187" s="4" t="n">
        <f aca="false">+SUMIF($E$11:$CJ$11,"P&amp;l",$E187:$CJ187)</f>
        <v>0</v>
      </c>
      <c r="D187" s="58"/>
      <c r="E187" s="3" t="n">
        <f aca="false">+IF(AND(E$7&lt;$A187+1,E$8&gt;$A187-1),E$9*VLOOKUP($A187,curves,3,0),0)</f>
        <v>0</v>
      </c>
      <c r="F187" s="4" t="n">
        <f aca="false">+IF(AND(E$7&lt;$A187+1,E$8&gt;$A187-1),E$9*(VLOOKUP($A187,curves,8,0)-E$10)*VLOOKUP($A187,curves,3,0),0)</f>
        <v>0</v>
      </c>
      <c r="H187" s="3" t="n">
        <f aca="false">+IF(AND(H$7&lt;$A187+1,H$8&gt;$A187-1),H$9*VLOOKUP($A187,curves,3,0),0)</f>
        <v>0</v>
      </c>
      <c r="I187" s="4" t="n">
        <f aca="false">+IF(AND(H$7&lt;$A187+1,H$8&gt;$A187-1),H$9*(VLOOKUP($A187,curves,8,0)-H$10)*VLOOKUP($A187,curves,3,0),0)</f>
        <v>0</v>
      </c>
      <c r="K187" s="3" t="n">
        <f aca="false">+IF(AND(K$7&lt;$A187+1,K$8&gt;$A187-1),K$9*VLOOKUP($A187,curves,3,0),0)</f>
        <v>-10934250.2236118</v>
      </c>
      <c r="L187" s="4" t="n">
        <f aca="false">+IF(AND(K$7&lt;$A187+1,K$8&gt;$A187-1),K$9*(VLOOKUP($A187,curves,9,0)-K$10)*VLOOKUP($A187,curves,3,0),0)</f>
        <v>-0</v>
      </c>
    </row>
    <row r="188" customFormat="false" ht="12.75" hidden="false" customHeight="false" outlineLevel="0" collapsed="false">
      <c r="A188" s="58" t="n">
        <f aca="false">+curves!A177</f>
        <v>42005</v>
      </c>
      <c r="B188" s="3" t="n">
        <f aca="false">+SUMIF($E$11:$CJ$11,"POS",$E188:$CJ188)</f>
        <v>-10867860.9388716</v>
      </c>
      <c r="C188" s="4" t="n">
        <f aca="false">+SUMIF($E$11:$CJ$11,"P&amp;l",$E188:$CJ188)</f>
        <v>0</v>
      </c>
      <c r="D188" s="58"/>
      <c r="E188" s="3" t="n">
        <f aca="false">+IF(AND(E$7&lt;$A188+1,E$8&gt;$A188-1),E$9*VLOOKUP($A188,curves,3,0),0)</f>
        <v>0</v>
      </c>
      <c r="F188" s="4" t="n">
        <f aca="false">+IF(AND(E$7&lt;$A188+1,E$8&gt;$A188-1),E$9*(VLOOKUP($A188,curves,8,0)-E$10)*VLOOKUP($A188,curves,3,0),0)</f>
        <v>0</v>
      </c>
      <c r="H188" s="3" t="n">
        <f aca="false">+IF(AND(H$7&lt;$A188+1,H$8&gt;$A188-1),H$9*VLOOKUP($A188,curves,3,0),0)</f>
        <v>0</v>
      </c>
      <c r="I188" s="4" t="n">
        <f aca="false">+IF(AND(H$7&lt;$A188+1,H$8&gt;$A188-1),H$9*(VLOOKUP($A188,curves,8,0)-H$10)*VLOOKUP($A188,curves,3,0),0)</f>
        <v>0</v>
      </c>
      <c r="K188" s="3" t="n">
        <f aca="false">+IF(AND(K$7&lt;$A188+1,K$8&gt;$A188-1),K$9*VLOOKUP($A188,curves,3,0),0)</f>
        <v>-10867860.9388716</v>
      </c>
      <c r="L188" s="4" t="n">
        <f aca="false">+IF(AND(K$7&lt;$A188+1,K$8&gt;$A188-1),K$9*(VLOOKUP($A188,curves,9,0)-K$10)*VLOOKUP($A188,curves,3,0),0)</f>
        <v>-0</v>
      </c>
    </row>
    <row r="189" customFormat="false" ht="12.75" hidden="false" customHeight="false" outlineLevel="0" collapsed="false">
      <c r="A189" s="58" t="n">
        <f aca="false">+curves!A178</f>
        <v>42036</v>
      </c>
      <c r="B189" s="3" t="n">
        <f aca="false">+SUMIF($E$11:$CJ$11,"POS",$E189:$CJ189)</f>
        <v>-10801871.0458164</v>
      </c>
      <c r="C189" s="4" t="n">
        <f aca="false">+SUMIF($E$11:$CJ$11,"P&amp;l",$E189:$CJ189)</f>
        <v>0</v>
      </c>
      <c r="D189" s="58"/>
      <c r="E189" s="3" t="n">
        <f aca="false">+IF(AND(E$7&lt;$A189+1,E$8&gt;$A189-1),E$9*VLOOKUP($A189,curves,3,0),0)</f>
        <v>0</v>
      </c>
      <c r="F189" s="4" t="n">
        <f aca="false">+IF(AND(E$7&lt;$A189+1,E$8&gt;$A189-1),E$9*(VLOOKUP($A189,curves,8,0)-E$10)*VLOOKUP($A189,curves,3,0),0)</f>
        <v>0</v>
      </c>
      <c r="H189" s="3" t="n">
        <f aca="false">+IF(AND(H$7&lt;$A189+1,H$8&gt;$A189-1),H$9*VLOOKUP($A189,curves,3,0),0)</f>
        <v>0</v>
      </c>
      <c r="I189" s="4" t="n">
        <f aca="false">+IF(AND(H$7&lt;$A189+1,H$8&gt;$A189-1),H$9*(VLOOKUP($A189,curves,8,0)-H$10)*VLOOKUP($A189,curves,3,0),0)</f>
        <v>0</v>
      </c>
      <c r="K189" s="3" t="n">
        <f aca="false">+IF(AND(K$7&lt;$A189+1,K$8&gt;$A189-1),K$9*VLOOKUP($A189,curves,3,0),0)</f>
        <v>-10801871.0458164</v>
      </c>
      <c r="L189" s="4" t="n">
        <f aca="false">+IF(AND(K$7&lt;$A189+1,K$8&gt;$A189-1),K$9*(VLOOKUP($A189,curves,9,0)-K$10)*VLOOKUP($A189,curves,3,0),0)</f>
        <v>-0</v>
      </c>
    </row>
    <row r="190" customFormat="false" ht="12.75" hidden="false" customHeight="false" outlineLevel="0" collapsed="false">
      <c r="A190" s="58" t="n">
        <f aca="false">+curves!A179</f>
        <v>42064</v>
      </c>
      <c r="B190" s="3" t="n">
        <f aca="false">+SUMIF($E$11:$CJ$11,"POS",$E190:$CJ190)</f>
        <v>-10742608.5771592</v>
      </c>
      <c r="C190" s="4" t="n">
        <f aca="false">+SUMIF($E$11:$CJ$11,"P&amp;l",$E190:$CJ190)</f>
        <v>0</v>
      </c>
      <c r="D190" s="58"/>
      <c r="E190" s="3" t="n">
        <f aca="false">+IF(AND(E$7&lt;$A190+1,E$8&gt;$A190-1),E$9*VLOOKUP($A190,curves,3,0),0)</f>
        <v>0</v>
      </c>
      <c r="F190" s="4" t="n">
        <f aca="false">+IF(AND(E$7&lt;$A190+1,E$8&gt;$A190-1),E$9*(VLOOKUP($A190,curves,8,0)-E$10)*VLOOKUP($A190,curves,3,0),0)</f>
        <v>0</v>
      </c>
      <c r="H190" s="3" t="n">
        <f aca="false">+IF(AND(H$7&lt;$A190+1,H$8&gt;$A190-1),H$9*VLOOKUP($A190,curves,3,0),0)</f>
        <v>0</v>
      </c>
      <c r="I190" s="4" t="n">
        <f aca="false">+IF(AND(H$7&lt;$A190+1,H$8&gt;$A190-1),H$9*(VLOOKUP($A190,curves,8,0)-H$10)*VLOOKUP($A190,curves,3,0),0)</f>
        <v>0</v>
      </c>
      <c r="K190" s="3" t="n">
        <f aca="false">+IF(AND(K$7&lt;$A190+1,K$8&gt;$A190-1),K$9*VLOOKUP($A190,curves,3,0),0)</f>
        <v>-10742608.5771592</v>
      </c>
      <c r="L190" s="4" t="n">
        <f aca="false">+IF(AND(K$7&lt;$A190+1,K$8&gt;$A190-1),K$9*(VLOOKUP($A190,curves,9,0)-K$10)*VLOOKUP($A190,curves,3,0),0)</f>
        <v>-0</v>
      </c>
    </row>
    <row r="191" customFormat="false" ht="12.75" hidden="false" customHeight="false" outlineLevel="0" collapsed="false">
      <c r="A191" s="58" t="n">
        <f aca="false">+curves!A180</f>
        <v>42095</v>
      </c>
      <c r="B191" s="3" t="n">
        <f aca="false">+SUMIF($E$11:$CJ$11,"POS",$E191:$CJ191)</f>
        <v>-10677372.2530007</v>
      </c>
      <c r="C191" s="4" t="n">
        <f aca="false">+SUMIF($E$11:$CJ$11,"P&amp;l",$E191:$CJ191)</f>
        <v>0</v>
      </c>
      <c r="D191" s="58"/>
      <c r="E191" s="3" t="n">
        <f aca="false">+IF(AND(E$7&lt;$A191+1,E$8&gt;$A191-1),E$9*VLOOKUP($A191,curves,3,0),0)</f>
        <v>0</v>
      </c>
      <c r="F191" s="4" t="n">
        <f aca="false">+IF(AND(E$7&lt;$A191+1,E$8&gt;$A191-1),E$9*(VLOOKUP($A191,curves,8,0)-E$10)*VLOOKUP($A191,curves,3,0),0)</f>
        <v>0</v>
      </c>
      <c r="H191" s="3" t="n">
        <f aca="false">+IF(AND(H$7&lt;$A191+1,H$8&gt;$A191-1),H$9*VLOOKUP($A191,curves,3,0),0)</f>
        <v>0</v>
      </c>
      <c r="I191" s="4" t="n">
        <f aca="false">+IF(AND(H$7&lt;$A191+1,H$8&gt;$A191-1),H$9*(VLOOKUP($A191,curves,8,0)-H$10)*VLOOKUP($A191,curves,3,0),0)</f>
        <v>0</v>
      </c>
      <c r="K191" s="3" t="n">
        <f aca="false">+IF(AND(K$7&lt;$A191+1,K$8&gt;$A191-1),K$9*VLOOKUP($A191,curves,3,0),0)</f>
        <v>-10677372.2530007</v>
      </c>
      <c r="L191" s="4" t="n">
        <f aca="false">+IF(AND(K$7&lt;$A191+1,K$8&gt;$A191-1),K$9*(VLOOKUP($A191,curves,9,0)-K$10)*VLOOKUP($A191,curves,3,0),0)</f>
        <v>-0</v>
      </c>
    </row>
    <row r="192" customFormat="false" ht="12.75" hidden="false" customHeight="false" outlineLevel="0" collapsed="false">
      <c r="A192" s="58" t="n">
        <f aca="false">+curves!A181</f>
        <v>42125</v>
      </c>
      <c r="B192" s="3" t="n">
        <f aca="false">+SUMIF($E$11:$CJ$11,"POS",$E192:$CJ192)</f>
        <v>-10614614.0824001</v>
      </c>
      <c r="C192" s="4" t="n">
        <f aca="false">+SUMIF($E$11:$CJ$11,"P&amp;l",$E192:$CJ192)</f>
        <v>0</v>
      </c>
      <c r="D192" s="58"/>
      <c r="E192" s="3" t="n">
        <f aca="false">+IF(AND(E$7&lt;$A192+1,E$8&gt;$A192-1),E$9*VLOOKUP($A192,curves,3,0),0)</f>
        <v>0</v>
      </c>
      <c r="F192" s="4" t="n">
        <f aca="false">+IF(AND(E$7&lt;$A192+1,E$8&gt;$A192-1),E$9*(VLOOKUP($A192,curves,8,0)-E$10)*VLOOKUP($A192,curves,3,0),0)</f>
        <v>0</v>
      </c>
      <c r="H192" s="3" t="n">
        <f aca="false">+IF(AND(H$7&lt;$A192+1,H$8&gt;$A192-1),H$9*VLOOKUP($A192,curves,3,0),0)</f>
        <v>0</v>
      </c>
      <c r="I192" s="4" t="n">
        <f aca="false">+IF(AND(H$7&lt;$A192+1,H$8&gt;$A192-1),H$9*(VLOOKUP($A192,curves,8,0)-H$10)*VLOOKUP($A192,curves,3,0),0)</f>
        <v>0</v>
      </c>
      <c r="K192" s="3" t="n">
        <f aca="false">+IF(AND(K$7&lt;$A192+1,K$8&gt;$A192-1),K$9*VLOOKUP($A192,curves,3,0),0)</f>
        <v>-10614614.0824001</v>
      </c>
      <c r="L192" s="4" t="n">
        <f aca="false">+IF(AND(K$7&lt;$A192+1,K$8&gt;$A192-1),K$9*(VLOOKUP($A192,curves,9,0)-K$10)*VLOOKUP($A192,curves,3,0),0)</f>
        <v>-0</v>
      </c>
    </row>
    <row r="193" customFormat="false" ht="12.75" hidden="false" customHeight="false" outlineLevel="0" collapsed="false">
      <c r="A193" s="58" t="n">
        <f aca="false">+curves!A182</f>
        <v>42156</v>
      </c>
      <c r="B193" s="3" t="n">
        <f aca="false">+SUMIF($E$11:$CJ$11,"POS",$E193:$CJ193)</f>
        <v>-10550147.9101273</v>
      </c>
      <c r="C193" s="4" t="n">
        <f aca="false">+SUMIF($E$11:$CJ$11,"P&amp;l",$E193:$CJ193)</f>
        <v>0</v>
      </c>
      <c r="D193" s="58"/>
      <c r="E193" s="3" t="n">
        <f aca="false">+IF(AND(E$7&lt;$A193+1,E$8&gt;$A193-1),E$9*VLOOKUP($A193,curves,3,0),0)</f>
        <v>0</v>
      </c>
      <c r="F193" s="4" t="n">
        <f aca="false">+IF(AND(E$7&lt;$A193+1,E$8&gt;$A193-1),E$9*(VLOOKUP($A193,curves,8,0)-E$10)*VLOOKUP($A193,curves,3,0),0)</f>
        <v>0</v>
      </c>
      <c r="H193" s="3" t="n">
        <f aca="false">+IF(AND(H$7&lt;$A193+1,H$8&gt;$A193-1),H$9*VLOOKUP($A193,curves,3,0),0)</f>
        <v>0</v>
      </c>
      <c r="I193" s="4" t="n">
        <f aca="false">+IF(AND(H$7&lt;$A193+1,H$8&gt;$A193-1),H$9*(VLOOKUP($A193,curves,8,0)-H$10)*VLOOKUP($A193,curves,3,0),0)</f>
        <v>0</v>
      </c>
      <c r="K193" s="3" t="n">
        <f aca="false">+IF(AND(K$7&lt;$A193+1,K$8&gt;$A193-1),K$9*VLOOKUP($A193,curves,3,0),0)</f>
        <v>-10550147.9101273</v>
      </c>
      <c r="L193" s="4" t="n">
        <f aca="false">+IF(AND(K$7&lt;$A193+1,K$8&gt;$A193-1),K$9*(VLOOKUP($A193,curves,9,0)-K$10)*VLOOKUP($A193,curves,3,0),0)</f>
        <v>-0</v>
      </c>
    </row>
    <row r="194" customFormat="false" ht="12.75" hidden="false" customHeight="false" outlineLevel="0" collapsed="false">
      <c r="A194" s="58" t="n">
        <f aca="false">+curves!A183</f>
        <v>42186</v>
      </c>
      <c r="B194" s="3" t="n">
        <f aca="false">+SUMIF($E$11:$CJ$11,"POS",$E194:$CJ194)</f>
        <v>-10488130.6769513</v>
      </c>
      <c r="C194" s="4" t="n">
        <f aca="false">+SUMIF($E$11:$CJ$11,"P&amp;l",$E194:$CJ194)</f>
        <v>0</v>
      </c>
      <c r="D194" s="58"/>
      <c r="E194" s="3" t="n">
        <f aca="false">+IF(AND(E$7&lt;$A194+1,E$8&gt;$A194-1),E$9*VLOOKUP($A194,curves,3,0),0)</f>
        <v>0</v>
      </c>
      <c r="F194" s="4" t="n">
        <f aca="false">+IF(AND(E$7&lt;$A194+1,E$8&gt;$A194-1),E$9*(VLOOKUP($A194,curves,8,0)-E$10)*VLOOKUP($A194,curves,3,0),0)</f>
        <v>0</v>
      </c>
      <c r="H194" s="3" t="n">
        <f aca="false">+IF(AND(H$7&lt;$A194+1,H$8&gt;$A194-1),H$9*VLOOKUP($A194,curves,3,0),0)</f>
        <v>0</v>
      </c>
      <c r="I194" s="4" t="n">
        <f aca="false">+IF(AND(H$7&lt;$A194+1,H$8&gt;$A194-1),H$9*(VLOOKUP($A194,curves,8,0)-H$10)*VLOOKUP($A194,curves,3,0),0)</f>
        <v>0</v>
      </c>
      <c r="K194" s="3" t="n">
        <f aca="false">+IF(AND(K$7&lt;$A194+1,K$8&gt;$A194-1),K$9*VLOOKUP($A194,curves,3,0),0)</f>
        <v>-10488130.6769513</v>
      </c>
      <c r="L194" s="4" t="n">
        <f aca="false">+IF(AND(K$7&lt;$A194+1,K$8&gt;$A194-1),K$9*(VLOOKUP($A194,curves,9,0)-K$10)*VLOOKUP($A194,curves,3,0),0)</f>
        <v>-0</v>
      </c>
    </row>
    <row r="195" customFormat="false" ht="12.75" hidden="false" customHeight="false" outlineLevel="0" collapsed="false">
      <c r="A195" s="58" t="n">
        <f aca="false">+curves!A184</f>
        <v>42217</v>
      </c>
      <c r="B195" s="3" t="n">
        <f aca="false">+SUMIF($E$11:$CJ$11,"POS",$E195:$CJ195)</f>
        <v>-10424425.649843</v>
      </c>
      <c r="C195" s="4" t="n">
        <f aca="false">+SUMIF($E$11:$CJ$11,"P&amp;l",$E195:$CJ195)</f>
        <v>0</v>
      </c>
      <c r="D195" s="58"/>
      <c r="E195" s="3" t="n">
        <f aca="false">+IF(AND(E$7&lt;$A195+1,E$8&gt;$A195-1),E$9*VLOOKUP($A195,curves,3,0),0)</f>
        <v>0</v>
      </c>
      <c r="F195" s="4" t="n">
        <f aca="false">+IF(AND(E$7&lt;$A195+1,E$8&gt;$A195-1),E$9*(VLOOKUP($A195,curves,8,0)-E$10)*VLOOKUP($A195,curves,3,0),0)</f>
        <v>0</v>
      </c>
      <c r="H195" s="3" t="n">
        <f aca="false">+IF(AND(H$7&lt;$A195+1,H$8&gt;$A195-1),H$9*VLOOKUP($A195,curves,3,0),0)</f>
        <v>0</v>
      </c>
      <c r="I195" s="4" t="n">
        <f aca="false">+IF(AND(H$7&lt;$A195+1,H$8&gt;$A195-1),H$9*(VLOOKUP($A195,curves,8,0)-H$10)*VLOOKUP($A195,curves,3,0),0)</f>
        <v>0</v>
      </c>
      <c r="K195" s="3" t="n">
        <f aca="false">+IF(AND(K$7&lt;$A195+1,K$8&gt;$A195-1),K$9*VLOOKUP($A195,curves,3,0),0)</f>
        <v>-10424425.649843</v>
      </c>
      <c r="L195" s="4" t="n">
        <f aca="false">+IF(AND(K$7&lt;$A195+1,K$8&gt;$A195-1),K$9*(VLOOKUP($A195,curves,9,0)-K$10)*VLOOKUP($A195,curves,3,0),0)</f>
        <v>-0</v>
      </c>
    </row>
    <row r="196" customFormat="false" ht="12.75" hidden="false" customHeight="false" outlineLevel="0" collapsed="false">
      <c r="A196" s="58" t="n">
        <f aca="false">+curves!A185</f>
        <v>42248</v>
      </c>
      <c r="B196" s="3" t="n">
        <f aca="false">+SUMIF($E$11:$CJ$11,"POS",$E196:$CJ196)</f>
        <v>-10361104.0160327</v>
      </c>
      <c r="C196" s="4" t="n">
        <f aca="false">+SUMIF($E$11:$CJ$11,"P&amp;l",$E196:$CJ196)</f>
        <v>0</v>
      </c>
      <c r="D196" s="58"/>
      <c r="E196" s="3" t="n">
        <f aca="false">+IF(AND(E$7&lt;$A196+1,E$8&gt;$A196-1),E$9*VLOOKUP($A196,curves,3,0),0)</f>
        <v>0</v>
      </c>
      <c r="F196" s="4" t="n">
        <f aca="false">+IF(AND(E$7&lt;$A196+1,E$8&gt;$A196-1),E$9*(VLOOKUP($A196,curves,8,0)-E$10)*VLOOKUP($A196,curves,3,0),0)</f>
        <v>0</v>
      </c>
      <c r="H196" s="3" t="n">
        <f aca="false">+IF(AND(H$7&lt;$A196+1,H$8&gt;$A196-1),H$9*VLOOKUP($A196,curves,3,0),0)</f>
        <v>0</v>
      </c>
      <c r="I196" s="4" t="n">
        <f aca="false">+IF(AND(H$7&lt;$A196+1,H$8&gt;$A196-1),H$9*(VLOOKUP($A196,curves,8,0)-H$10)*VLOOKUP($A196,curves,3,0),0)</f>
        <v>0</v>
      </c>
      <c r="K196" s="3" t="n">
        <f aca="false">+IF(AND(K$7&lt;$A196+1,K$8&gt;$A196-1),K$9*VLOOKUP($A196,curves,3,0),0)</f>
        <v>-10361104.0160327</v>
      </c>
      <c r="L196" s="4" t="n">
        <f aca="false">+IF(AND(K$7&lt;$A196+1,K$8&gt;$A196-1),K$9*(VLOOKUP($A196,curves,9,0)-K$10)*VLOOKUP($A196,curves,3,0),0)</f>
        <v>-0</v>
      </c>
    </row>
    <row r="197" customFormat="false" ht="12.75" hidden="false" customHeight="false" outlineLevel="0" collapsed="false">
      <c r="A197" s="58" t="n">
        <f aca="false">+curves!A186</f>
        <v>42278</v>
      </c>
      <c r="B197" s="3" t="n">
        <f aca="false">+SUMIF($E$11:$CJ$11,"POS",$E197:$CJ197)</f>
        <v>-10300187.9041781</v>
      </c>
      <c r="C197" s="4" t="n">
        <f aca="false">+SUMIF($E$11:$CJ$11,"P&amp;l",$E197:$CJ197)</f>
        <v>0</v>
      </c>
      <c r="D197" s="58"/>
      <c r="E197" s="3" t="n">
        <f aca="false">+IF(AND(E$7&lt;$A197+1,E$8&gt;$A197-1),E$9*VLOOKUP($A197,curves,3,0),0)</f>
        <v>0</v>
      </c>
      <c r="F197" s="4" t="n">
        <f aca="false">+IF(AND(E$7&lt;$A197+1,E$8&gt;$A197-1),E$9*(VLOOKUP($A197,curves,8,0)-E$10)*VLOOKUP($A197,curves,3,0),0)</f>
        <v>0</v>
      </c>
      <c r="H197" s="3" t="n">
        <f aca="false">+IF(AND(H$7&lt;$A197+1,H$8&gt;$A197-1),H$9*VLOOKUP($A197,curves,3,0),0)</f>
        <v>0</v>
      </c>
      <c r="I197" s="4" t="n">
        <f aca="false">+IF(AND(H$7&lt;$A197+1,H$8&gt;$A197-1),H$9*(VLOOKUP($A197,curves,8,0)-H$10)*VLOOKUP($A197,curves,3,0),0)</f>
        <v>0</v>
      </c>
      <c r="K197" s="3" t="n">
        <f aca="false">+IF(AND(K$7&lt;$A197+1,K$8&gt;$A197-1),K$9*VLOOKUP($A197,curves,3,0),0)</f>
        <v>-10300187.9041781</v>
      </c>
      <c r="L197" s="4" t="n">
        <f aca="false">+IF(AND(K$7&lt;$A197+1,K$8&gt;$A197-1),K$9*(VLOOKUP($A197,curves,9,0)-K$10)*VLOOKUP($A197,curves,3,0),0)</f>
        <v>-0</v>
      </c>
    </row>
    <row r="198" customFormat="false" ht="12.75" hidden="false" customHeight="false" outlineLevel="0" collapsed="false">
      <c r="A198" s="58" t="n">
        <f aca="false">+curves!A187</f>
        <v>42309</v>
      </c>
      <c r="B198" s="3" t="n">
        <f aca="false">+SUMIF($E$11:$CJ$11,"POS",$E198:$CJ198)</f>
        <v>-10237614.0285416</v>
      </c>
      <c r="C198" s="4" t="n">
        <f aca="false">+SUMIF($E$11:$CJ$11,"P&amp;l",$E198:$CJ198)</f>
        <v>0</v>
      </c>
      <c r="D198" s="58"/>
      <c r="E198" s="3" t="n">
        <f aca="false">+IF(AND(E$7&lt;$A198+1,E$8&gt;$A198-1),E$9*VLOOKUP($A198,curves,3,0),0)</f>
        <v>0</v>
      </c>
      <c r="F198" s="4" t="n">
        <f aca="false">+IF(AND(E$7&lt;$A198+1,E$8&gt;$A198-1),E$9*(VLOOKUP($A198,curves,8,0)-E$10)*VLOOKUP($A198,curves,3,0),0)</f>
        <v>0</v>
      </c>
      <c r="H198" s="3" t="n">
        <f aca="false">+IF(AND(H$7&lt;$A198+1,H$8&gt;$A198-1),H$9*VLOOKUP($A198,curves,3,0),0)</f>
        <v>0</v>
      </c>
      <c r="I198" s="4" t="n">
        <f aca="false">+IF(AND(H$7&lt;$A198+1,H$8&gt;$A198-1),H$9*(VLOOKUP($A198,curves,8,0)-H$10)*VLOOKUP($A198,curves,3,0),0)</f>
        <v>0</v>
      </c>
      <c r="K198" s="3" t="n">
        <f aca="false">+IF(AND(K$7&lt;$A198+1,K$8&gt;$A198-1),K$9*VLOOKUP($A198,curves,3,0),0)</f>
        <v>-10237614.0285416</v>
      </c>
      <c r="L198" s="4" t="n">
        <f aca="false">+IF(AND(K$7&lt;$A198+1,K$8&gt;$A198-1),K$9*(VLOOKUP($A198,curves,9,0)-K$10)*VLOOKUP($A198,curves,3,0),0)</f>
        <v>-0</v>
      </c>
    </row>
    <row r="199" customFormat="false" ht="12.75" hidden="false" customHeight="false" outlineLevel="0" collapsed="false">
      <c r="A199" s="58" t="n">
        <f aca="false">+curves!A188</f>
        <v>42339</v>
      </c>
      <c r="B199" s="3" t="n">
        <f aca="false">+SUMIF($E$11:$CJ$11,"POS",$E199:$CJ199)</f>
        <v>-10177417.308648</v>
      </c>
      <c r="C199" s="4" t="n">
        <f aca="false">+SUMIF($E$11:$CJ$11,"P&amp;l",$E199:$CJ199)</f>
        <v>0</v>
      </c>
      <c r="D199" s="58"/>
      <c r="E199" s="3" t="n">
        <f aca="false">+IF(AND(E$7&lt;$A199+1,E$8&gt;$A199-1),E$9*VLOOKUP($A199,curves,3,0),0)</f>
        <v>0</v>
      </c>
      <c r="F199" s="4" t="n">
        <f aca="false">+IF(AND(E$7&lt;$A199+1,E$8&gt;$A199-1),E$9*(VLOOKUP($A199,curves,8,0)-E$10)*VLOOKUP($A199,curves,3,0),0)</f>
        <v>0</v>
      </c>
      <c r="H199" s="3" t="n">
        <f aca="false">+IF(AND(H$7&lt;$A199+1,H$8&gt;$A199-1),H$9*VLOOKUP($A199,curves,3,0),0)</f>
        <v>0</v>
      </c>
      <c r="I199" s="4" t="n">
        <f aca="false">+IF(AND(H$7&lt;$A199+1,H$8&gt;$A199-1),H$9*(VLOOKUP($A199,curves,8,0)-H$10)*VLOOKUP($A199,curves,3,0),0)</f>
        <v>0</v>
      </c>
      <c r="K199" s="3" t="n">
        <f aca="false">+IF(AND(K$7&lt;$A199+1,K$8&gt;$A199-1),K$9*VLOOKUP($A199,curves,3,0),0)</f>
        <v>-10177417.308648</v>
      </c>
      <c r="L199" s="4" t="n">
        <f aca="false">+IF(AND(K$7&lt;$A199+1,K$8&gt;$A199-1),K$9*(VLOOKUP($A199,curves,9,0)-K$10)*VLOOKUP($A199,curves,3,0),0)</f>
        <v>-0</v>
      </c>
    </row>
    <row r="200" customFormat="false" ht="12.75" hidden="false" customHeight="false" outlineLevel="0" collapsed="false">
      <c r="A200" s="58" t="n">
        <f aca="false">+curves!A189</f>
        <v>42370</v>
      </c>
      <c r="B200" s="3" t="n">
        <f aca="false">+SUMIF($E$11:$CJ$11,"POS",$E200:$CJ200)</f>
        <v>-10115582.4438444</v>
      </c>
      <c r="C200" s="4" t="n">
        <f aca="false">+SUMIF($E$11:$CJ$11,"P&amp;l",$E200:$CJ200)</f>
        <v>0</v>
      </c>
      <c r="D200" s="58"/>
      <c r="E200" s="3" t="n">
        <f aca="false">+IF(AND(E$7&lt;$A200+1,E$8&gt;$A200-1),E$9*VLOOKUP($A200,curves,3,0),0)</f>
        <v>0</v>
      </c>
      <c r="F200" s="4" t="n">
        <f aca="false">+IF(AND(E$7&lt;$A200+1,E$8&gt;$A200-1),E$9*(VLOOKUP($A200,curves,8,0)-E$10)*VLOOKUP($A200,curves,3,0),0)</f>
        <v>0</v>
      </c>
      <c r="H200" s="3" t="n">
        <f aca="false">+IF(AND(H$7&lt;$A200+1,H$8&gt;$A200-1),H$9*VLOOKUP($A200,curves,3,0),0)</f>
        <v>0</v>
      </c>
      <c r="I200" s="4" t="n">
        <f aca="false">+IF(AND(H$7&lt;$A200+1,H$8&gt;$A200-1),H$9*(VLOOKUP($A200,curves,8,0)-H$10)*VLOOKUP($A200,curves,3,0),0)</f>
        <v>0</v>
      </c>
      <c r="K200" s="3" t="n">
        <f aca="false">+IF(AND(K$7&lt;$A200+1,K$8&gt;$A200-1),K$9*VLOOKUP($A200,curves,3,0),0)</f>
        <v>-10115582.4438444</v>
      </c>
      <c r="L200" s="4" t="n">
        <f aca="false">+IF(AND(K$7&lt;$A200+1,K$8&gt;$A200-1),K$9*(VLOOKUP($A200,curves,9,0)-K$10)*VLOOKUP($A200,curves,3,0),0)</f>
        <v>-0</v>
      </c>
    </row>
    <row r="201" customFormat="false" ht="12.75" hidden="false" customHeight="false" outlineLevel="0" collapsed="false">
      <c r="A201" s="58" t="n">
        <f aca="false">+curves!A190</f>
        <v>42401</v>
      </c>
      <c r="B201" s="3" t="n">
        <f aca="false">+SUMIF($E$11:$CJ$11,"POS",$E201:$CJ201)</f>
        <v>-10054119.8221919</v>
      </c>
      <c r="C201" s="4" t="n">
        <f aca="false">+SUMIF($E$11:$CJ$11,"P&amp;l",$E201:$CJ201)</f>
        <v>0</v>
      </c>
      <c r="D201" s="58"/>
      <c r="E201" s="3" t="n">
        <f aca="false">+IF(AND(E$7&lt;$A201+1,E$8&gt;$A201-1),E$9*VLOOKUP($A201,curves,3,0),0)</f>
        <v>0</v>
      </c>
      <c r="F201" s="4" t="n">
        <f aca="false">+IF(AND(E$7&lt;$A201+1,E$8&gt;$A201-1),E$9*(VLOOKUP($A201,curves,8,0)-E$10)*VLOOKUP($A201,curves,3,0),0)</f>
        <v>0</v>
      </c>
      <c r="H201" s="3" t="n">
        <f aca="false">+IF(AND(H$7&lt;$A201+1,H$8&gt;$A201-1),H$9*VLOOKUP($A201,curves,3,0),0)</f>
        <v>0</v>
      </c>
      <c r="I201" s="4" t="n">
        <f aca="false">+IF(AND(H$7&lt;$A201+1,H$8&gt;$A201-1),H$9*(VLOOKUP($A201,curves,8,0)-H$10)*VLOOKUP($A201,curves,3,0),0)</f>
        <v>0</v>
      </c>
      <c r="K201" s="3" t="n">
        <f aca="false">+IF(AND(K$7&lt;$A201+1,K$8&gt;$A201-1),K$9*VLOOKUP($A201,curves,3,0),0)</f>
        <v>-10054119.8221919</v>
      </c>
      <c r="L201" s="4" t="n">
        <f aca="false">+IF(AND(K$7&lt;$A201+1,K$8&gt;$A201-1),K$9*(VLOOKUP($A201,curves,9,0)-K$10)*VLOOKUP($A201,curves,3,0),0)</f>
        <v>-0</v>
      </c>
    </row>
    <row r="202" customFormat="false" ht="12.75" hidden="false" customHeight="false" outlineLevel="0" collapsed="false">
      <c r="A202" s="58" t="n">
        <f aca="false">+curves!A191</f>
        <v>42430</v>
      </c>
      <c r="B202" s="3" t="n">
        <f aca="false">+SUMIF($E$11:$CJ$11,"POS",$E202:$CJ202)</f>
        <v>-9996957.55876566</v>
      </c>
      <c r="C202" s="4" t="n">
        <f aca="false">+SUMIF($E$11:$CJ$11,"P&amp;l",$E202:$CJ202)</f>
        <v>0</v>
      </c>
      <c r="D202" s="58"/>
      <c r="E202" s="3" t="n">
        <f aca="false">+IF(AND(E$7&lt;$A202+1,E$8&gt;$A202-1),E$9*VLOOKUP($A202,curves,3,0),0)</f>
        <v>0</v>
      </c>
      <c r="F202" s="4" t="n">
        <f aca="false">+IF(AND(E$7&lt;$A202+1,E$8&gt;$A202-1),E$9*(VLOOKUP($A202,curves,8,0)-E$10)*VLOOKUP($A202,curves,3,0),0)</f>
        <v>0</v>
      </c>
      <c r="H202" s="3" t="n">
        <f aca="false">+IF(AND(H$7&lt;$A202+1,H$8&gt;$A202-1),H$9*VLOOKUP($A202,curves,3,0),0)</f>
        <v>0</v>
      </c>
      <c r="I202" s="4" t="n">
        <f aca="false">+IF(AND(H$7&lt;$A202+1,H$8&gt;$A202-1),H$9*(VLOOKUP($A202,curves,8,0)-H$10)*VLOOKUP($A202,curves,3,0),0)</f>
        <v>0</v>
      </c>
      <c r="K202" s="3" t="n">
        <f aca="false">+IF(AND(K$7&lt;$A202+1,K$8&gt;$A202-1),K$9*VLOOKUP($A202,curves,3,0),0)</f>
        <v>-9996957.55876566</v>
      </c>
      <c r="L202" s="4" t="n">
        <f aca="false">+IF(AND(K$7&lt;$A202+1,K$8&gt;$A202-1),K$9*(VLOOKUP($A202,curves,9,0)-K$10)*VLOOKUP($A202,curves,3,0),0)</f>
        <v>-0</v>
      </c>
    </row>
    <row r="203" customFormat="false" ht="12.75" hidden="false" customHeight="false" outlineLevel="0" collapsed="false">
      <c r="A203" s="58" t="n">
        <f aca="false">+curves!A192</f>
        <v>42461</v>
      </c>
      <c r="B203" s="3" t="n">
        <f aca="false">+SUMIF($E$11:$CJ$11,"POS",$E203:$CJ203)</f>
        <v>-9936209.11350598</v>
      </c>
      <c r="C203" s="4" t="n">
        <f aca="false">+SUMIF($E$11:$CJ$11,"P&amp;l",$E203:$CJ203)</f>
        <v>0</v>
      </c>
      <c r="D203" s="58"/>
      <c r="E203" s="3" t="n">
        <f aca="false">+IF(AND(E$7&lt;$A203+1,E$8&gt;$A203-1),E$9*VLOOKUP($A203,curves,3,0),0)</f>
        <v>0</v>
      </c>
      <c r="F203" s="4" t="n">
        <f aca="false">+IF(AND(E$7&lt;$A203+1,E$8&gt;$A203-1),E$9*(VLOOKUP($A203,curves,8,0)-E$10)*VLOOKUP($A203,curves,3,0),0)</f>
        <v>0</v>
      </c>
      <c r="H203" s="3" t="n">
        <f aca="false">+IF(AND(H$7&lt;$A203+1,H$8&gt;$A203-1),H$9*VLOOKUP($A203,curves,3,0),0)</f>
        <v>0</v>
      </c>
      <c r="I203" s="4" t="n">
        <f aca="false">+IF(AND(H$7&lt;$A203+1,H$8&gt;$A203-1),H$9*(VLOOKUP($A203,curves,8,0)-H$10)*VLOOKUP($A203,curves,3,0),0)</f>
        <v>0</v>
      </c>
      <c r="K203" s="3" t="n">
        <f aca="false">+IF(AND(K$7&lt;$A203+1,K$8&gt;$A203-1),K$9*VLOOKUP($A203,curves,3,0),0)</f>
        <v>-9936209.11350598</v>
      </c>
      <c r="L203" s="4" t="n">
        <f aca="false">+IF(AND(K$7&lt;$A203+1,K$8&gt;$A203-1),K$9*(VLOOKUP($A203,curves,9,0)-K$10)*VLOOKUP($A203,curves,3,0),0)</f>
        <v>-0</v>
      </c>
    </row>
    <row r="204" customFormat="false" ht="12.75" hidden="false" customHeight="false" outlineLevel="0" collapsed="false">
      <c r="A204" s="58" t="n">
        <f aca="false">+curves!A193</f>
        <v>42491</v>
      </c>
      <c r="B204" s="3" t="n">
        <f aca="false">+SUMIF($E$11:$CJ$11,"POS",$E204:$CJ204)</f>
        <v>-9877768.57420372</v>
      </c>
      <c r="C204" s="4" t="n">
        <f aca="false">+SUMIF($E$11:$CJ$11,"P&amp;l",$E204:$CJ204)</f>
        <v>0</v>
      </c>
      <c r="D204" s="58"/>
      <c r="E204" s="3" t="n">
        <f aca="false">+IF(AND(E$7&lt;$A204+1,E$8&gt;$A204-1),E$9*VLOOKUP($A204,curves,3,0),0)</f>
        <v>0</v>
      </c>
      <c r="F204" s="4" t="n">
        <f aca="false">+IF(AND(E$7&lt;$A204+1,E$8&gt;$A204-1),E$9*(VLOOKUP($A204,curves,8,0)-E$10)*VLOOKUP($A204,curves,3,0),0)</f>
        <v>0</v>
      </c>
      <c r="H204" s="3" t="n">
        <f aca="false">+IF(AND(H$7&lt;$A204+1,H$8&gt;$A204-1),H$9*VLOOKUP($A204,curves,3,0),0)</f>
        <v>0</v>
      </c>
      <c r="I204" s="4" t="n">
        <f aca="false">+IF(AND(H$7&lt;$A204+1,H$8&gt;$A204-1),H$9*(VLOOKUP($A204,curves,8,0)-H$10)*VLOOKUP($A204,curves,3,0),0)</f>
        <v>0</v>
      </c>
      <c r="K204" s="3" t="n">
        <f aca="false">+IF(AND(K$7&lt;$A204+1,K$8&gt;$A204-1),K$9*VLOOKUP($A204,curves,3,0),0)</f>
        <v>-9877768.57420372</v>
      </c>
      <c r="L204" s="4" t="n">
        <f aca="false">+IF(AND(K$7&lt;$A204+1,K$8&gt;$A204-1),K$9*(VLOOKUP($A204,curves,9,0)-K$10)*VLOOKUP($A204,curves,3,0),0)</f>
        <v>-0</v>
      </c>
    </row>
    <row r="205" customFormat="false" ht="12.75" hidden="false" customHeight="false" outlineLevel="0" collapsed="false">
      <c r="A205" s="58" t="n">
        <f aca="false">+curves!A194</f>
        <v>42522</v>
      </c>
      <c r="B205" s="3" t="n">
        <f aca="false">+SUMIF($E$11:$CJ$11,"POS",$E205:$CJ205)</f>
        <v>-9817737.78148133</v>
      </c>
      <c r="C205" s="4" t="n">
        <f aca="false">+SUMIF($E$11:$CJ$11,"P&amp;l",$E205:$CJ205)</f>
        <v>0</v>
      </c>
      <c r="D205" s="58"/>
      <c r="E205" s="3" t="n">
        <f aca="false">+IF(AND(E$7&lt;$A205+1,E$8&gt;$A205-1),E$9*VLOOKUP($A205,curves,3,0),0)</f>
        <v>0</v>
      </c>
      <c r="F205" s="4" t="n">
        <f aca="false">+IF(AND(E$7&lt;$A205+1,E$8&gt;$A205-1),E$9*(VLOOKUP($A205,curves,8,0)-E$10)*VLOOKUP($A205,curves,3,0),0)</f>
        <v>0</v>
      </c>
      <c r="H205" s="3" t="n">
        <f aca="false">+IF(AND(H$7&lt;$A205+1,H$8&gt;$A205-1),H$9*VLOOKUP($A205,curves,3,0),0)</f>
        <v>0</v>
      </c>
      <c r="I205" s="4" t="n">
        <f aca="false">+IF(AND(H$7&lt;$A205+1,H$8&gt;$A205-1),H$9*(VLOOKUP($A205,curves,8,0)-H$10)*VLOOKUP($A205,curves,3,0),0)</f>
        <v>0</v>
      </c>
      <c r="K205" s="3" t="n">
        <f aca="false">+IF(AND(K$7&lt;$A205+1,K$8&gt;$A205-1),K$9*VLOOKUP($A205,curves,3,0),0)</f>
        <v>-9817737.78148133</v>
      </c>
      <c r="L205" s="4" t="n">
        <f aca="false">+IF(AND(K$7&lt;$A205+1,K$8&gt;$A205-1),K$9*(VLOOKUP($A205,curves,9,0)-K$10)*VLOOKUP($A205,curves,3,0),0)</f>
        <v>-0</v>
      </c>
    </row>
    <row r="206" customFormat="false" ht="12.75" hidden="false" customHeight="false" outlineLevel="0" collapsed="false">
      <c r="A206" s="58" t="n">
        <f aca="false">+curves!A195</f>
        <v>42552</v>
      </c>
      <c r="B206" s="3" t="n">
        <f aca="false">+SUMIF($E$11:$CJ$11,"POS",$E206:$CJ206)</f>
        <v>-9759987.66892996</v>
      </c>
      <c r="C206" s="4" t="n">
        <f aca="false">+SUMIF($E$11:$CJ$11,"P&amp;l",$E206:$CJ206)</f>
        <v>0</v>
      </c>
      <c r="D206" s="58"/>
      <c r="E206" s="3" t="n">
        <f aca="false">+IF(AND(E$7&lt;$A206+1,E$8&gt;$A206-1),E$9*VLOOKUP($A206,curves,3,0),0)</f>
        <v>0</v>
      </c>
      <c r="F206" s="4" t="n">
        <f aca="false">+IF(AND(E$7&lt;$A206+1,E$8&gt;$A206-1),E$9*(VLOOKUP($A206,curves,8,0)-E$10)*VLOOKUP($A206,curves,3,0),0)</f>
        <v>0</v>
      </c>
      <c r="H206" s="3" t="n">
        <f aca="false">+IF(AND(H$7&lt;$A206+1,H$8&gt;$A206-1),H$9*VLOOKUP($A206,curves,3,0),0)</f>
        <v>0</v>
      </c>
      <c r="I206" s="4" t="n">
        <f aca="false">+IF(AND(H$7&lt;$A206+1,H$8&gt;$A206-1),H$9*(VLOOKUP($A206,curves,8,0)-H$10)*VLOOKUP($A206,curves,3,0),0)</f>
        <v>0</v>
      </c>
      <c r="K206" s="3" t="n">
        <f aca="false">+IF(AND(K$7&lt;$A206+1,K$8&gt;$A206-1),K$9*VLOOKUP($A206,curves,3,0),0)</f>
        <v>-9759987.66892996</v>
      </c>
      <c r="L206" s="4" t="n">
        <f aca="false">+IF(AND(K$7&lt;$A206+1,K$8&gt;$A206-1),K$9*(VLOOKUP($A206,curves,9,0)-K$10)*VLOOKUP($A206,curves,3,0),0)</f>
        <v>-0</v>
      </c>
    </row>
    <row r="207" customFormat="false" ht="12.75" hidden="false" customHeight="false" outlineLevel="0" collapsed="false">
      <c r="A207" s="58" t="n">
        <f aca="false">+curves!A196</f>
        <v>42583</v>
      </c>
      <c r="B207" s="3" t="n">
        <f aca="false">+SUMIF($E$11:$CJ$11,"POS",$E207:$CJ207)</f>
        <v>-9700666.13023086</v>
      </c>
      <c r="C207" s="4" t="n">
        <f aca="false">+SUMIF($E$11:$CJ$11,"P&amp;l",$E207:$CJ207)</f>
        <v>0</v>
      </c>
      <c r="D207" s="58"/>
      <c r="E207" s="3" t="n">
        <f aca="false">+IF(AND(E$7&lt;$A207+1,E$8&gt;$A207-1),E$9*VLOOKUP($A207,curves,3,0),0)</f>
        <v>0</v>
      </c>
      <c r="F207" s="4" t="n">
        <f aca="false">+IF(AND(E$7&lt;$A207+1,E$8&gt;$A207-1),E$9*(VLOOKUP($A207,curves,8,0)-E$10)*VLOOKUP($A207,curves,3,0),0)</f>
        <v>0</v>
      </c>
      <c r="H207" s="3" t="n">
        <f aca="false">+IF(AND(H$7&lt;$A207+1,H$8&gt;$A207-1),H$9*VLOOKUP($A207,curves,3,0),0)</f>
        <v>0</v>
      </c>
      <c r="I207" s="4" t="n">
        <f aca="false">+IF(AND(H$7&lt;$A207+1,H$8&gt;$A207-1),H$9*(VLOOKUP($A207,curves,8,0)-H$10)*VLOOKUP($A207,curves,3,0),0)</f>
        <v>0</v>
      </c>
      <c r="K207" s="3" t="n">
        <f aca="false">+IF(AND(K$7&lt;$A207+1,K$8&gt;$A207-1),K$9*VLOOKUP($A207,curves,3,0),0)</f>
        <v>-9700666.13023086</v>
      </c>
      <c r="L207" s="4" t="n">
        <f aca="false">+IF(AND(K$7&lt;$A207+1,K$8&gt;$A207-1),K$9*(VLOOKUP($A207,curves,9,0)-K$10)*VLOOKUP($A207,curves,3,0),0)</f>
        <v>-0</v>
      </c>
    </row>
    <row r="208" customFormat="false" ht="12.75" hidden="false" customHeight="false" outlineLevel="0" collapsed="false">
      <c r="A208" s="58" t="n">
        <f aca="false">+curves!A197</f>
        <v>42614</v>
      </c>
      <c r="B208" s="3" t="n">
        <f aca="false">+SUMIF($E$11:$CJ$11,"POS",$E208:$CJ208)</f>
        <v>-9641701.84476736</v>
      </c>
      <c r="C208" s="4" t="n">
        <f aca="false">+SUMIF($E$11:$CJ$11,"P&amp;l",$E208:$CJ208)</f>
        <v>0</v>
      </c>
      <c r="D208" s="58"/>
      <c r="E208" s="3" t="n">
        <f aca="false">+IF(AND(E$7&lt;$A208+1,E$8&gt;$A208-1),E$9*VLOOKUP($A208,curves,3,0),0)</f>
        <v>0</v>
      </c>
      <c r="F208" s="4" t="n">
        <f aca="false">+IF(AND(E$7&lt;$A208+1,E$8&gt;$A208-1),E$9*(VLOOKUP($A208,curves,8,0)-E$10)*VLOOKUP($A208,curves,3,0),0)</f>
        <v>0</v>
      </c>
      <c r="H208" s="3" t="n">
        <f aca="false">+IF(AND(H$7&lt;$A208+1,H$8&gt;$A208-1),H$9*VLOOKUP($A208,curves,3,0),0)</f>
        <v>0</v>
      </c>
      <c r="I208" s="4" t="n">
        <f aca="false">+IF(AND(H$7&lt;$A208+1,H$8&gt;$A208-1),H$9*(VLOOKUP($A208,curves,8,0)-H$10)*VLOOKUP($A208,curves,3,0),0)</f>
        <v>0</v>
      </c>
      <c r="K208" s="3" t="n">
        <f aca="false">+IF(AND(K$7&lt;$A208+1,K$8&gt;$A208-1),K$9*VLOOKUP($A208,curves,3,0),0)</f>
        <v>-9641701.84476736</v>
      </c>
      <c r="L208" s="4" t="n">
        <f aca="false">+IF(AND(K$7&lt;$A208+1,K$8&gt;$A208-1),K$9*(VLOOKUP($A208,curves,9,0)-K$10)*VLOOKUP($A208,curves,3,0),0)</f>
        <v>-0</v>
      </c>
    </row>
    <row r="209" customFormat="false" ht="12.75" hidden="false" customHeight="false" outlineLevel="0" collapsed="false">
      <c r="A209" s="58" t="n">
        <f aca="false">+curves!A198</f>
        <v>42644</v>
      </c>
      <c r="B209" s="3" t="n">
        <f aca="false">+SUMIF($E$11:$CJ$11,"POS",$E209:$CJ209)</f>
        <v>-9584977.77821902</v>
      </c>
      <c r="C209" s="4" t="n">
        <f aca="false">+SUMIF($E$11:$CJ$11,"P&amp;l",$E209:$CJ209)</f>
        <v>0</v>
      </c>
      <c r="D209" s="58"/>
      <c r="E209" s="3" t="n">
        <f aca="false">+IF(AND(E$7&lt;$A209+1,E$8&gt;$A209-1),E$9*VLOOKUP($A209,curves,3,0),0)</f>
        <v>0</v>
      </c>
      <c r="F209" s="4" t="n">
        <f aca="false">+IF(AND(E$7&lt;$A209+1,E$8&gt;$A209-1),E$9*(VLOOKUP($A209,curves,8,0)-E$10)*VLOOKUP($A209,curves,3,0),0)</f>
        <v>0</v>
      </c>
      <c r="H209" s="3" t="n">
        <f aca="false">+IF(AND(H$7&lt;$A209+1,H$8&gt;$A209-1),H$9*VLOOKUP($A209,curves,3,0),0)</f>
        <v>0</v>
      </c>
      <c r="I209" s="4" t="n">
        <f aca="false">+IF(AND(H$7&lt;$A209+1,H$8&gt;$A209-1),H$9*(VLOOKUP($A209,curves,8,0)-H$10)*VLOOKUP($A209,curves,3,0),0)</f>
        <v>0</v>
      </c>
      <c r="K209" s="3" t="n">
        <f aca="false">+IF(AND(K$7&lt;$A209+1,K$8&gt;$A209-1),K$9*VLOOKUP($A209,curves,3,0),0)</f>
        <v>-9584977.77821902</v>
      </c>
      <c r="L209" s="4" t="n">
        <f aca="false">+IF(AND(K$7&lt;$A209+1,K$8&gt;$A209-1),K$9*(VLOOKUP($A209,curves,9,0)-K$10)*VLOOKUP($A209,curves,3,0),0)</f>
        <v>-0</v>
      </c>
    </row>
    <row r="210" customFormat="false" ht="12.75" hidden="false" customHeight="false" outlineLevel="0" collapsed="false">
      <c r="A210" s="58" t="n">
        <f aca="false">+curves!A199</f>
        <v>42675</v>
      </c>
      <c r="B210" s="3" t="n">
        <f aca="false">+SUMIF($E$11:$CJ$11,"POS",$E210:$CJ210)</f>
        <v>-9526710.2639155</v>
      </c>
      <c r="C210" s="4" t="n">
        <f aca="false">+SUMIF($E$11:$CJ$11,"P&amp;l",$E210:$CJ210)</f>
        <v>0</v>
      </c>
      <c r="D210" s="58"/>
      <c r="E210" s="3" t="n">
        <f aca="false">+IF(AND(E$7&lt;$A210+1,E$8&gt;$A210-1),E$9*VLOOKUP($A210,curves,3,0),0)</f>
        <v>0</v>
      </c>
      <c r="F210" s="4" t="n">
        <f aca="false">+IF(AND(E$7&lt;$A210+1,E$8&gt;$A210-1),E$9*(VLOOKUP($A210,curves,8,0)-E$10)*VLOOKUP($A210,curves,3,0),0)</f>
        <v>0</v>
      </c>
      <c r="H210" s="3" t="n">
        <f aca="false">+IF(AND(H$7&lt;$A210+1,H$8&gt;$A210-1),H$9*VLOOKUP($A210,curves,3,0),0)</f>
        <v>0</v>
      </c>
      <c r="I210" s="4" t="n">
        <f aca="false">+IF(AND(H$7&lt;$A210+1,H$8&gt;$A210-1),H$9*(VLOOKUP($A210,curves,8,0)-H$10)*VLOOKUP($A210,curves,3,0),0)</f>
        <v>0</v>
      </c>
      <c r="K210" s="3" t="n">
        <f aca="false">+IF(AND(K$7&lt;$A210+1,K$8&gt;$A210-1),K$9*VLOOKUP($A210,curves,3,0),0)</f>
        <v>-9526710.2639155</v>
      </c>
      <c r="L210" s="4" t="n">
        <f aca="false">+IF(AND(K$7&lt;$A210+1,K$8&gt;$A210-1),K$9*(VLOOKUP($A210,curves,9,0)-K$10)*VLOOKUP($A210,curves,3,0),0)</f>
        <v>-0</v>
      </c>
    </row>
    <row r="211" customFormat="false" ht="12.75" hidden="false" customHeight="false" outlineLevel="0" collapsed="false">
      <c r="A211" s="58" t="n">
        <f aca="false">+curves!A200</f>
        <v>42705</v>
      </c>
      <c r="B211" s="3" t="n">
        <f aca="false">+SUMIF($E$11:$CJ$11,"POS",$E211:$CJ211)</f>
        <v>-9470656.53378585</v>
      </c>
      <c r="C211" s="4" t="n">
        <f aca="false">+SUMIF($E$11:$CJ$11,"P&amp;l",$E211:$CJ211)</f>
        <v>0</v>
      </c>
      <c r="D211" s="58"/>
      <c r="E211" s="3" t="n">
        <f aca="false">+IF(AND(E$7&lt;$A211+1,E$8&gt;$A211-1),E$9*VLOOKUP($A211,curves,3,0),0)</f>
        <v>0</v>
      </c>
      <c r="F211" s="4" t="n">
        <f aca="false">+IF(AND(E$7&lt;$A211+1,E$8&gt;$A211-1),E$9*(VLOOKUP($A211,curves,8,0)-E$10)*VLOOKUP($A211,curves,3,0),0)</f>
        <v>0</v>
      </c>
      <c r="H211" s="3" t="n">
        <f aca="false">+IF(AND(H$7&lt;$A211+1,H$8&gt;$A211-1),H$9*VLOOKUP($A211,curves,3,0),0)</f>
        <v>0</v>
      </c>
      <c r="I211" s="4" t="n">
        <f aca="false">+IF(AND(H$7&lt;$A211+1,H$8&gt;$A211-1),H$9*(VLOOKUP($A211,curves,8,0)-H$10)*VLOOKUP($A211,curves,3,0),0)</f>
        <v>0</v>
      </c>
      <c r="K211" s="3" t="n">
        <f aca="false">+IF(AND(K$7&lt;$A211+1,K$8&gt;$A211-1),K$9*VLOOKUP($A211,curves,3,0),0)</f>
        <v>-9470656.53378585</v>
      </c>
      <c r="L211" s="4" t="n">
        <f aca="false">+IF(AND(K$7&lt;$A211+1,K$8&gt;$A211-1),K$9*(VLOOKUP($A211,curves,9,0)-K$10)*VLOOKUP($A211,curves,3,0),0)</f>
        <v>-0</v>
      </c>
    </row>
    <row r="212" customFormat="false" ht="12.75" hidden="false" customHeight="false" outlineLevel="0" collapsed="false">
      <c r="A212" s="58" t="n">
        <f aca="false">+curves!A201</f>
        <v>42736</v>
      </c>
      <c r="B212" s="3" t="n">
        <f aca="false">+SUMIF($E$11:$CJ$11,"POS",$E212:$CJ212)</f>
        <v>-9413077.63416094</v>
      </c>
      <c r="C212" s="4" t="n">
        <f aca="false">+SUMIF($E$11:$CJ$11,"P&amp;l",$E212:$CJ212)</f>
        <v>0</v>
      </c>
      <c r="D212" s="58"/>
      <c r="E212" s="3" t="n">
        <f aca="false">+IF(AND(E$7&lt;$A212+1,E$8&gt;$A212-1),E$9*VLOOKUP($A212,curves,3,0),0)</f>
        <v>0</v>
      </c>
      <c r="F212" s="4" t="n">
        <f aca="false">+IF(AND(E$7&lt;$A212+1,E$8&gt;$A212-1),E$9*(VLOOKUP($A212,curves,8,0)-E$10)*VLOOKUP($A212,curves,3,0),0)</f>
        <v>0</v>
      </c>
      <c r="H212" s="3" t="n">
        <f aca="false">+IF(AND(H$7&lt;$A212+1,H$8&gt;$A212-1),H$9*VLOOKUP($A212,curves,3,0),0)</f>
        <v>0</v>
      </c>
      <c r="I212" s="4" t="n">
        <f aca="false">+IF(AND(H$7&lt;$A212+1,H$8&gt;$A212-1),H$9*(VLOOKUP($A212,curves,8,0)-H$10)*VLOOKUP($A212,curves,3,0),0)</f>
        <v>0</v>
      </c>
      <c r="K212" s="3" t="n">
        <f aca="false">+IF(AND(K$7&lt;$A212+1,K$8&gt;$A212-1),K$9*VLOOKUP($A212,curves,3,0),0)</f>
        <v>-9413077.63416094</v>
      </c>
      <c r="L212" s="4" t="n">
        <f aca="false">+IF(AND(K$7&lt;$A212+1,K$8&gt;$A212-1),K$9*(VLOOKUP($A212,curves,9,0)-K$10)*VLOOKUP($A212,curves,3,0),0)</f>
        <v>-0</v>
      </c>
    </row>
    <row r="213" customFormat="false" ht="12.75" hidden="false" customHeight="false" outlineLevel="0" collapsed="false">
      <c r="A213" s="58" t="n">
        <f aca="false">+curves!A202</f>
        <v>42767</v>
      </c>
      <c r="B213" s="3" t="n">
        <f aca="false">+SUMIF($E$11:$CJ$11,"POS",$E213:$CJ213)</f>
        <v>-9355845.59078743</v>
      </c>
      <c r="C213" s="4" t="n">
        <f aca="false">+SUMIF($E$11:$CJ$11,"P&amp;l",$E213:$CJ213)</f>
        <v>0</v>
      </c>
      <c r="D213" s="58"/>
      <c r="E213" s="3" t="n">
        <f aca="false">+IF(AND(E$7&lt;$A213+1,E$8&gt;$A213-1),E$9*VLOOKUP($A213,curves,3,0),0)</f>
        <v>0</v>
      </c>
      <c r="F213" s="4" t="n">
        <f aca="false">+IF(AND(E$7&lt;$A213+1,E$8&gt;$A213-1),E$9*(VLOOKUP($A213,curves,8,0)-E$10)*VLOOKUP($A213,curves,3,0),0)</f>
        <v>0</v>
      </c>
      <c r="H213" s="3" t="n">
        <f aca="false">+IF(AND(H$7&lt;$A213+1,H$8&gt;$A213-1),H$9*VLOOKUP($A213,curves,3,0),0)</f>
        <v>0</v>
      </c>
      <c r="I213" s="4" t="n">
        <f aca="false">+IF(AND(H$7&lt;$A213+1,H$8&gt;$A213-1),H$9*(VLOOKUP($A213,curves,8,0)-H$10)*VLOOKUP($A213,curves,3,0),0)</f>
        <v>0</v>
      </c>
      <c r="K213" s="3" t="n">
        <f aca="false">+IF(AND(K$7&lt;$A213+1,K$8&gt;$A213-1),K$9*VLOOKUP($A213,curves,3,0),0)</f>
        <v>-9355845.59078743</v>
      </c>
      <c r="L213" s="4" t="n">
        <f aca="false">+IF(AND(K$7&lt;$A213+1,K$8&gt;$A213-1),K$9*(VLOOKUP($A213,curves,9,0)-K$10)*VLOOKUP($A213,curves,3,0),0)</f>
        <v>-0</v>
      </c>
    </row>
    <row r="214" customFormat="false" ht="12.75" hidden="false" customHeight="false" outlineLevel="0" collapsed="false">
      <c r="A214" s="58" t="n">
        <f aca="false">+curves!A203</f>
        <v>42795</v>
      </c>
      <c r="B214" s="3" t="n">
        <f aca="false">+SUMIF($E$11:$CJ$11,"POS",$E214:$CJ214)</f>
        <v>-9304448.54072244</v>
      </c>
      <c r="C214" s="4" t="n">
        <f aca="false">+SUMIF($E$11:$CJ$11,"P&amp;l",$E214:$CJ214)</f>
        <v>0</v>
      </c>
      <c r="D214" s="58"/>
      <c r="E214" s="3" t="n">
        <f aca="false">+IF(AND(E$7&lt;$A214+1,E$8&gt;$A214-1),E$9*VLOOKUP($A214,curves,3,0),0)</f>
        <v>0</v>
      </c>
      <c r="F214" s="4" t="n">
        <f aca="false">+IF(AND(E$7&lt;$A214+1,E$8&gt;$A214-1),E$9*(VLOOKUP($A214,curves,8,0)-E$10)*VLOOKUP($A214,curves,3,0),0)</f>
        <v>0</v>
      </c>
      <c r="H214" s="3" t="n">
        <f aca="false">+IF(AND(H$7&lt;$A214+1,H$8&gt;$A214-1),H$9*VLOOKUP($A214,curves,3,0),0)</f>
        <v>0</v>
      </c>
      <c r="I214" s="4" t="n">
        <f aca="false">+IF(AND(H$7&lt;$A214+1,H$8&gt;$A214-1),H$9*(VLOOKUP($A214,curves,8,0)-H$10)*VLOOKUP($A214,curves,3,0),0)</f>
        <v>0</v>
      </c>
      <c r="K214" s="3" t="n">
        <f aca="false">+IF(AND(K$7&lt;$A214+1,K$8&gt;$A214-1),K$9*VLOOKUP($A214,curves,3,0),0)</f>
        <v>-9304448.54072244</v>
      </c>
      <c r="L214" s="4" t="n">
        <f aca="false">+IF(AND(K$7&lt;$A214+1,K$8&gt;$A214-1),K$9*(VLOOKUP($A214,curves,9,0)-K$10)*VLOOKUP($A214,curves,3,0),0)</f>
        <v>-0</v>
      </c>
    </row>
    <row r="215" customFormat="false" ht="12.75" hidden="false" customHeight="false" outlineLevel="0" collapsed="false">
      <c r="A215" s="58" t="n">
        <f aca="false">+curves!A204</f>
        <v>42826</v>
      </c>
      <c r="B215" s="3" t="n">
        <f aca="false">+SUMIF($E$11:$CJ$11,"POS",$E215:$CJ215)</f>
        <v>-9247870.93500616</v>
      </c>
      <c r="C215" s="4" t="n">
        <f aca="false">+SUMIF($E$11:$CJ$11,"P&amp;l",$E215:$CJ215)</f>
        <v>0</v>
      </c>
      <c r="D215" s="58"/>
      <c r="E215" s="3" t="n">
        <f aca="false">+IF(AND(E$7&lt;$A215+1,E$8&gt;$A215-1),E$9*VLOOKUP($A215,curves,3,0),0)</f>
        <v>0</v>
      </c>
      <c r="F215" s="4" t="n">
        <f aca="false">+IF(AND(E$7&lt;$A215+1,E$8&gt;$A215-1),E$9*(VLOOKUP($A215,curves,8,0)-E$10)*VLOOKUP($A215,curves,3,0),0)</f>
        <v>0</v>
      </c>
      <c r="H215" s="3" t="n">
        <f aca="false">+IF(AND(H$7&lt;$A215+1,H$8&gt;$A215-1),H$9*VLOOKUP($A215,curves,3,0),0)</f>
        <v>0</v>
      </c>
      <c r="I215" s="4" t="n">
        <f aca="false">+IF(AND(H$7&lt;$A215+1,H$8&gt;$A215-1),H$9*(VLOOKUP($A215,curves,8,0)-H$10)*VLOOKUP($A215,curves,3,0),0)</f>
        <v>0</v>
      </c>
      <c r="K215" s="3" t="n">
        <f aca="false">+IF(AND(K$7&lt;$A215+1,K$8&gt;$A215-1),K$9*VLOOKUP($A215,curves,3,0),0)</f>
        <v>-9247870.93500616</v>
      </c>
      <c r="L215" s="4" t="n">
        <f aca="false">+IF(AND(K$7&lt;$A215+1,K$8&gt;$A215-1),K$9*(VLOOKUP($A215,curves,9,0)-K$10)*VLOOKUP($A215,curves,3,0),0)</f>
        <v>-0</v>
      </c>
    </row>
    <row r="216" customFormat="false" ht="12.75" hidden="false" customHeight="false" outlineLevel="0" collapsed="false">
      <c r="A216" s="58" t="n">
        <f aca="false">+curves!A205</f>
        <v>42856</v>
      </c>
      <c r="B216" s="3" t="n">
        <f aca="false">+SUMIF($E$11:$CJ$11,"POS",$E216:$CJ216)</f>
        <v>-9193442.99826087</v>
      </c>
      <c r="C216" s="4" t="n">
        <f aca="false">+SUMIF($E$11:$CJ$11,"P&amp;l",$E216:$CJ216)</f>
        <v>0</v>
      </c>
      <c r="D216" s="58"/>
      <c r="E216" s="3" t="n">
        <f aca="false">+IF(AND(E$7&lt;$A216+1,E$8&gt;$A216-1),E$9*VLOOKUP($A216,curves,3,0),0)</f>
        <v>0</v>
      </c>
      <c r="F216" s="4" t="n">
        <f aca="false">+IF(AND(E$7&lt;$A216+1,E$8&gt;$A216-1),E$9*(VLOOKUP($A216,curves,8,0)-E$10)*VLOOKUP($A216,curves,3,0),0)</f>
        <v>0</v>
      </c>
      <c r="H216" s="3" t="n">
        <f aca="false">+IF(AND(H$7&lt;$A216+1,H$8&gt;$A216-1),H$9*VLOOKUP($A216,curves,3,0),0)</f>
        <v>0</v>
      </c>
      <c r="I216" s="4" t="n">
        <f aca="false">+IF(AND(H$7&lt;$A216+1,H$8&gt;$A216-1),H$9*(VLOOKUP($A216,curves,8,0)-H$10)*VLOOKUP($A216,curves,3,0),0)</f>
        <v>0</v>
      </c>
      <c r="K216" s="3" t="n">
        <f aca="false">+IF(AND(K$7&lt;$A216+1,K$8&gt;$A216-1),K$9*VLOOKUP($A216,curves,3,0),0)</f>
        <v>-9193442.99826087</v>
      </c>
      <c r="L216" s="4" t="n">
        <f aca="false">+IF(AND(K$7&lt;$A216+1,K$8&gt;$A216-1),K$9*(VLOOKUP($A216,curves,9,0)-K$10)*VLOOKUP($A216,curves,3,0),0)</f>
        <v>-0</v>
      </c>
    </row>
    <row r="217" customFormat="false" ht="12.75" hidden="false" customHeight="false" outlineLevel="0" collapsed="false">
      <c r="A217" s="58" t="n">
        <f aca="false">+curves!A206</f>
        <v>42887</v>
      </c>
      <c r="B217" s="3" t="n">
        <f aca="false">+SUMIF($E$11:$CJ$11,"POS",$E217:$CJ217)</f>
        <v>-9137534.22104787</v>
      </c>
      <c r="C217" s="4" t="n">
        <f aca="false">+SUMIF($E$11:$CJ$11,"P&amp;l",$E217:$CJ217)</f>
        <v>0</v>
      </c>
      <c r="D217" s="58"/>
      <c r="E217" s="3" t="n">
        <f aca="false">+IF(AND(E$7&lt;$A217+1,E$8&gt;$A217-1),E$9*VLOOKUP($A217,curves,3,0),0)</f>
        <v>0</v>
      </c>
      <c r="F217" s="4" t="n">
        <f aca="false">+IF(AND(E$7&lt;$A217+1,E$8&gt;$A217-1),E$9*(VLOOKUP($A217,curves,8,0)-E$10)*VLOOKUP($A217,curves,3,0),0)</f>
        <v>0</v>
      </c>
      <c r="H217" s="3" t="n">
        <f aca="false">+IF(AND(H$7&lt;$A217+1,H$8&gt;$A217-1),H$9*VLOOKUP($A217,curves,3,0),0)</f>
        <v>0</v>
      </c>
      <c r="I217" s="4" t="n">
        <f aca="false">+IF(AND(H$7&lt;$A217+1,H$8&gt;$A217-1),H$9*(VLOOKUP($A217,curves,8,0)-H$10)*VLOOKUP($A217,curves,3,0),0)</f>
        <v>0</v>
      </c>
      <c r="K217" s="3" t="n">
        <f aca="false">+IF(AND(K$7&lt;$A217+1,K$8&gt;$A217-1),K$9*VLOOKUP($A217,curves,3,0),0)</f>
        <v>-9137534.22104787</v>
      </c>
      <c r="L217" s="4" t="n">
        <f aca="false">+IF(AND(K$7&lt;$A217+1,K$8&gt;$A217-1),K$9*(VLOOKUP($A217,curves,9,0)-K$10)*VLOOKUP($A217,curves,3,0),0)</f>
        <v>-0</v>
      </c>
    </row>
    <row r="218" customFormat="false" ht="12.75" hidden="false" customHeight="false" outlineLevel="0" collapsed="false">
      <c r="A218" s="58" t="n">
        <f aca="false">+curves!A207</f>
        <v>42917</v>
      </c>
      <c r="B218" s="3" t="n">
        <f aca="false">+SUMIF($E$11:$CJ$11,"POS",$E218:$CJ218)</f>
        <v>-9083749.73666561</v>
      </c>
      <c r="C218" s="4" t="n">
        <f aca="false">+SUMIF($E$11:$CJ$11,"P&amp;l",$E218:$CJ218)</f>
        <v>0</v>
      </c>
      <c r="D218" s="58"/>
      <c r="E218" s="3" t="n">
        <f aca="false">+IF(AND(E$7&lt;$A218+1,E$8&gt;$A218-1),E$9*VLOOKUP($A218,curves,3,0),0)</f>
        <v>0</v>
      </c>
      <c r="F218" s="4" t="n">
        <f aca="false">+IF(AND(E$7&lt;$A218+1,E$8&gt;$A218-1),E$9*(VLOOKUP($A218,curves,8,0)-E$10)*VLOOKUP($A218,curves,3,0),0)</f>
        <v>0</v>
      </c>
      <c r="H218" s="3" t="n">
        <f aca="false">+IF(AND(H$7&lt;$A218+1,H$8&gt;$A218-1),H$9*VLOOKUP($A218,curves,3,0),0)</f>
        <v>0</v>
      </c>
      <c r="I218" s="4" t="n">
        <f aca="false">+IF(AND(H$7&lt;$A218+1,H$8&gt;$A218-1),H$9*(VLOOKUP($A218,curves,8,0)-H$10)*VLOOKUP($A218,curves,3,0),0)</f>
        <v>0</v>
      </c>
      <c r="K218" s="3" t="n">
        <f aca="false">+IF(AND(K$7&lt;$A218+1,K$8&gt;$A218-1),K$9*VLOOKUP($A218,curves,3,0),0)</f>
        <v>-9083749.73666561</v>
      </c>
      <c r="L218" s="4" t="n">
        <f aca="false">+IF(AND(K$7&lt;$A218+1,K$8&gt;$A218-1),K$9*(VLOOKUP($A218,curves,9,0)-K$10)*VLOOKUP($A218,curves,3,0),0)</f>
        <v>-0</v>
      </c>
    </row>
    <row r="219" customFormat="false" ht="12.75" hidden="false" customHeight="false" outlineLevel="0" collapsed="false">
      <c r="A219" s="58" t="n">
        <f aca="false">+curves!A208</f>
        <v>42948</v>
      </c>
      <c r="B219" s="3" t="n">
        <f aca="false">+SUMIF($E$11:$CJ$11,"POS",$E219:$CJ219)</f>
        <v>-9028501.95546597</v>
      </c>
      <c r="C219" s="4" t="n">
        <f aca="false">+SUMIF($E$11:$CJ$11,"P&amp;l",$E219:$CJ219)</f>
        <v>0</v>
      </c>
      <c r="D219" s="58"/>
      <c r="E219" s="3" t="n">
        <f aca="false">+IF(AND(E$7&lt;$A219+1,E$8&gt;$A219-1),E$9*VLOOKUP($A219,curves,3,0),0)</f>
        <v>0</v>
      </c>
      <c r="F219" s="4" t="n">
        <f aca="false">+IF(AND(E$7&lt;$A219+1,E$8&gt;$A219-1),E$9*(VLOOKUP($A219,curves,8,0)-E$10)*VLOOKUP($A219,curves,3,0),0)</f>
        <v>0</v>
      </c>
      <c r="H219" s="3" t="n">
        <f aca="false">+IF(AND(H$7&lt;$A219+1,H$8&gt;$A219-1),H$9*VLOOKUP($A219,curves,3,0),0)</f>
        <v>0</v>
      </c>
      <c r="I219" s="4" t="n">
        <f aca="false">+IF(AND(H$7&lt;$A219+1,H$8&gt;$A219-1),H$9*(VLOOKUP($A219,curves,8,0)-H$10)*VLOOKUP($A219,curves,3,0),0)</f>
        <v>0</v>
      </c>
      <c r="K219" s="3" t="n">
        <f aca="false">+IF(AND(K$7&lt;$A219+1,K$8&gt;$A219-1),K$9*VLOOKUP($A219,curves,3,0),0)</f>
        <v>-9028501.95546597</v>
      </c>
      <c r="L219" s="4" t="n">
        <f aca="false">+IF(AND(K$7&lt;$A219+1,K$8&gt;$A219-1),K$9*(VLOOKUP($A219,curves,9,0)-K$10)*VLOOKUP($A219,curves,3,0),0)</f>
        <v>-0</v>
      </c>
    </row>
    <row r="220" customFormat="false" ht="12.75" hidden="false" customHeight="false" outlineLevel="0" collapsed="false">
      <c r="A220" s="58" t="n">
        <f aca="false">+curves!A209</f>
        <v>42979</v>
      </c>
      <c r="B220" s="3" t="n">
        <f aca="false">+SUMIF($E$11:$CJ$11,"POS",$E220:$CJ220)</f>
        <v>-8973587.11777256</v>
      </c>
      <c r="C220" s="4" t="n">
        <f aca="false">+SUMIF($E$11:$CJ$11,"P&amp;l",$E220:$CJ220)</f>
        <v>0</v>
      </c>
      <c r="D220" s="58"/>
      <c r="E220" s="3" t="n">
        <f aca="false">+IF(AND(E$7&lt;$A220+1,E$8&gt;$A220-1),E$9*VLOOKUP($A220,curves,3,0),0)</f>
        <v>0</v>
      </c>
      <c r="F220" s="4" t="n">
        <f aca="false">+IF(AND(E$7&lt;$A220+1,E$8&gt;$A220-1),E$9*(VLOOKUP($A220,curves,8,0)-E$10)*VLOOKUP($A220,curves,3,0),0)</f>
        <v>0</v>
      </c>
      <c r="H220" s="3" t="n">
        <f aca="false">+IF(AND(H$7&lt;$A220+1,H$8&gt;$A220-1),H$9*VLOOKUP($A220,curves,3,0),0)</f>
        <v>0</v>
      </c>
      <c r="I220" s="4" t="n">
        <f aca="false">+IF(AND(H$7&lt;$A220+1,H$8&gt;$A220-1),H$9*(VLOOKUP($A220,curves,8,0)-H$10)*VLOOKUP($A220,curves,3,0),0)</f>
        <v>0</v>
      </c>
      <c r="K220" s="3" t="n">
        <f aca="false">+IF(AND(K$7&lt;$A220+1,K$8&gt;$A220-1),K$9*VLOOKUP($A220,curves,3,0),0)</f>
        <v>-8973587.11777256</v>
      </c>
      <c r="L220" s="4" t="n">
        <f aca="false">+IF(AND(K$7&lt;$A220+1,K$8&gt;$A220-1),K$9*(VLOOKUP($A220,curves,9,0)-K$10)*VLOOKUP($A220,curves,3,0),0)</f>
        <v>-0</v>
      </c>
    </row>
    <row r="221" customFormat="false" ht="12.75" hidden="false" customHeight="false" outlineLevel="0" collapsed="false">
      <c r="A221" s="58" t="n">
        <f aca="false">+curves!A210</f>
        <v>43009</v>
      </c>
      <c r="B221" s="3" t="n">
        <f aca="false">+SUMIF($E$11:$CJ$11,"POS",$E221:$CJ221)</f>
        <v>-8920758.86086482</v>
      </c>
      <c r="C221" s="4" t="n">
        <f aca="false">+SUMIF($E$11:$CJ$11,"P&amp;l",$E221:$CJ221)</f>
        <v>0</v>
      </c>
      <c r="D221" s="58"/>
      <c r="E221" s="3" t="n">
        <f aca="false">+IF(AND(E$7&lt;$A221+1,E$8&gt;$A221-1),E$9*VLOOKUP($A221,curves,3,0),0)</f>
        <v>0</v>
      </c>
      <c r="F221" s="4" t="n">
        <f aca="false">+IF(AND(E$7&lt;$A221+1,E$8&gt;$A221-1),E$9*(VLOOKUP($A221,curves,8,0)-E$10)*VLOOKUP($A221,curves,3,0),0)</f>
        <v>0</v>
      </c>
      <c r="H221" s="3" t="n">
        <f aca="false">+IF(AND(H$7&lt;$A221+1,H$8&gt;$A221-1),H$9*VLOOKUP($A221,curves,3,0),0)</f>
        <v>0</v>
      </c>
      <c r="I221" s="4" t="n">
        <f aca="false">+IF(AND(H$7&lt;$A221+1,H$8&gt;$A221-1),H$9*(VLOOKUP($A221,curves,8,0)-H$10)*VLOOKUP($A221,curves,3,0),0)</f>
        <v>0</v>
      </c>
      <c r="K221" s="3" t="n">
        <f aca="false">+IF(AND(K$7&lt;$A221+1,K$8&gt;$A221-1),K$9*VLOOKUP($A221,curves,3,0),0)</f>
        <v>-8920758.86086482</v>
      </c>
      <c r="L221" s="4" t="n">
        <f aca="false">+IF(AND(K$7&lt;$A221+1,K$8&gt;$A221-1),K$9*(VLOOKUP($A221,curves,9,0)-K$10)*VLOOKUP($A221,curves,3,0),0)</f>
        <v>-0</v>
      </c>
    </row>
    <row r="222" customFormat="false" ht="12.75" hidden="false" customHeight="false" outlineLevel="0" collapsed="false">
      <c r="A222" s="58" t="n">
        <f aca="false">+curves!A211</f>
        <v>43040</v>
      </c>
      <c r="B222" s="3" t="n">
        <f aca="false">+SUMIF($E$11:$CJ$11,"POS",$E222:$CJ222)</f>
        <v>-8866493.37773267</v>
      </c>
      <c r="C222" s="4" t="n">
        <f aca="false">+SUMIF($E$11:$CJ$11,"P&amp;l",$E222:$CJ222)</f>
        <v>0</v>
      </c>
      <c r="D222" s="58"/>
      <c r="E222" s="3" t="n">
        <f aca="false">+IF(AND(E$7&lt;$A222+1,E$8&gt;$A222-1),E$9*VLOOKUP($A222,curves,3,0),0)</f>
        <v>0</v>
      </c>
      <c r="F222" s="4" t="n">
        <f aca="false">+IF(AND(E$7&lt;$A222+1,E$8&gt;$A222-1),E$9*(VLOOKUP($A222,curves,8,0)-E$10)*VLOOKUP($A222,curves,3,0),0)</f>
        <v>0</v>
      </c>
      <c r="H222" s="3" t="n">
        <f aca="false">+IF(AND(H$7&lt;$A222+1,H$8&gt;$A222-1),H$9*VLOOKUP($A222,curves,3,0),0)</f>
        <v>0</v>
      </c>
      <c r="I222" s="4" t="n">
        <f aca="false">+IF(AND(H$7&lt;$A222+1,H$8&gt;$A222-1),H$9*(VLOOKUP($A222,curves,8,0)-H$10)*VLOOKUP($A222,curves,3,0),0)</f>
        <v>0</v>
      </c>
      <c r="K222" s="3" t="n">
        <f aca="false">+IF(AND(K$7&lt;$A222+1,K$8&gt;$A222-1),K$9*VLOOKUP($A222,curves,3,0),0)</f>
        <v>-8866493.37773267</v>
      </c>
      <c r="L222" s="4" t="n">
        <f aca="false">+IF(AND(K$7&lt;$A222+1,K$8&gt;$A222-1),K$9*(VLOOKUP($A222,curves,9,0)-K$10)*VLOOKUP($A222,curves,3,0),0)</f>
        <v>-0</v>
      </c>
    </row>
    <row r="223" customFormat="false" ht="12.75" hidden="false" customHeight="false" outlineLevel="0" collapsed="false">
      <c r="A223" s="58" t="n">
        <f aca="false">+curves!A212</f>
        <v>43070</v>
      </c>
      <c r="B223" s="3" t="n">
        <f aca="false">+SUMIF($E$11:$CJ$11,"POS",$E223:$CJ223)</f>
        <v>-8814289.83705001</v>
      </c>
      <c r="C223" s="4" t="n">
        <f aca="false">+SUMIF($E$11:$CJ$11,"P&amp;l",$E223:$CJ223)</f>
        <v>0</v>
      </c>
      <c r="D223" s="58"/>
      <c r="E223" s="3" t="n">
        <f aca="false">+IF(AND(E$7&lt;$A223+1,E$8&gt;$A223-1),E$9*VLOOKUP($A223,curves,3,0),0)</f>
        <v>0</v>
      </c>
      <c r="F223" s="4" t="n">
        <f aca="false">+IF(AND(E$7&lt;$A223+1,E$8&gt;$A223-1),E$9*(VLOOKUP($A223,curves,8,0)-E$10)*VLOOKUP($A223,curves,3,0),0)</f>
        <v>0</v>
      </c>
      <c r="H223" s="3" t="n">
        <f aca="false">+IF(AND(H$7&lt;$A223+1,H$8&gt;$A223-1),H$9*VLOOKUP($A223,curves,3,0),0)</f>
        <v>0</v>
      </c>
      <c r="I223" s="4" t="n">
        <f aca="false">+IF(AND(H$7&lt;$A223+1,H$8&gt;$A223-1),H$9*(VLOOKUP($A223,curves,8,0)-H$10)*VLOOKUP($A223,curves,3,0),0)</f>
        <v>0</v>
      </c>
      <c r="K223" s="3" t="n">
        <f aca="false">+IF(AND(K$7&lt;$A223+1,K$8&gt;$A223-1),K$9*VLOOKUP($A223,curves,3,0),0)</f>
        <v>-8814289.83705001</v>
      </c>
      <c r="L223" s="4" t="n">
        <f aca="false">+IF(AND(K$7&lt;$A223+1,K$8&gt;$A223-1),K$9*(VLOOKUP($A223,curves,9,0)-K$10)*VLOOKUP($A223,curves,3,0),0)</f>
        <v>-0</v>
      </c>
    </row>
    <row r="224" customFormat="false" ht="12.75" hidden="false" customHeight="false" outlineLevel="0" collapsed="false">
      <c r="A224" s="58" t="n">
        <f aca="false">+curves!A213</f>
        <v>43101</v>
      </c>
      <c r="B224" s="3" t="n">
        <f aca="false">+SUMIF($E$11:$CJ$11,"POS",$E224:$CJ224)</f>
        <v>-8760666.10186569</v>
      </c>
      <c r="C224" s="4" t="n">
        <f aca="false">+SUMIF($E$11:$CJ$11,"P&amp;l",$E224:$CJ224)</f>
        <v>0</v>
      </c>
      <c r="D224" s="58"/>
      <c r="E224" s="3" t="n">
        <f aca="false">+IF(AND(E$7&lt;$A224+1,E$8&gt;$A224-1),E$9*VLOOKUP($A224,curves,3,0),0)</f>
        <v>0</v>
      </c>
      <c r="F224" s="4" t="n">
        <f aca="false">+IF(AND(E$7&lt;$A224+1,E$8&gt;$A224-1),E$9*(VLOOKUP($A224,curves,8,0)-E$10)*VLOOKUP($A224,curves,3,0),0)</f>
        <v>0</v>
      </c>
      <c r="H224" s="3" t="n">
        <f aca="false">+IF(AND(H$7&lt;$A224+1,H$8&gt;$A224-1),H$9*VLOOKUP($A224,curves,3,0),0)</f>
        <v>0</v>
      </c>
      <c r="I224" s="4" t="n">
        <f aca="false">+IF(AND(H$7&lt;$A224+1,H$8&gt;$A224-1),H$9*(VLOOKUP($A224,curves,8,0)-H$10)*VLOOKUP($A224,curves,3,0),0)</f>
        <v>0</v>
      </c>
      <c r="K224" s="3" t="n">
        <f aca="false">+IF(AND(K$7&lt;$A224+1,K$8&gt;$A224-1),K$9*VLOOKUP($A224,curves,3,0),0)</f>
        <v>-8760666.10186569</v>
      </c>
      <c r="L224" s="4" t="n">
        <f aca="false">+IF(AND(K$7&lt;$A224+1,K$8&gt;$A224-1),K$9*(VLOOKUP($A224,curves,9,0)-K$10)*VLOOKUP($A224,curves,3,0),0)</f>
        <v>-0</v>
      </c>
    </row>
    <row r="225" customFormat="false" ht="12.75" hidden="false" customHeight="false" outlineLevel="0" collapsed="false">
      <c r="A225" s="58" t="n">
        <f aca="false">+curves!A214</f>
        <v>43132</v>
      </c>
      <c r="B225" s="3" t="n">
        <f aca="false">+SUMIF($E$11:$CJ$11,"POS",$E225:$CJ225)</f>
        <v>-8707365.61411441</v>
      </c>
      <c r="C225" s="4" t="n">
        <f aca="false">+SUMIF($E$11:$CJ$11,"P&amp;l",$E225:$CJ225)</f>
        <v>0</v>
      </c>
      <c r="D225" s="58"/>
      <c r="E225" s="3" t="n">
        <f aca="false">+IF(AND(E$7&lt;$A225+1,E$8&gt;$A225-1),E$9*VLOOKUP($A225,curves,3,0),0)</f>
        <v>0</v>
      </c>
      <c r="F225" s="4" t="n">
        <f aca="false">+IF(AND(E$7&lt;$A225+1,E$8&gt;$A225-1),E$9*(VLOOKUP($A225,curves,8,0)-E$10)*VLOOKUP($A225,curves,3,0),0)</f>
        <v>0</v>
      </c>
      <c r="H225" s="3" t="n">
        <f aca="false">+IF(AND(H$7&lt;$A225+1,H$8&gt;$A225-1),H$9*VLOOKUP($A225,curves,3,0),0)</f>
        <v>0</v>
      </c>
      <c r="I225" s="4" t="n">
        <f aca="false">+IF(AND(H$7&lt;$A225+1,H$8&gt;$A225-1),H$9*(VLOOKUP($A225,curves,8,0)-H$10)*VLOOKUP($A225,curves,3,0),0)</f>
        <v>0</v>
      </c>
      <c r="K225" s="3" t="n">
        <f aca="false">+IF(AND(K$7&lt;$A225+1,K$8&gt;$A225-1),K$9*VLOOKUP($A225,curves,3,0),0)</f>
        <v>-8707365.61411441</v>
      </c>
      <c r="L225" s="4" t="n">
        <f aca="false">+IF(AND(K$7&lt;$A225+1,K$8&gt;$A225-1),K$9*(VLOOKUP($A225,curves,9,0)-K$10)*VLOOKUP($A225,curves,3,0),0)</f>
        <v>-0</v>
      </c>
    </row>
    <row r="226" customFormat="false" ht="12.75" hidden="false" customHeight="false" outlineLevel="0" collapsed="false">
      <c r="A226" s="58" t="n">
        <f aca="false">+curves!A215</f>
        <v>43160</v>
      </c>
      <c r="B226" s="3" t="n">
        <f aca="false">+SUMIF($E$11:$CJ$11,"POS",$E226:$CJ226)</f>
        <v>-8659499.47036405</v>
      </c>
      <c r="C226" s="4" t="n">
        <f aca="false">+SUMIF($E$11:$CJ$11,"P&amp;l",$E226:$CJ226)</f>
        <v>0</v>
      </c>
      <c r="D226" s="58"/>
      <c r="E226" s="3" t="n">
        <f aca="false">+IF(AND(E$7&lt;$A226+1,E$8&gt;$A226-1),E$9*VLOOKUP($A226,curves,3,0),0)</f>
        <v>0</v>
      </c>
      <c r="F226" s="4" t="n">
        <f aca="false">+IF(AND(E$7&lt;$A226+1,E$8&gt;$A226-1),E$9*(VLOOKUP($A226,curves,8,0)-E$10)*VLOOKUP($A226,curves,3,0),0)</f>
        <v>0</v>
      </c>
      <c r="H226" s="3" t="n">
        <f aca="false">+IF(AND(H$7&lt;$A226+1,H$8&gt;$A226-1),H$9*VLOOKUP($A226,curves,3,0),0)</f>
        <v>0</v>
      </c>
      <c r="I226" s="4" t="n">
        <f aca="false">+IF(AND(H$7&lt;$A226+1,H$8&gt;$A226-1),H$9*(VLOOKUP($A226,curves,8,0)-H$10)*VLOOKUP($A226,curves,3,0),0)</f>
        <v>0</v>
      </c>
      <c r="K226" s="3" t="n">
        <f aca="false">+IF(AND(K$7&lt;$A226+1,K$8&gt;$A226-1),K$9*VLOOKUP($A226,curves,3,0),0)</f>
        <v>-8659499.47036405</v>
      </c>
      <c r="L226" s="4" t="n">
        <f aca="false">+IF(AND(K$7&lt;$A226+1,K$8&gt;$A226-1),K$9*(VLOOKUP($A226,curves,9,0)-K$10)*VLOOKUP($A226,curves,3,0),0)</f>
        <v>-0</v>
      </c>
    </row>
    <row r="227" customFormat="false" ht="12.75" hidden="false" customHeight="false" outlineLevel="0" collapsed="false">
      <c r="A227" s="58" t="n">
        <f aca="false">+curves!A216</f>
        <v>43191</v>
      </c>
      <c r="B227" s="3" t="n">
        <f aca="false">+SUMIF($E$11:$CJ$11,"POS",$E227:$CJ227)</f>
        <v>-8606808.87224159</v>
      </c>
      <c r="C227" s="4" t="n">
        <f aca="false">+SUMIF($E$11:$CJ$11,"P&amp;l",$E227:$CJ227)</f>
        <v>0</v>
      </c>
      <c r="D227" s="58"/>
      <c r="E227" s="3" t="n">
        <f aca="false">+IF(AND(E$7&lt;$A227+1,E$8&gt;$A227-1),E$9*VLOOKUP($A227,curves,3,0),0)</f>
        <v>0</v>
      </c>
      <c r="F227" s="4" t="n">
        <f aca="false">+IF(AND(E$7&lt;$A227+1,E$8&gt;$A227-1),E$9*(VLOOKUP($A227,curves,8,0)-E$10)*VLOOKUP($A227,curves,3,0),0)</f>
        <v>0</v>
      </c>
      <c r="H227" s="3" t="n">
        <f aca="false">+IF(AND(H$7&lt;$A227+1,H$8&gt;$A227-1),H$9*VLOOKUP($A227,curves,3,0),0)</f>
        <v>0</v>
      </c>
      <c r="I227" s="4" t="n">
        <f aca="false">+IF(AND(H$7&lt;$A227+1,H$8&gt;$A227-1),H$9*(VLOOKUP($A227,curves,8,0)-H$10)*VLOOKUP($A227,curves,3,0),0)</f>
        <v>0</v>
      </c>
      <c r="K227" s="3" t="n">
        <f aca="false">+IF(AND(K$7&lt;$A227+1,K$8&gt;$A227-1),K$9*VLOOKUP($A227,curves,3,0),0)</f>
        <v>-8606808.87224159</v>
      </c>
      <c r="L227" s="4" t="n">
        <f aca="false">+IF(AND(K$7&lt;$A227+1,K$8&gt;$A227-1),K$9*(VLOOKUP($A227,curves,9,0)-K$10)*VLOOKUP($A227,curves,3,0),0)</f>
        <v>-0</v>
      </c>
    </row>
    <row r="228" customFormat="false" ht="12.75" hidden="false" customHeight="false" outlineLevel="0" collapsed="false">
      <c r="A228" s="58" t="n">
        <f aca="false">+curves!A217</f>
        <v>43221</v>
      </c>
      <c r="B228" s="3" t="n">
        <f aca="false">+SUMIF($E$11:$CJ$11,"POS",$E228:$CJ228)</f>
        <v>-8556120.45923153</v>
      </c>
      <c r="C228" s="4" t="n">
        <f aca="false">+SUMIF($E$11:$CJ$11,"P&amp;l",$E228:$CJ228)</f>
        <v>0</v>
      </c>
      <c r="D228" s="58"/>
      <c r="E228" s="3" t="n">
        <f aca="false">+IF(AND(E$7&lt;$A228+1,E$8&gt;$A228-1),E$9*VLOOKUP($A228,curves,3,0),0)</f>
        <v>0</v>
      </c>
      <c r="F228" s="4" t="n">
        <f aca="false">+IF(AND(E$7&lt;$A228+1,E$8&gt;$A228-1),E$9*(VLOOKUP($A228,curves,8,0)-E$10)*VLOOKUP($A228,curves,3,0),0)</f>
        <v>0</v>
      </c>
      <c r="H228" s="3" t="n">
        <f aca="false">+IF(AND(H$7&lt;$A228+1,H$8&gt;$A228-1),H$9*VLOOKUP($A228,curves,3,0),0)</f>
        <v>0</v>
      </c>
      <c r="I228" s="4" t="n">
        <f aca="false">+IF(AND(H$7&lt;$A228+1,H$8&gt;$A228-1),H$9*(VLOOKUP($A228,curves,8,0)-H$10)*VLOOKUP($A228,curves,3,0),0)</f>
        <v>0</v>
      </c>
      <c r="K228" s="3" t="n">
        <f aca="false">+IF(AND(K$7&lt;$A228+1,K$8&gt;$A228-1),K$9*VLOOKUP($A228,curves,3,0),0)</f>
        <v>-8556120.45923153</v>
      </c>
      <c r="L228" s="4" t="n">
        <f aca="false">+IF(AND(K$7&lt;$A228+1,K$8&gt;$A228-1),K$9*(VLOOKUP($A228,curves,9,0)-K$10)*VLOOKUP($A228,curves,3,0),0)</f>
        <v>-0</v>
      </c>
    </row>
    <row r="229" customFormat="false" ht="12.75" hidden="false" customHeight="false" outlineLevel="0" collapsed="false">
      <c r="A229" s="58" t="n">
        <f aca="false">+curves!A218</f>
        <v>43252</v>
      </c>
      <c r="B229" s="3" t="n">
        <f aca="false">+SUMIF($E$11:$CJ$11,"POS",$E229:$CJ229)</f>
        <v>-8504053.15702578</v>
      </c>
      <c r="C229" s="4" t="n">
        <f aca="false">+SUMIF($E$11:$CJ$11,"P&amp;l",$E229:$CJ229)</f>
        <v>0</v>
      </c>
      <c r="D229" s="58"/>
      <c r="E229" s="3" t="n">
        <f aca="false">+IF(AND(E$7&lt;$A229+1,E$8&gt;$A229-1),E$9*VLOOKUP($A229,curves,3,0),0)</f>
        <v>0</v>
      </c>
      <c r="F229" s="4" t="n">
        <f aca="false">+IF(AND(E$7&lt;$A229+1,E$8&gt;$A229-1),E$9*(VLOOKUP($A229,curves,8,0)-E$10)*VLOOKUP($A229,curves,3,0),0)</f>
        <v>0</v>
      </c>
      <c r="H229" s="3" t="n">
        <f aca="false">+IF(AND(H$7&lt;$A229+1,H$8&gt;$A229-1),H$9*VLOOKUP($A229,curves,3,0),0)</f>
        <v>0</v>
      </c>
      <c r="I229" s="4" t="n">
        <f aca="false">+IF(AND(H$7&lt;$A229+1,H$8&gt;$A229-1),H$9*(VLOOKUP($A229,curves,8,0)-H$10)*VLOOKUP($A229,curves,3,0),0)</f>
        <v>0</v>
      </c>
      <c r="K229" s="3" t="n">
        <f aca="false">+IF(AND(K$7&lt;$A229+1,K$8&gt;$A229-1),K$9*VLOOKUP($A229,curves,3,0),0)</f>
        <v>-8504053.15702578</v>
      </c>
      <c r="L229" s="4" t="n">
        <f aca="false">+IF(AND(K$7&lt;$A229+1,K$8&gt;$A229-1),K$9*(VLOOKUP($A229,curves,9,0)-K$10)*VLOOKUP($A229,curves,3,0),0)</f>
        <v>-0</v>
      </c>
    </row>
    <row r="230" customFormat="false" ht="12.75" hidden="false" customHeight="false" outlineLevel="0" collapsed="false">
      <c r="A230" s="58" t="n">
        <f aca="false">+curves!A219</f>
        <v>43282</v>
      </c>
      <c r="B230" s="3" t="n">
        <f aca="false">+SUMIF($E$11:$CJ$11,"POS",$E230:$CJ230)</f>
        <v>-8453964.38892459</v>
      </c>
      <c r="C230" s="4" t="n">
        <f aca="false">+SUMIF($E$11:$CJ$11,"P&amp;l",$E230:$CJ230)</f>
        <v>0</v>
      </c>
      <c r="D230" s="58"/>
      <c r="E230" s="3" t="n">
        <f aca="false">+IF(AND(E$7&lt;$A230+1,E$8&gt;$A230-1),E$9*VLOOKUP($A230,curves,3,0),0)</f>
        <v>0</v>
      </c>
      <c r="F230" s="4" t="n">
        <f aca="false">+IF(AND(E$7&lt;$A230+1,E$8&gt;$A230-1),E$9*(VLOOKUP($A230,curves,8,0)-E$10)*VLOOKUP($A230,curves,3,0),0)</f>
        <v>0</v>
      </c>
      <c r="H230" s="3" t="n">
        <f aca="false">+IF(AND(H$7&lt;$A230+1,H$8&gt;$A230-1),H$9*VLOOKUP($A230,curves,3,0),0)</f>
        <v>0</v>
      </c>
      <c r="I230" s="4" t="n">
        <f aca="false">+IF(AND(H$7&lt;$A230+1,H$8&gt;$A230-1),H$9*(VLOOKUP($A230,curves,8,0)-H$10)*VLOOKUP($A230,curves,3,0),0)</f>
        <v>0</v>
      </c>
      <c r="K230" s="3" t="n">
        <f aca="false">+IF(AND(K$7&lt;$A230+1,K$8&gt;$A230-1),K$9*VLOOKUP($A230,curves,3,0),0)</f>
        <v>-8453964.38892459</v>
      </c>
      <c r="L230" s="4" t="n">
        <f aca="false">+IF(AND(K$7&lt;$A230+1,K$8&gt;$A230-1),K$9*(VLOOKUP($A230,curves,9,0)-K$10)*VLOOKUP($A230,curves,3,0),0)</f>
        <v>-0</v>
      </c>
    </row>
    <row r="231" customFormat="false" ht="12.75" hidden="false" customHeight="false" outlineLevel="0" collapsed="false">
      <c r="A231" s="58" t="n">
        <f aca="false">+curves!A220</f>
        <v>43313</v>
      </c>
      <c r="B231" s="3" t="n">
        <f aca="false">+SUMIF($E$11:$CJ$11,"POS",$E231:$CJ231)</f>
        <v>-8402513.07837939</v>
      </c>
      <c r="C231" s="4" t="n">
        <f aca="false">+SUMIF($E$11:$CJ$11,"P&amp;l",$E231:$CJ231)</f>
        <v>0</v>
      </c>
      <c r="D231" s="58"/>
      <c r="E231" s="3" t="n">
        <f aca="false">+IF(AND(E$7&lt;$A231+1,E$8&gt;$A231-1),E$9*VLOOKUP($A231,curves,3,0),0)</f>
        <v>0</v>
      </c>
      <c r="F231" s="4" t="n">
        <f aca="false">+IF(AND(E$7&lt;$A231+1,E$8&gt;$A231-1),E$9*(VLOOKUP($A231,curves,8,0)-E$10)*VLOOKUP($A231,curves,3,0),0)</f>
        <v>0</v>
      </c>
      <c r="H231" s="3" t="n">
        <f aca="false">+IF(AND(H$7&lt;$A231+1,H$8&gt;$A231-1),H$9*VLOOKUP($A231,curves,3,0),0)</f>
        <v>0</v>
      </c>
      <c r="I231" s="4" t="n">
        <f aca="false">+IF(AND(H$7&lt;$A231+1,H$8&gt;$A231-1),H$9*(VLOOKUP($A231,curves,8,0)-H$10)*VLOOKUP($A231,curves,3,0),0)</f>
        <v>0</v>
      </c>
      <c r="K231" s="3" t="n">
        <f aca="false">+IF(AND(K$7&lt;$A231+1,K$8&gt;$A231-1),K$9*VLOOKUP($A231,curves,3,0),0)</f>
        <v>-8402513.07837939</v>
      </c>
      <c r="L231" s="4" t="n">
        <f aca="false">+IF(AND(K$7&lt;$A231+1,K$8&gt;$A231-1),K$9*(VLOOKUP($A231,curves,9,0)-K$10)*VLOOKUP($A231,curves,3,0),0)</f>
        <v>-0</v>
      </c>
    </row>
    <row r="232" customFormat="false" ht="12.75" hidden="false" customHeight="false" outlineLevel="0" collapsed="false">
      <c r="A232" s="58" t="n">
        <f aca="false">+curves!A221</f>
        <v>43344</v>
      </c>
      <c r="B232" s="3" t="n">
        <f aca="false">+SUMIF($E$11:$CJ$11,"POS",$E232:$CJ232)</f>
        <v>-8351372.04076458</v>
      </c>
      <c r="C232" s="4" t="n">
        <f aca="false">+SUMIF($E$11:$CJ$11,"P&amp;l",$E232:$CJ232)</f>
        <v>0</v>
      </c>
      <c r="D232" s="58"/>
      <c r="E232" s="3" t="n">
        <f aca="false">+IF(AND(E$7&lt;$A232+1,E$8&gt;$A232-1),E$9*VLOOKUP($A232,curves,3,0),0)</f>
        <v>0</v>
      </c>
      <c r="F232" s="4" t="n">
        <f aca="false">+IF(AND(E$7&lt;$A232+1,E$8&gt;$A232-1),E$9*(VLOOKUP($A232,curves,8,0)-E$10)*VLOOKUP($A232,curves,3,0),0)</f>
        <v>0</v>
      </c>
      <c r="H232" s="3" t="n">
        <f aca="false">+IF(AND(H$7&lt;$A232+1,H$8&gt;$A232-1),H$9*VLOOKUP($A232,curves,3,0),0)</f>
        <v>0</v>
      </c>
      <c r="I232" s="4" t="n">
        <f aca="false">+IF(AND(H$7&lt;$A232+1,H$8&gt;$A232-1),H$9*(VLOOKUP($A232,curves,8,0)-H$10)*VLOOKUP($A232,curves,3,0),0)</f>
        <v>0</v>
      </c>
      <c r="K232" s="3" t="n">
        <f aca="false">+IF(AND(K$7&lt;$A232+1,K$8&gt;$A232-1),K$9*VLOOKUP($A232,curves,3,0),0)</f>
        <v>-8351372.04076458</v>
      </c>
      <c r="L232" s="4" t="n">
        <f aca="false">+IF(AND(K$7&lt;$A232+1,K$8&gt;$A232-1),K$9*(VLOOKUP($A232,curves,9,0)-K$10)*VLOOKUP($A232,curves,3,0),0)</f>
        <v>-0</v>
      </c>
    </row>
    <row r="233" customFormat="false" ht="12.75" hidden="false" customHeight="false" outlineLevel="0" collapsed="false">
      <c r="A233" s="58" t="n">
        <f aca="false">+curves!A222</f>
        <v>43374</v>
      </c>
      <c r="B233" s="3" t="n">
        <f aca="false">+SUMIF($E$11:$CJ$11,"POS",$E233:$CJ233)</f>
        <v>-8302174.38932339</v>
      </c>
      <c r="C233" s="4" t="n">
        <f aca="false">+SUMIF($E$11:$CJ$11,"P&amp;l",$E233:$CJ233)</f>
        <v>0</v>
      </c>
      <c r="D233" s="58"/>
      <c r="E233" s="3" t="n">
        <f aca="false">+IF(AND(E$7&lt;$A233+1,E$8&gt;$A233-1),E$9*VLOOKUP($A233,curves,3,0),0)</f>
        <v>0</v>
      </c>
      <c r="F233" s="4" t="n">
        <f aca="false">+IF(AND(E$7&lt;$A233+1,E$8&gt;$A233-1),E$9*(VLOOKUP($A233,curves,8,0)-E$10)*VLOOKUP($A233,curves,3,0),0)</f>
        <v>0</v>
      </c>
      <c r="H233" s="3" t="n">
        <f aca="false">+IF(AND(H$7&lt;$A233+1,H$8&gt;$A233-1),H$9*VLOOKUP($A233,curves,3,0),0)</f>
        <v>0</v>
      </c>
      <c r="I233" s="4" t="n">
        <f aca="false">+IF(AND(H$7&lt;$A233+1,H$8&gt;$A233-1),H$9*(VLOOKUP($A233,curves,8,0)-H$10)*VLOOKUP($A233,curves,3,0),0)</f>
        <v>0</v>
      </c>
      <c r="K233" s="3" t="n">
        <f aca="false">+IF(AND(K$7&lt;$A233+1,K$8&gt;$A233-1),K$9*VLOOKUP($A233,curves,3,0),0)</f>
        <v>-8302174.38932339</v>
      </c>
      <c r="L233" s="4" t="n">
        <f aca="false">+IF(AND(K$7&lt;$A233+1,K$8&gt;$A233-1),K$9*(VLOOKUP($A233,curves,9,0)-K$10)*VLOOKUP($A233,curves,3,0),0)</f>
        <v>-0</v>
      </c>
    </row>
    <row r="234" customFormat="false" ht="12.75" hidden="false" customHeight="false" outlineLevel="0" collapsed="false">
      <c r="A234" s="58" t="n">
        <f aca="false">+curves!A223</f>
        <v>43405</v>
      </c>
      <c r="B234" s="3" t="n">
        <f aca="false">+SUMIF($E$11:$CJ$11,"POS",$E234:$CJ234)</f>
        <v>-8251638.48714393</v>
      </c>
      <c r="C234" s="4" t="n">
        <f aca="false">+SUMIF($E$11:$CJ$11,"P&amp;l",$E234:$CJ234)</f>
        <v>0</v>
      </c>
      <c r="D234" s="58"/>
      <c r="E234" s="3" t="n">
        <f aca="false">+IF(AND(E$7&lt;$A234+1,E$8&gt;$A234-1),E$9*VLOOKUP($A234,curves,3,0),0)</f>
        <v>0</v>
      </c>
      <c r="F234" s="4" t="n">
        <f aca="false">+IF(AND(E$7&lt;$A234+1,E$8&gt;$A234-1),E$9*(VLOOKUP($A234,curves,8,0)-E$10)*VLOOKUP($A234,curves,3,0),0)</f>
        <v>0</v>
      </c>
      <c r="H234" s="3" t="n">
        <f aca="false">+IF(AND(H$7&lt;$A234+1,H$8&gt;$A234-1),H$9*VLOOKUP($A234,curves,3,0),0)</f>
        <v>0</v>
      </c>
      <c r="I234" s="4" t="n">
        <f aca="false">+IF(AND(H$7&lt;$A234+1,H$8&gt;$A234-1),H$9*(VLOOKUP($A234,curves,8,0)-H$10)*VLOOKUP($A234,curves,3,0),0)</f>
        <v>0</v>
      </c>
      <c r="K234" s="3" t="n">
        <f aca="false">+IF(AND(K$7&lt;$A234+1,K$8&gt;$A234-1),K$9*VLOOKUP($A234,curves,3,0),0)</f>
        <v>-8251638.48714393</v>
      </c>
      <c r="L234" s="4" t="n">
        <f aca="false">+IF(AND(K$7&lt;$A234+1,K$8&gt;$A234-1),K$9*(VLOOKUP($A234,curves,9,0)-K$10)*VLOOKUP($A234,curves,3,0),0)</f>
        <v>-0</v>
      </c>
    </row>
    <row r="235" customFormat="false" ht="12.75" hidden="false" customHeight="false" outlineLevel="0" collapsed="false">
      <c r="A235" s="58" t="n">
        <f aca="false">+curves!A224</f>
        <v>43435</v>
      </c>
      <c r="B235" s="3" t="n">
        <f aca="false">+SUMIF($E$11:$CJ$11,"POS",$E235:$CJ235)</f>
        <v>-8203023.00824312</v>
      </c>
      <c r="C235" s="4" t="n">
        <f aca="false">+SUMIF($E$11:$CJ$11,"P&amp;l",$E235:$CJ235)</f>
        <v>0</v>
      </c>
      <c r="D235" s="58"/>
      <c r="E235" s="3" t="n">
        <f aca="false">+IF(AND(E$7&lt;$A235+1,E$8&gt;$A235-1),E$9*VLOOKUP($A235,curves,3,0),0)</f>
        <v>0</v>
      </c>
      <c r="F235" s="4" t="n">
        <f aca="false">+IF(AND(E$7&lt;$A235+1,E$8&gt;$A235-1),E$9*(VLOOKUP($A235,curves,8,0)-E$10)*VLOOKUP($A235,curves,3,0),0)</f>
        <v>0</v>
      </c>
      <c r="H235" s="3" t="n">
        <f aca="false">+IF(AND(H$7&lt;$A235+1,H$8&gt;$A235-1),H$9*VLOOKUP($A235,curves,3,0),0)</f>
        <v>0</v>
      </c>
      <c r="I235" s="4" t="n">
        <f aca="false">+IF(AND(H$7&lt;$A235+1,H$8&gt;$A235-1),H$9*(VLOOKUP($A235,curves,8,0)-H$10)*VLOOKUP($A235,curves,3,0),0)</f>
        <v>0</v>
      </c>
      <c r="K235" s="3" t="n">
        <f aca="false">+IF(AND(K$7&lt;$A235+1,K$8&gt;$A235-1),K$9*VLOOKUP($A235,curves,3,0),0)</f>
        <v>-8203023.00824312</v>
      </c>
      <c r="L235" s="4" t="n">
        <f aca="false">+IF(AND(K$7&lt;$A235+1,K$8&gt;$A235-1),K$9*(VLOOKUP($A235,curves,9,0)-K$10)*VLOOKUP($A235,curves,3,0),0)</f>
        <v>-0</v>
      </c>
    </row>
    <row r="236" customFormat="false" ht="12.75" hidden="false" customHeight="false" outlineLevel="0" collapsed="false">
      <c r="A236" s="58"/>
      <c r="B236" s="58"/>
      <c r="C236" s="58"/>
      <c r="D236" s="58"/>
      <c r="E236" s="2"/>
      <c r="F236" s="2"/>
      <c r="H236" s="2"/>
      <c r="I236" s="2"/>
      <c r="K236" s="2"/>
      <c r="L236" s="2"/>
    </row>
    <row r="237" customFormat="false" ht="12.75" hidden="false" customHeight="false" outlineLevel="0" collapsed="false">
      <c r="A237" s="58"/>
      <c r="B237" s="58"/>
      <c r="C237" s="58"/>
      <c r="D237" s="58"/>
      <c r="E237" s="2"/>
      <c r="F237" s="2"/>
      <c r="H237" s="2"/>
      <c r="I237" s="2"/>
      <c r="K237" s="2"/>
      <c r="L237" s="2"/>
    </row>
    <row r="238" customFormat="false" ht="12.75" hidden="false" customHeight="false" outlineLevel="0" collapsed="false">
      <c r="A238" s="58"/>
      <c r="B238" s="58"/>
      <c r="C238" s="58"/>
      <c r="D238" s="58"/>
      <c r="E238" s="2"/>
      <c r="F238" s="2"/>
      <c r="H238" s="2"/>
      <c r="I238" s="2"/>
      <c r="K238" s="2"/>
      <c r="L238" s="2"/>
    </row>
    <row r="239" customFormat="false" ht="12.75" hidden="false" customHeight="false" outlineLevel="0" collapsed="false">
      <c r="A239" s="58"/>
      <c r="B239" s="58"/>
      <c r="C239" s="58"/>
      <c r="D239" s="58"/>
      <c r="E239" s="2"/>
      <c r="F239" s="2"/>
      <c r="H239" s="2"/>
      <c r="I239" s="2"/>
      <c r="K239" s="2"/>
      <c r="L239" s="2"/>
    </row>
    <row r="240" customFormat="false" ht="12.75" hidden="false" customHeight="false" outlineLevel="0" collapsed="false">
      <c r="A240" s="58"/>
      <c r="B240" s="58"/>
      <c r="C240" s="58"/>
      <c r="D240" s="58"/>
      <c r="E240" s="2"/>
      <c r="F240" s="2"/>
      <c r="H240" s="2"/>
      <c r="I240" s="2"/>
      <c r="K240" s="2"/>
      <c r="L240" s="2"/>
    </row>
    <row r="241" customFormat="false" ht="12.75" hidden="false" customHeight="false" outlineLevel="0" collapsed="false">
      <c r="A241" s="58"/>
      <c r="B241" s="58"/>
      <c r="C241" s="58"/>
      <c r="D241" s="58"/>
      <c r="E241" s="2"/>
      <c r="F241" s="2"/>
      <c r="H241" s="2"/>
      <c r="I241" s="2"/>
      <c r="K241" s="2"/>
      <c r="L241" s="2"/>
    </row>
    <row r="242" customFormat="false" ht="12.75" hidden="false" customHeight="false" outlineLevel="0" collapsed="false">
      <c r="A242" s="58"/>
      <c r="B242" s="58"/>
      <c r="C242" s="58"/>
      <c r="D242" s="58"/>
      <c r="E242" s="2"/>
      <c r="F242" s="2"/>
      <c r="H242" s="2"/>
      <c r="I242" s="2"/>
      <c r="K242" s="2"/>
      <c r="L242" s="2"/>
    </row>
    <row r="243" customFormat="false" ht="12.75" hidden="false" customHeight="false" outlineLevel="0" collapsed="false">
      <c r="A243" s="58"/>
      <c r="B243" s="58"/>
      <c r="C243" s="58"/>
      <c r="D243" s="58"/>
      <c r="E243" s="2"/>
      <c r="F243" s="2"/>
      <c r="H243" s="2"/>
      <c r="I243" s="2"/>
      <c r="K243" s="2"/>
      <c r="L243" s="2"/>
    </row>
    <row r="244" customFormat="false" ht="12.75" hidden="false" customHeight="false" outlineLevel="0" collapsed="false">
      <c r="A244" s="58"/>
      <c r="B244" s="58"/>
      <c r="C244" s="58"/>
      <c r="D244" s="58"/>
      <c r="E244" s="2"/>
      <c r="F244" s="2"/>
      <c r="H244" s="2"/>
      <c r="I244" s="2"/>
      <c r="K244" s="2"/>
      <c r="L244" s="2"/>
    </row>
    <row r="245" customFormat="false" ht="12.75" hidden="false" customHeight="false" outlineLevel="0" collapsed="false">
      <c r="A245" s="58"/>
      <c r="B245" s="58"/>
      <c r="C245" s="58"/>
      <c r="D245" s="58"/>
      <c r="E245" s="2"/>
      <c r="F245" s="2"/>
      <c r="H245" s="2"/>
      <c r="I245" s="2"/>
      <c r="K245" s="2"/>
      <c r="L245" s="2"/>
    </row>
    <row r="246" customFormat="false" ht="12.75" hidden="false" customHeight="false" outlineLevel="0" collapsed="false">
      <c r="A246" s="58"/>
      <c r="B246" s="58"/>
      <c r="C246" s="58"/>
      <c r="D246" s="58"/>
      <c r="E246" s="2"/>
      <c r="F246" s="2"/>
      <c r="H246" s="2"/>
      <c r="I246" s="2"/>
      <c r="K246" s="2"/>
      <c r="L246" s="2"/>
    </row>
    <row r="247" customFormat="false" ht="12.75" hidden="false" customHeight="false" outlineLevel="0" collapsed="false">
      <c r="A247" s="58"/>
      <c r="B247" s="58"/>
      <c r="C247" s="58"/>
      <c r="D247" s="58"/>
      <c r="E247" s="2"/>
      <c r="F247" s="2"/>
      <c r="H247" s="2"/>
      <c r="I247" s="2"/>
      <c r="K247" s="2"/>
      <c r="L247" s="2"/>
    </row>
    <row r="248" customFormat="false" ht="12.75" hidden="false" customHeight="false" outlineLevel="0" collapsed="false">
      <c r="A248" s="58"/>
      <c r="B248" s="58"/>
      <c r="C248" s="58"/>
      <c r="D248" s="58"/>
      <c r="E248" s="2"/>
      <c r="F248" s="2"/>
      <c r="H248" s="2"/>
      <c r="I248" s="2"/>
      <c r="K248" s="2"/>
      <c r="L248" s="2"/>
    </row>
    <row r="249" customFormat="false" ht="12.75" hidden="false" customHeight="false" outlineLevel="0" collapsed="false">
      <c r="A249" s="58"/>
      <c r="B249" s="58"/>
      <c r="C249" s="58"/>
      <c r="D249" s="58"/>
      <c r="E249" s="2"/>
      <c r="F249" s="2"/>
      <c r="H249" s="2"/>
      <c r="I249" s="2"/>
      <c r="K249" s="2"/>
      <c r="L249" s="2"/>
    </row>
    <row r="250" customFormat="false" ht="12.75" hidden="false" customHeight="false" outlineLevel="0" collapsed="false">
      <c r="A250" s="58"/>
      <c r="B250" s="58"/>
      <c r="C250" s="58"/>
      <c r="D250" s="58"/>
      <c r="E250" s="2"/>
      <c r="F250" s="2"/>
      <c r="H250" s="2"/>
      <c r="I250" s="2"/>
      <c r="K250" s="2"/>
      <c r="L250" s="2"/>
    </row>
    <row r="251" customFormat="false" ht="12.75" hidden="false" customHeight="false" outlineLevel="0" collapsed="false">
      <c r="A251" s="58"/>
      <c r="B251" s="58"/>
      <c r="C251" s="58"/>
      <c r="D251" s="58"/>
      <c r="E251" s="2"/>
      <c r="F251" s="2"/>
      <c r="H251" s="2"/>
      <c r="I251" s="2"/>
      <c r="K251" s="2"/>
      <c r="L251" s="2"/>
    </row>
    <row r="252" customFormat="false" ht="12.75" hidden="false" customHeight="false" outlineLevel="0" collapsed="false">
      <c r="A252" s="58"/>
      <c r="B252" s="58"/>
      <c r="C252" s="58"/>
      <c r="D252" s="58"/>
      <c r="E252" s="2"/>
      <c r="F252" s="2"/>
      <c r="H252" s="2"/>
      <c r="I252" s="2"/>
      <c r="K252" s="2"/>
      <c r="L252" s="2"/>
    </row>
    <row r="253" customFormat="false" ht="12.75" hidden="false" customHeight="false" outlineLevel="0" collapsed="false">
      <c r="A253" s="58"/>
      <c r="B253" s="58"/>
      <c r="C253" s="58"/>
      <c r="D253" s="58"/>
      <c r="E253" s="2"/>
      <c r="F253" s="2"/>
      <c r="H253" s="2"/>
      <c r="I253" s="2"/>
      <c r="K253" s="2"/>
      <c r="L253" s="2"/>
    </row>
    <row r="254" customFormat="false" ht="12.75" hidden="false" customHeight="false" outlineLevel="0" collapsed="false">
      <c r="A254" s="58"/>
      <c r="B254" s="58"/>
      <c r="C254" s="58"/>
      <c r="D254" s="58"/>
      <c r="E254" s="2"/>
      <c r="F254" s="2"/>
      <c r="H254" s="2"/>
      <c r="I254" s="2"/>
      <c r="K254" s="2"/>
      <c r="L254" s="2"/>
    </row>
    <row r="255" customFormat="false" ht="12.75" hidden="false" customHeight="false" outlineLevel="0" collapsed="false">
      <c r="A255" s="58"/>
      <c r="B255" s="58"/>
      <c r="C255" s="58"/>
      <c r="D255" s="58"/>
      <c r="E255" s="2"/>
      <c r="F255" s="2"/>
      <c r="H255" s="2"/>
      <c r="I255" s="2"/>
      <c r="K255" s="2"/>
      <c r="L255" s="2"/>
    </row>
    <row r="256" customFormat="false" ht="12.75" hidden="false" customHeight="false" outlineLevel="0" collapsed="false">
      <c r="A256" s="58"/>
      <c r="B256" s="58"/>
      <c r="C256" s="58"/>
      <c r="D256" s="58"/>
      <c r="E256" s="2"/>
      <c r="F256" s="2"/>
      <c r="H256" s="2"/>
      <c r="I256" s="2"/>
      <c r="K256" s="2"/>
      <c r="L256" s="2"/>
    </row>
    <row r="257" customFormat="false" ht="12.75" hidden="false" customHeight="false" outlineLevel="0" collapsed="false">
      <c r="A257" s="58"/>
      <c r="B257" s="58"/>
      <c r="C257" s="58"/>
      <c r="D257" s="58"/>
      <c r="E257" s="2"/>
      <c r="F257" s="2"/>
      <c r="H257" s="2"/>
      <c r="I257" s="2"/>
      <c r="K257" s="2"/>
      <c r="L257" s="2"/>
    </row>
    <row r="258" customFormat="false" ht="12.75" hidden="false" customHeight="false" outlineLevel="0" collapsed="false">
      <c r="A258" s="58"/>
      <c r="B258" s="58"/>
      <c r="C258" s="58"/>
      <c r="D258" s="58"/>
      <c r="E258" s="2"/>
      <c r="F258" s="2"/>
      <c r="H258" s="2"/>
      <c r="I258" s="2"/>
      <c r="K258" s="2"/>
      <c r="L258" s="2"/>
    </row>
    <row r="259" customFormat="false" ht="12.75" hidden="false" customHeight="false" outlineLevel="0" collapsed="false">
      <c r="A259" s="58"/>
      <c r="B259" s="58"/>
      <c r="C259" s="58"/>
      <c r="D259" s="58"/>
      <c r="E259" s="2"/>
      <c r="F259" s="2"/>
      <c r="H259" s="2"/>
      <c r="I259" s="2"/>
      <c r="K259" s="2"/>
      <c r="L259" s="2"/>
    </row>
    <row r="260" customFormat="false" ht="12.75" hidden="false" customHeight="false" outlineLevel="0" collapsed="false">
      <c r="E260" s="2"/>
      <c r="F260" s="2"/>
      <c r="H260" s="2"/>
      <c r="I260" s="2"/>
      <c r="K260" s="2"/>
      <c r="L260" s="2"/>
    </row>
    <row r="261" customFormat="false" ht="12.75" hidden="false" customHeight="false" outlineLevel="0" collapsed="false">
      <c r="E261" s="2"/>
      <c r="F261" s="2"/>
      <c r="H261" s="2"/>
      <c r="I261" s="2"/>
      <c r="K261" s="2"/>
      <c r="L261" s="2"/>
    </row>
    <row r="262" customFormat="false" ht="12.75" hidden="false" customHeight="false" outlineLevel="0" collapsed="false">
      <c r="E262" s="2"/>
      <c r="F262" s="2"/>
      <c r="H262" s="2"/>
      <c r="I262" s="2"/>
      <c r="K262" s="2"/>
      <c r="L262" s="2"/>
    </row>
    <row r="263" customFormat="false" ht="12.75" hidden="false" customHeight="false" outlineLevel="0" collapsed="false">
      <c r="E263" s="2"/>
      <c r="F263" s="2"/>
      <c r="H263" s="2"/>
      <c r="I263" s="2"/>
      <c r="K263" s="2"/>
      <c r="L263" s="2"/>
    </row>
    <row r="264" customFormat="false" ht="12.75" hidden="false" customHeight="false" outlineLevel="0" collapsed="false">
      <c r="E264" s="2"/>
      <c r="F264" s="2"/>
      <c r="H264" s="2"/>
      <c r="I264" s="2"/>
      <c r="K264" s="2"/>
      <c r="L264" s="2"/>
    </row>
    <row r="265" customFormat="false" ht="12.75" hidden="false" customHeight="false" outlineLevel="0" collapsed="false">
      <c r="E265" s="2"/>
      <c r="F265" s="2"/>
      <c r="H265" s="2"/>
      <c r="I265" s="2"/>
      <c r="K265" s="2"/>
      <c r="L265" s="2"/>
    </row>
    <row r="266" customFormat="false" ht="12.75" hidden="false" customHeight="false" outlineLevel="0" collapsed="false">
      <c r="E266" s="2"/>
      <c r="F266" s="2"/>
      <c r="H266" s="2"/>
      <c r="I266" s="2"/>
      <c r="K266" s="2"/>
      <c r="L266" s="2"/>
    </row>
    <row r="267" customFormat="false" ht="12.75" hidden="false" customHeight="false" outlineLevel="0" collapsed="false">
      <c r="E267" s="2"/>
      <c r="F267" s="2"/>
      <c r="H267" s="2"/>
      <c r="I267" s="2"/>
      <c r="K267" s="2"/>
      <c r="L267" s="2"/>
    </row>
    <row r="268" customFormat="false" ht="12.75" hidden="false" customHeight="false" outlineLevel="0" collapsed="false">
      <c r="E268" s="2"/>
      <c r="F268" s="2"/>
      <c r="H268" s="2"/>
      <c r="I268" s="2"/>
      <c r="K268" s="2"/>
      <c r="L268" s="2"/>
    </row>
    <row r="269" customFormat="false" ht="12.75" hidden="false" customHeight="false" outlineLevel="0" collapsed="false">
      <c r="E269" s="2"/>
      <c r="F269" s="2"/>
      <c r="H269" s="2"/>
      <c r="I269" s="2"/>
      <c r="K269" s="2"/>
      <c r="L269" s="2"/>
    </row>
    <row r="270" customFormat="false" ht="12.75" hidden="false" customHeight="false" outlineLevel="0" collapsed="false">
      <c r="E270" s="2"/>
      <c r="F270" s="2"/>
      <c r="H270" s="2"/>
      <c r="I270" s="2"/>
      <c r="K270" s="2"/>
      <c r="L270" s="2"/>
    </row>
    <row r="271" customFormat="false" ht="12.75" hidden="false" customHeight="false" outlineLevel="0" collapsed="false">
      <c r="E271" s="2"/>
      <c r="F271" s="2"/>
      <c r="H271" s="2"/>
      <c r="I271" s="2"/>
      <c r="K271" s="2"/>
      <c r="L271" s="2"/>
    </row>
    <row r="272" customFormat="false" ht="12.75" hidden="false" customHeight="false" outlineLevel="0" collapsed="false">
      <c r="E272" s="2"/>
      <c r="F272" s="2"/>
      <c r="H272" s="2"/>
      <c r="I272" s="2"/>
      <c r="K272" s="2"/>
      <c r="L272" s="2"/>
    </row>
    <row r="273" customFormat="false" ht="12.75" hidden="false" customHeight="false" outlineLevel="0" collapsed="false">
      <c r="E273" s="2"/>
      <c r="F273" s="2"/>
      <c r="H273" s="2"/>
      <c r="I273" s="2"/>
      <c r="K273" s="2"/>
      <c r="L273" s="2"/>
    </row>
    <row r="274" customFormat="false" ht="12.75" hidden="false" customHeight="false" outlineLevel="0" collapsed="false">
      <c r="E274" s="2"/>
      <c r="F274" s="2"/>
      <c r="H274" s="2"/>
      <c r="I274" s="2"/>
      <c r="K274" s="2"/>
      <c r="L274" s="2"/>
    </row>
    <row r="275" customFormat="false" ht="12.75" hidden="false" customHeight="false" outlineLevel="0" collapsed="false">
      <c r="E275" s="2"/>
      <c r="F275" s="2"/>
      <c r="H275" s="2"/>
      <c r="I275" s="2"/>
      <c r="K275" s="2"/>
      <c r="L275" s="2"/>
    </row>
    <row r="276" customFormat="false" ht="12.75" hidden="false" customHeight="false" outlineLevel="0" collapsed="false">
      <c r="E276" s="2"/>
      <c r="F276" s="2"/>
      <c r="H276" s="2"/>
      <c r="I276" s="2"/>
      <c r="K276" s="2"/>
      <c r="L276" s="2"/>
    </row>
    <row r="277" customFormat="false" ht="12.75" hidden="false" customHeight="false" outlineLevel="0" collapsed="false">
      <c r="E277" s="2"/>
      <c r="F277" s="2"/>
      <c r="H277" s="2"/>
      <c r="I277" s="2"/>
      <c r="K277" s="2"/>
      <c r="L277" s="2"/>
    </row>
    <row r="278" customFormat="false" ht="12.75" hidden="false" customHeight="false" outlineLevel="0" collapsed="false">
      <c r="E278" s="2"/>
      <c r="F278" s="2"/>
      <c r="H278" s="2"/>
      <c r="I278" s="2"/>
      <c r="K278" s="2"/>
      <c r="L278" s="2"/>
    </row>
    <row r="279" customFormat="false" ht="12.75" hidden="false" customHeight="false" outlineLevel="0" collapsed="false">
      <c r="E279" s="2"/>
      <c r="F279" s="2"/>
      <c r="H279" s="2"/>
      <c r="I279" s="2"/>
      <c r="K279" s="2"/>
      <c r="L279" s="2"/>
    </row>
    <row r="280" customFormat="false" ht="12.75" hidden="false" customHeight="false" outlineLevel="0" collapsed="false">
      <c r="E280" s="2"/>
      <c r="F280" s="2"/>
      <c r="H280" s="2"/>
      <c r="I280" s="2"/>
      <c r="K280" s="2"/>
      <c r="L280" s="2"/>
    </row>
    <row r="281" customFormat="false" ht="12.75" hidden="false" customHeight="false" outlineLevel="0" collapsed="false">
      <c r="E281" s="2"/>
      <c r="F281" s="2"/>
      <c r="H281" s="2"/>
      <c r="I281" s="2"/>
      <c r="K281" s="2"/>
      <c r="L281" s="2"/>
    </row>
    <row r="282" customFormat="false" ht="12.75" hidden="false" customHeight="false" outlineLevel="0" collapsed="false">
      <c r="E282" s="2"/>
      <c r="F282" s="2"/>
      <c r="H282" s="2"/>
      <c r="I282" s="2"/>
      <c r="K282" s="2"/>
      <c r="L282" s="2"/>
    </row>
    <row r="283" customFormat="false" ht="12.75" hidden="false" customHeight="false" outlineLevel="0" collapsed="false">
      <c r="E283" s="2"/>
      <c r="F283" s="2"/>
      <c r="H283" s="2"/>
      <c r="I283" s="2"/>
      <c r="K283" s="2"/>
      <c r="L283" s="2"/>
    </row>
    <row r="284" customFormat="false" ht="12.75" hidden="false" customHeight="false" outlineLevel="0" collapsed="false">
      <c r="E284" s="2"/>
      <c r="F284" s="2"/>
      <c r="H284" s="2"/>
      <c r="I284" s="2"/>
      <c r="K284" s="2"/>
      <c r="L284" s="2"/>
    </row>
    <row r="285" customFormat="false" ht="12.75" hidden="false" customHeight="false" outlineLevel="0" collapsed="false">
      <c r="E285" s="2"/>
      <c r="F285" s="2"/>
      <c r="H285" s="2"/>
      <c r="I285" s="2"/>
      <c r="K285" s="2"/>
      <c r="L285" s="2"/>
    </row>
    <row r="286" customFormat="false" ht="12.75" hidden="false" customHeight="false" outlineLevel="0" collapsed="false">
      <c r="E286" s="2"/>
      <c r="F286" s="2"/>
      <c r="H286" s="2"/>
      <c r="I286" s="2"/>
      <c r="K286" s="2"/>
      <c r="L286" s="2"/>
    </row>
    <row r="287" customFormat="false" ht="12.75" hidden="false" customHeight="false" outlineLevel="0" collapsed="false">
      <c r="E287" s="2"/>
      <c r="F287" s="2"/>
      <c r="H287" s="2"/>
      <c r="I287" s="2"/>
      <c r="K287" s="2"/>
      <c r="L287" s="2"/>
    </row>
    <row r="288" customFormat="false" ht="12.75" hidden="false" customHeight="false" outlineLevel="0" collapsed="false">
      <c r="E288" s="2"/>
      <c r="F288" s="2"/>
      <c r="H288" s="2"/>
      <c r="I288" s="2"/>
      <c r="K288" s="2"/>
      <c r="L288" s="2"/>
    </row>
    <row r="289" customFormat="false" ht="12.75" hidden="false" customHeight="false" outlineLevel="0" collapsed="false">
      <c r="E289" s="2"/>
      <c r="F289" s="2"/>
      <c r="H289" s="2"/>
      <c r="I289" s="2"/>
      <c r="K289" s="2"/>
      <c r="L289" s="2"/>
    </row>
    <row r="290" customFormat="false" ht="12.75" hidden="false" customHeight="false" outlineLevel="0" collapsed="false">
      <c r="E290" s="2"/>
      <c r="F290" s="2"/>
      <c r="H290" s="2"/>
      <c r="I290" s="2"/>
      <c r="K290" s="2"/>
      <c r="L290" s="2"/>
    </row>
    <row r="291" customFormat="false" ht="12.75" hidden="false" customHeight="false" outlineLevel="0" collapsed="false">
      <c r="E291" s="2"/>
      <c r="F291" s="2"/>
      <c r="H291" s="2"/>
      <c r="I291" s="2"/>
      <c r="K291" s="2"/>
      <c r="L291" s="2"/>
    </row>
    <row r="292" customFormat="false" ht="12.75" hidden="false" customHeight="false" outlineLevel="0" collapsed="false">
      <c r="E292" s="2"/>
      <c r="F292" s="2"/>
      <c r="H292" s="2"/>
      <c r="I292" s="2"/>
      <c r="K292" s="2"/>
      <c r="L292" s="2"/>
    </row>
    <row r="293" customFormat="false" ht="12.75" hidden="false" customHeight="false" outlineLevel="0" collapsed="false">
      <c r="E293" s="2"/>
      <c r="F293" s="2"/>
      <c r="H293" s="2"/>
      <c r="I293" s="2"/>
      <c r="K293" s="2"/>
      <c r="L293" s="2"/>
    </row>
    <row r="294" customFormat="false" ht="12.75" hidden="false" customHeight="false" outlineLevel="0" collapsed="false">
      <c r="E294" s="2"/>
      <c r="F294" s="2"/>
      <c r="H294" s="2"/>
      <c r="I294" s="2"/>
    </row>
    <row r="295" customFormat="false" ht="12.75" hidden="false" customHeight="false" outlineLevel="0" collapsed="false">
      <c r="E295" s="2"/>
      <c r="F295" s="2"/>
    </row>
    <row r="296" customFormat="false" ht="12.75" hidden="false" customHeight="false" outlineLevel="0" collapsed="false">
      <c r="E296" s="2"/>
      <c r="F296" s="2"/>
    </row>
    <row r="297" customFormat="false" ht="12.75" hidden="false" customHeight="false" outlineLevel="0" collapsed="false">
      <c r="E297" s="2"/>
      <c r="F297" s="2"/>
    </row>
    <row r="298" customFormat="false" ht="12.75" hidden="false" customHeight="false" outlineLevel="0" collapsed="false">
      <c r="E298" s="2"/>
      <c r="F298" s="2"/>
    </row>
    <row r="299" customFormat="false" ht="12.75" hidden="false" customHeight="false" outlineLevel="0" collapsed="false">
      <c r="E299" s="2"/>
      <c r="F299" s="2"/>
    </row>
    <row r="300" customFormat="false" ht="12.75" hidden="false" customHeight="false" outlineLevel="0" collapsed="false">
      <c r="E300" s="2"/>
      <c r="F300" s="2"/>
    </row>
    <row r="301" customFormat="false" ht="12.75" hidden="false" customHeight="false" outlineLevel="0" collapsed="false">
      <c r="E301" s="2"/>
      <c r="F301" s="2"/>
    </row>
    <row r="302" customFormat="false" ht="12.75" hidden="false" customHeight="false" outlineLevel="0" collapsed="false">
      <c r="E302" s="2"/>
      <c r="F302" s="2"/>
    </row>
    <row r="303" customFormat="false" ht="12.75" hidden="false" customHeight="false" outlineLevel="0" collapsed="false">
      <c r="E303" s="2"/>
      <c r="F303" s="2"/>
    </row>
    <row r="304" customFormat="false" ht="12.75" hidden="false" customHeight="false" outlineLevel="0" collapsed="false">
      <c r="E304" s="2"/>
      <c r="F304" s="2"/>
    </row>
  </sheetData>
  <mergeCells count="28">
    <mergeCell ref="E1:F1"/>
    <mergeCell ref="H1:I1"/>
    <mergeCell ref="K1:L1"/>
    <mergeCell ref="B3:C3"/>
    <mergeCell ref="E3:F3"/>
    <mergeCell ref="H3:I3"/>
    <mergeCell ref="K3:L3"/>
    <mergeCell ref="E4:F4"/>
    <mergeCell ref="H4:I4"/>
    <mergeCell ref="K4:L4"/>
    <mergeCell ref="E5:F5"/>
    <mergeCell ref="H5:I5"/>
    <mergeCell ref="K5:L5"/>
    <mergeCell ref="E6:F6"/>
    <mergeCell ref="H6:I6"/>
    <mergeCell ref="K6:L6"/>
    <mergeCell ref="E7:F7"/>
    <mergeCell ref="H7:I7"/>
    <mergeCell ref="K7:L7"/>
    <mergeCell ref="E8:F8"/>
    <mergeCell ref="H8:I8"/>
    <mergeCell ref="K8:L8"/>
    <mergeCell ref="E9:F9"/>
    <mergeCell ref="H9:I9"/>
    <mergeCell ref="K9:L9"/>
    <mergeCell ref="E10:F10"/>
    <mergeCell ref="H10:I10"/>
    <mergeCell ref="K10:L10"/>
  </mergeCells>
  <printOptions headings="false" gridLines="false" gridLinesSet="true" horizontalCentered="false" verticalCentered="false"/>
  <pageMargins left="0.747916666666667" right="0.747916666666667" top="0.25" bottom="0.209722222222222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0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3" min="2" style="0" width="17.14"/>
    <col collapsed="false" customWidth="true" hidden="false" outlineLevel="0" max="4" min="4" style="0" width="5.41"/>
    <col collapsed="false" customWidth="true" hidden="false" outlineLevel="0" max="7" min="5" style="0" width="15.99"/>
    <col collapsed="false" customWidth="true" hidden="false" outlineLevel="0" max="8" min="8" style="0" width="5.13"/>
    <col collapsed="false" customWidth="true" hidden="false" outlineLevel="0" max="10" min="9" style="0" width="15.85"/>
    <col collapsed="false" customWidth="true" hidden="false" outlineLevel="0" max="11" min="11" style="0" width="15.13"/>
    <col collapsed="false" customWidth="true" hidden="false" outlineLevel="0" max="15" min="13" style="0" width="15.99"/>
    <col collapsed="false" customWidth="true" hidden="false" outlineLevel="0" max="16" min="16" style="0" width="5.13"/>
    <col collapsed="false" customWidth="true" hidden="false" outlineLevel="0" max="18" min="17" style="0" width="15.85"/>
    <col collapsed="false" customWidth="true" hidden="false" outlineLevel="0" max="19" min="19" style="0" width="16.28"/>
  </cols>
  <sheetData>
    <row r="1" customFormat="false" ht="12.75" hidden="false" customHeight="false" outlineLevel="0" collapsed="false">
      <c r="E1" s="38" t="s">
        <v>68</v>
      </c>
      <c r="F1" s="38"/>
      <c r="G1" s="38"/>
      <c r="I1" s="38" t="s">
        <v>69</v>
      </c>
      <c r="J1" s="38"/>
      <c r="K1" s="38"/>
      <c r="M1" s="38" t="s">
        <v>68</v>
      </c>
      <c r="N1" s="38"/>
      <c r="O1" s="38"/>
      <c r="Q1" s="38" t="s">
        <v>69</v>
      </c>
      <c r="R1" s="38"/>
      <c r="S1" s="38"/>
    </row>
    <row r="3" customFormat="false" ht="12.75" hidden="false" customHeight="false" outlineLevel="0" collapsed="false">
      <c r="B3" s="39" t="s">
        <v>54</v>
      </c>
      <c r="C3" s="39"/>
      <c r="E3" s="39" t="s">
        <v>70</v>
      </c>
      <c r="F3" s="39"/>
      <c r="G3" s="39"/>
      <c r="I3" s="39" t="s">
        <v>70</v>
      </c>
      <c r="J3" s="39"/>
      <c r="K3" s="39"/>
      <c r="M3" s="39" t="s">
        <v>71</v>
      </c>
      <c r="N3" s="39"/>
      <c r="O3" s="39"/>
      <c r="Q3" s="39" t="s">
        <v>71</v>
      </c>
      <c r="R3" s="39"/>
      <c r="S3" s="39"/>
    </row>
    <row r="4" customFormat="false" ht="12.75" hidden="false" customHeight="false" outlineLevel="0" collapsed="false">
      <c r="A4" s="40" t="s">
        <v>58</v>
      </c>
      <c r="B4" s="41"/>
      <c r="C4" s="42"/>
      <c r="D4" s="40"/>
      <c r="E4" s="59"/>
      <c r="F4" s="60"/>
      <c r="G4" s="61"/>
      <c r="H4" s="39"/>
      <c r="I4" s="59"/>
      <c r="J4" s="60"/>
      <c r="K4" s="61"/>
      <c r="M4" s="59"/>
      <c r="N4" s="60"/>
      <c r="O4" s="61"/>
      <c r="P4" s="39"/>
      <c r="Q4" s="59"/>
      <c r="R4" s="60"/>
      <c r="S4" s="61"/>
    </row>
    <row r="5" customFormat="false" ht="12.75" hidden="false" customHeight="false" outlineLevel="0" collapsed="false">
      <c r="A5" s="40" t="s">
        <v>59</v>
      </c>
      <c r="B5" s="44"/>
      <c r="C5" s="45"/>
      <c r="D5" s="40"/>
      <c r="E5" s="46" t="n">
        <v>36684</v>
      </c>
      <c r="F5" s="46"/>
      <c r="G5" s="46"/>
      <c r="H5" s="39"/>
      <c r="I5" s="46" t="n">
        <v>36684</v>
      </c>
      <c r="J5" s="46"/>
      <c r="K5" s="46"/>
      <c r="M5" s="46" t="n">
        <v>36684</v>
      </c>
      <c r="N5" s="46"/>
      <c r="O5" s="46"/>
      <c r="P5" s="39"/>
      <c r="Q5" s="46" t="n">
        <v>36684</v>
      </c>
      <c r="R5" s="46"/>
      <c r="S5" s="46"/>
    </row>
    <row r="6" customFormat="false" ht="12.75" hidden="false" customHeight="false" outlineLevel="0" collapsed="false">
      <c r="A6" s="40" t="s">
        <v>60</v>
      </c>
      <c r="B6" s="47"/>
      <c r="C6" s="45"/>
      <c r="D6" s="40"/>
      <c r="E6" s="48" t="s">
        <v>72</v>
      </c>
      <c r="F6" s="48"/>
      <c r="G6" s="48"/>
      <c r="H6" s="39"/>
      <c r="I6" s="48" t="s">
        <v>73</v>
      </c>
      <c r="J6" s="48"/>
      <c r="K6" s="48"/>
      <c r="M6" s="48" t="s">
        <v>72</v>
      </c>
      <c r="N6" s="48"/>
      <c r="O6" s="48"/>
      <c r="P6" s="39"/>
      <c r="Q6" s="48" t="s">
        <v>73</v>
      </c>
      <c r="R6" s="48"/>
      <c r="S6" s="48"/>
    </row>
    <row r="7" customFormat="false" ht="12.75" hidden="false" customHeight="false" outlineLevel="0" collapsed="false">
      <c r="A7" s="40" t="s">
        <v>62</v>
      </c>
      <c r="B7" s="49"/>
      <c r="C7" s="45"/>
      <c r="D7" s="40"/>
      <c r="E7" s="50" t="n">
        <v>37347</v>
      </c>
      <c r="F7" s="50"/>
      <c r="G7" s="50"/>
      <c r="H7" s="39"/>
      <c r="I7" s="50" t="n">
        <v>37622</v>
      </c>
      <c r="J7" s="50"/>
      <c r="K7" s="50"/>
      <c r="M7" s="50" t="n">
        <v>37347</v>
      </c>
      <c r="N7" s="50"/>
      <c r="O7" s="50"/>
      <c r="P7" s="39"/>
      <c r="Q7" s="50" t="n">
        <v>37622</v>
      </c>
      <c r="R7" s="50"/>
      <c r="S7" s="50"/>
    </row>
    <row r="8" customFormat="false" ht="12.75" hidden="false" customHeight="false" outlineLevel="0" collapsed="false">
      <c r="A8" s="40" t="s">
        <v>63</v>
      </c>
      <c r="B8" s="49"/>
      <c r="C8" s="45"/>
      <c r="D8" s="40"/>
      <c r="E8" s="50" t="n">
        <v>37956</v>
      </c>
      <c r="F8" s="50"/>
      <c r="G8" s="50"/>
      <c r="H8" s="39"/>
      <c r="I8" s="50" t="n">
        <v>46022</v>
      </c>
      <c r="J8" s="50"/>
      <c r="K8" s="50"/>
      <c r="M8" s="50" t="n">
        <v>37956</v>
      </c>
      <c r="N8" s="50"/>
      <c r="O8" s="50"/>
      <c r="P8" s="39"/>
      <c r="Q8" s="50" t="n">
        <v>46022</v>
      </c>
      <c r="R8" s="50"/>
      <c r="S8" s="50"/>
    </row>
    <row r="9" customFormat="false" ht="12.75" hidden="false" customHeight="false" outlineLevel="0" collapsed="false">
      <c r="A9" s="40" t="s">
        <v>64</v>
      </c>
      <c r="B9" s="51"/>
      <c r="C9" s="45"/>
      <c r="D9" s="40"/>
      <c r="E9" s="52" t="n">
        <v>2048000</v>
      </c>
      <c r="F9" s="52"/>
      <c r="G9" s="52"/>
      <c r="H9" s="39"/>
      <c r="I9" s="52" t="n">
        <v>3211000</v>
      </c>
      <c r="J9" s="52"/>
      <c r="K9" s="52"/>
      <c r="M9" s="52" t="n">
        <v>2048000</v>
      </c>
      <c r="N9" s="52"/>
      <c r="O9" s="52"/>
      <c r="P9" s="39"/>
      <c r="Q9" s="52" t="n">
        <v>3211000</v>
      </c>
      <c r="R9" s="52"/>
      <c r="S9" s="52"/>
    </row>
    <row r="10" customFormat="false" ht="12.75" hidden="false" customHeight="false" outlineLevel="0" collapsed="false">
      <c r="A10" s="40" t="s">
        <v>74</v>
      </c>
      <c r="B10" s="53"/>
      <c r="C10" s="45"/>
      <c r="D10" s="40"/>
      <c r="E10" s="62" t="s">
        <v>75</v>
      </c>
      <c r="F10" s="62"/>
      <c r="G10" s="62"/>
      <c r="H10" s="39"/>
      <c r="I10" s="62" t="s">
        <v>75</v>
      </c>
      <c r="J10" s="62"/>
      <c r="K10" s="62"/>
      <c r="M10" s="62" t="s">
        <v>75</v>
      </c>
      <c r="N10" s="62"/>
      <c r="O10" s="62"/>
      <c r="P10" s="39"/>
      <c r="Q10" s="62" t="s">
        <v>75</v>
      </c>
      <c r="R10" s="62"/>
      <c r="S10" s="62"/>
    </row>
    <row r="11" customFormat="false" ht="12.75" hidden="false" customHeight="false" outlineLevel="0" collapsed="false">
      <c r="A11" s="11"/>
      <c r="B11" s="54" t="s">
        <v>66</v>
      </c>
      <c r="C11" s="54" t="s">
        <v>67</v>
      </c>
      <c r="D11" s="11"/>
      <c r="E11" s="54" t="s">
        <v>66</v>
      </c>
      <c r="F11" s="54" t="s">
        <v>76</v>
      </c>
      <c r="G11" s="54" t="s">
        <v>67</v>
      </c>
      <c r="I11" s="54" t="s">
        <v>66</v>
      </c>
      <c r="J11" s="54" t="s">
        <v>76</v>
      </c>
      <c r="K11" s="54" t="s">
        <v>67</v>
      </c>
      <c r="M11" s="54" t="s">
        <v>66</v>
      </c>
      <c r="N11" s="54" t="s">
        <v>76</v>
      </c>
      <c r="O11" s="54" t="s">
        <v>67</v>
      </c>
      <c r="Q11" s="54" t="s">
        <v>66</v>
      </c>
      <c r="R11" s="54" t="s">
        <v>76</v>
      </c>
      <c r="S11" s="54" t="s">
        <v>67</v>
      </c>
    </row>
    <row r="12" customFormat="false" ht="12.75" hidden="false" customHeight="false" outlineLevel="0" collapsed="false">
      <c r="A12" s="11" t="s">
        <v>42</v>
      </c>
      <c r="B12" s="55" t="n">
        <f aca="false">+SUMIF($E$11:$BY$11,"POS",$E12:$BY12)</f>
        <v>0</v>
      </c>
      <c r="C12" s="56" t="n">
        <f aca="false">+SUMIF($E$11:$BY$11,"P&amp;l",$E12:$BY12)</f>
        <v>-1724387913.12873</v>
      </c>
      <c r="D12" s="11"/>
      <c r="E12" s="55" t="n">
        <f aca="false">SUM(E13:E235)</f>
        <v>0</v>
      </c>
      <c r="F12" s="55" t="n">
        <f aca="false">SUM(F18:F235)</f>
        <v>16194.0194286984</v>
      </c>
      <c r="G12" s="57" t="n">
        <f aca="false">SUM(G13:G235)</f>
        <v>-82005503.5790013</v>
      </c>
      <c r="I12" s="55" t="n">
        <f aca="false">SUM(I13:I235)</f>
        <v>0</v>
      </c>
      <c r="J12" s="55" t="n">
        <f aca="false">SUM(J13:J235)</f>
        <v>377686.12025146</v>
      </c>
      <c r="K12" s="55" t="n">
        <f aca="false">SUM(K13:K235)</f>
        <v>-1150434100.48469</v>
      </c>
      <c r="M12" s="55" t="n">
        <f aca="false">SUM(M13:M235)</f>
        <v>0</v>
      </c>
      <c r="N12" s="55" t="n">
        <f aca="false">SUM(N18:N235)</f>
        <v>10807.8840929512</v>
      </c>
      <c r="O12" s="57" t="n">
        <f aca="false">SUM(O13:O235)</f>
        <v>-54934061.894446</v>
      </c>
      <c r="Q12" s="55" t="n">
        <f aca="false">SUM(Q13:Q235)</f>
        <v>0</v>
      </c>
      <c r="R12" s="55" t="n">
        <f aca="false">SUM(R13:R235)</f>
        <v>147874.344482294</v>
      </c>
      <c r="S12" s="55" t="n">
        <f aca="false">SUM(S13:S235)</f>
        <v>-437014247.170594</v>
      </c>
    </row>
    <row r="13" customFormat="false" ht="12.75" hidden="false" customHeight="false" outlineLevel="0" collapsed="false">
      <c r="A13" s="58" t="n">
        <f aca="false">+curves!A2</f>
        <v>36678</v>
      </c>
      <c r="B13" s="3" t="n">
        <f aca="false">+SUMIF($E$11:$BY$11,"POS",$E13:$BY13)</f>
        <v>0</v>
      </c>
      <c r="C13" s="4" t="n">
        <f aca="false">+SUMIF($E$11:$BY$11,"P&amp;l",$E13:$BY13)</f>
        <v>0</v>
      </c>
      <c r="D13" s="58"/>
      <c r="E13" s="3"/>
      <c r="F13" s="3"/>
      <c r="G13" s="4"/>
      <c r="I13" s="3"/>
      <c r="J13" s="3"/>
      <c r="K13" s="4" t="n">
        <f aca="false">+IF(AND(I$7&lt;$A13+1,I$8&gt;$A13-1),-(52329)*($A14-$A13)*VLOOKUP(A13,curves,3,0),0)</f>
        <v>0</v>
      </c>
      <c r="M13" s="3"/>
      <c r="N13" s="3"/>
      <c r="O13" s="4"/>
      <c r="Q13" s="3"/>
      <c r="R13" s="3"/>
      <c r="S13" s="4" t="n">
        <f aca="false">+IF(AND(Q$7&lt;$A13+1,Q$8&gt;$A13-1),-(52329)*($A14-$A13)*VLOOKUP(I13,curves,3,0),0)</f>
        <v>0</v>
      </c>
    </row>
    <row r="14" customFormat="false" ht="12.75" hidden="false" customHeight="false" outlineLevel="0" collapsed="false">
      <c r="A14" s="58" t="n">
        <f aca="false">+curves!A3</f>
        <v>36708</v>
      </c>
      <c r="B14" s="3" t="n">
        <f aca="false">+SUMIF($E$11:$BY$11,"POS",$E14:$BY14)</f>
        <v>0</v>
      </c>
      <c r="C14" s="4" t="n">
        <f aca="false">+SUMIF($E$11:$BY$11,"P&amp;l",$E14:$BY14)</f>
        <v>0</v>
      </c>
      <c r="D14" s="58"/>
      <c r="E14" s="3"/>
      <c r="F14" s="3"/>
      <c r="G14" s="4"/>
      <c r="I14" s="3"/>
      <c r="J14" s="3"/>
      <c r="K14" s="4" t="n">
        <f aca="false">+IF(AND(I$7&lt;$A14+1,I$8&gt;$A14-1),-(52329)*($A15-$A14)*VLOOKUP(A14,curves,3,0),0)</f>
        <v>0</v>
      </c>
      <c r="M14" s="3"/>
      <c r="N14" s="3"/>
      <c r="O14" s="4"/>
      <c r="Q14" s="3"/>
      <c r="R14" s="3"/>
      <c r="S14" s="4" t="n">
        <f aca="false">+IF(AND(Q$7&lt;$A14+1,Q$8&gt;$A14-1),-(52329)*($A15-$A14)*VLOOKUP(I14,curves,3,0),0)</f>
        <v>0</v>
      </c>
    </row>
    <row r="15" customFormat="false" ht="12.75" hidden="false" customHeight="false" outlineLevel="0" collapsed="false">
      <c r="A15" s="58" t="n">
        <f aca="false">+curves!A4</f>
        <v>36739</v>
      </c>
      <c r="B15" s="3" t="n">
        <f aca="false">+SUMIF($E$11:$BY$11,"POS",$E15:$BY15)</f>
        <v>0</v>
      </c>
      <c r="C15" s="4" t="n">
        <f aca="false">+SUMIF($E$11:$BY$11,"P&amp;l",$E15:$BY15)</f>
        <v>0</v>
      </c>
      <c r="D15" s="58"/>
      <c r="E15" s="3"/>
      <c r="F15" s="3"/>
      <c r="G15" s="4"/>
      <c r="I15" s="3"/>
      <c r="J15" s="3"/>
      <c r="K15" s="4" t="n">
        <f aca="false">+IF(AND(I$7&lt;$A15+1,I$8&gt;$A15-1),-(52329)*($A16-$A15)*VLOOKUP(A15,curves,3,0),0)</f>
        <v>0</v>
      </c>
      <c r="M15" s="3"/>
      <c r="N15" s="3"/>
      <c r="O15" s="4"/>
      <c r="Q15" s="3"/>
      <c r="R15" s="3"/>
      <c r="S15" s="4" t="n">
        <f aca="false">+IF(AND(Q$7&lt;$A15+1,Q$8&gt;$A15-1),-(52329)*($A16-$A15)*VLOOKUP(I15,curves,3,0),0)</f>
        <v>0</v>
      </c>
    </row>
    <row r="16" customFormat="false" ht="12.75" hidden="false" customHeight="false" outlineLevel="0" collapsed="false">
      <c r="A16" s="58" t="n">
        <f aca="false">+curves!A5</f>
        <v>36770</v>
      </c>
      <c r="B16" s="3" t="n">
        <f aca="false">+SUMIF($E$11:$BY$11,"POS",$E16:$BY16)</f>
        <v>0</v>
      </c>
      <c r="C16" s="4" t="n">
        <f aca="false">+SUMIF($E$11:$BY$11,"P&amp;l",$E16:$BY16)</f>
        <v>0</v>
      </c>
      <c r="D16" s="58"/>
      <c r="E16" s="3"/>
      <c r="F16" s="3"/>
      <c r="G16" s="4"/>
      <c r="I16" s="3"/>
      <c r="J16" s="3"/>
      <c r="K16" s="4" t="n">
        <f aca="false">+IF(AND(I$7&lt;$A16+1,I$8&gt;$A16-1),-(52329)*($A17-$A16)*VLOOKUP(A16,curves,3,0),0)</f>
        <v>0</v>
      </c>
      <c r="M16" s="3"/>
      <c r="N16" s="3"/>
      <c r="O16" s="4"/>
      <c r="Q16" s="3"/>
      <c r="R16" s="3"/>
      <c r="S16" s="4" t="n">
        <f aca="false">+IF(AND(Q$7&lt;$A16+1,Q$8&gt;$A16-1),-(52329)*($A17-$A16)*VLOOKUP(I16,curves,3,0),0)</f>
        <v>0</v>
      </c>
    </row>
    <row r="17" customFormat="false" ht="12.75" hidden="false" customHeight="false" outlineLevel="0" collapsed="false">
      <c r="A17" s="58" t="n">
        <f aca="false">+curves!A6</f>
        <v>36800</v>
      </c>
      <c r="B17" s="3" t="n">
        <f aca="false">+SUMIF($E$11:$BY$11,"POS",$E17:$BY17)</f>
        <v>0</v>
      </c>
      <c r="C17" s="4" t="n">
        <f aca="false">+SUMIF($E$11:$BY$11,"P&amp;l",$E17:$BY17)</f>
        <v>0</v>
      </c>
      <c r="D17" s="58"/>
      <c r="E17" s="3"/>
      <c r="F17" s="3"/>
      <c r="G17" s="4"/>
      <c r="I17" s="3"/>
      <c r="J17" s="3"/>
      <c r="K17" s="4" t="n">
        <f aca="false">+IF(AND(I$7&lt;$A17+1,I$8&gt;$A17-1),-(52329)*($A18-$A17)*VLOOKUP(A17,curves,3,0),0)</f>
        <v>0</v>
      </c>
      <c r="M17" s="3"/>
      <c r="N17" s="3"/>
      <c r="O17" s="4"/>
      <c r="Q17" s="3"/>
      <c r="R17" s="3"/>
      <c r="S17" s="4" t="n">
        <f aca="false">+IF(AND(Q$7&lt;$A17+1,Q$8&gt;$A17-1),-(52329)*($A18-$A17)*VLOOKUP(I17,curves,3,0),0)</f>
        <v>0</v>
      </c>
    </row>
    <row r="18" customFormat="false" ht="12.75" hidden="false" customHeight="false" outlineLevel="0" collapsed="false">
      <c r="A18" s="58" t="n">
        <f aca="false">+curves!A7</f>
        <v>36831</v>
      </c>
      <c r="B18" s="3" t="n">
        <f aca="false">+SUMIF($E$11:$BY$11,"POS",$E18:$BY18)</f>
        <v>0</v>
      </c>
      <c r="C18" s="4" t="n">
        <f aca="false">+SUMIF($E$11:$BY$11,"P&amp;l",$E18:$BY18)</f>
        <v>0</v>
      </c>
      <c r="D18" s="58"/>
      <c r="E18" s="3"/>
      <c r="F18" s="4"/>
      <c r="G18" s="4"/>
      <c r="I18" s="3"/>
      <c r="J18" s="3"/>
      <c r="K18" s="4" t="n">
        <f aca="false">+IF(AND(I$7&lt;$A18+1,I$8&gt;$A18-1),-(52329)*($A19-$A18)*VLOOKUP(A18,curves,3,0),0)</f>
        <v>0</v>
      </c>
      <c r="M18" s="3"/>
      <c r="N18" s="4"/>
      <c r="O18" s="4"/>
      <c r="Q18" s="3"/>
      <c r="R18" s="3"/>
      <c r="S18" s="4" t="n">
        <f aca="false">+IF(AND(Q$7&lt;$A18+1,Q$8&gt;$A18-1),-(52329)*($A19-$A18)*VLOOKUP(I18,curves,3,0),0)</f>
        <v>0</v>
      </c>
    </row>
    <row r="19" customFormat="false" ht="12.75" hidden="false" customHeight="false" outlineLevel="0" collapsed="false">
      <c r="A19" s="58" t="n">
        <f aca="false">+curves!A8</f>
        <v>36861</v>
      </c>
      <c r="B19" s="3" t="n">
        <f aca="false">+SUMIF($E$11:$BY$11,"POS",$E19:$BY19)</f>
        <v>0</v>
      </c>
      <c r="C19" s="4" t="n">
        <f aca="false">+SUMIF($E$11:$BY$11,"P&amp;l",$E19:$BY19)</f>
        <v>0</v>
      </c>
      <c r="D19" s="58"/>
      <c r="E19" s="3"/>
      <c r="F19" s="4"/>
      <c r="G19" s="4"/>
      <c r="I19" s="3"/>
      <c r="J19" s="3"/>
      <c r="K19" s="4" t="n">
        <f aca="false">+IF(AND(I$7&lt;$A19+1,I$8&gt;$A19-1),-(52329)*($A20-$A19)*VLOOKUP(A19,curves,3,0),0)</f>
        <v>0</v>
      </c>
      <c r="M19" s="3"/>
      <c r="N19" s="4"/>
      <c r="O19" s="4"/>
      <c r="Q19" s="3"/>
      <c r="R19" s="3"/>
      <c r="S19" s="4" t="n">
        <f aca="false">+IF(AND(Q$7&lt;$A19+1,Q$8&gt;$A19-1),-(52329)*($A20-$A19)*VLOOKUP(I19,curves,3,0),0)</f>
        <v>0</v>
      </c>
    </row>
    <row r="20" customFormat="false" ht="12.75" hidden="false" customHeight="false" outlineLevel="0" collapsed="false">
      <c r="A20" s="58" t="n">
        <f aca="false">+curves!A9</f>
        <v>36892</v>
      </c>
      <c r="B20" s="3" t="n">
        <f aca="false">+SUMIF($E$11:$BY$11,"POS",$E20:$BY20)</f>
        <v>0</v>
      </c>
      <c r="C20" s="4" t="n">
        <f aca="false">+SUMIF($E$11:$BY$11,"P&amp;l",$E20:$BY20)</f>
        <v>0</v>
      </c>
      <c r="D20" s="58"/>
      <c r="E20" s="3"/>
      <c r="F20" s="4"/>
      <c r="G20" s="4"/>
      <c r="I20" s="3"/>
      <c r="J20" s="3"/>
      <c r="K20" s="4" t="n">
        <f aca="false">+IF(AND(I$7&lt;$A20+1,I$8&gt;$A20-1),-(52329)*($A21-$A20)*VLOOKUP(A20,curves,3,0),0)</f>
        <v>0</v>
      </c>
      <c r="M20" s="3"/>
      <c r="N20" s="4"/>
      <c r="O20" s="4"/>
      <c r="Q20" s="3"/>
      <c r="R20" s="3"/>
      <c r="S20" s="4" t="n">
        <f aca="false">+IF(AND(Q$7&lt;$A20+1,Q$8&gt;$A20-1),-(52329)*($A21-$A20)*VLOOKUP(I20,curves,3,0),0)</f>
        <v>0</v>
      </c>
    </row>
    <row r="21" customFormat="false" ht="12.75" hidden="false" customHeight="false" outlineLevel="0" collapsed="false">
      <c r="A21" s="58" t="n">
        <f aca="false">+curves!A10</f>
        <v>36923</v>
      </c>
      <c r="B21" s="3" t="n">
        <f aca="false">+SUMIF($E$11:$BY$11,"POS",$E21:$BY21)</f>
        <v>0</v>
      </c>
      <c r="C21" s="4" t="n">
        <f aca="false">+SUMIF($E$11:$BY$11,"P&amp;l",$E21:$BY21)</f>
        <v>0</v>
      </c>
      <c r="D21" s="58"/>
      <c r="E21" s="3"/>
      <c r="F21" s="4"/>
      <c r="G21" s="4"/>
      <c r="I21" s="3"/>
      <c r="J21" s="3"/>
      <c r="K21" s="4" t="n">
        <f aca="false">+IF(AND(I$7&lt;$A21+1,I$8&gt;$A21-1),-(52329)*($A22-$A21)*VLOOKUP(A21,curves,3,0),0)</f>
        <v>0</v>
      </c>
      <c r="M21" s="3"/>
      <c r="N21" s="4"/>
      <c r="O21" s="4"/>
      <c r="Q21" s="3"/>
      <c r="R21" s="3"/>
      <c r="S21" s="4" t="n">
        <f aca="false">+IF(AND(Q$7&lt;$A21+1,Q$8&gt;$A21-1),-(52329)*($A22-$A21)*VLOOKUP(I21,curves,3,0),0)</f>
        <v>0</v>
      </c>
    </row>
    <row r="22" customFormat="false" ht="12.75" hidden="false" customHeight="false" outlineLevel="0" collapsed="false">
      <c r="A22" s="58" t="n">
        <f aca="false">+curves!A11</f>
        <v>36951</v>
      </c>
      <c r="B22" s="3" t="n">
        <f aca="false">+SUMIF($E$11:$BY$11,"POS",$E22:$BY22)</f>
        <v>0</v>
      </c>
      <c r="C22" s="4" t="n">
        <f aca="false">+SUMIF($E$11:$BY$11,"P&amp;l",$E22:$BY22)</f>
        <v>0</v>
      </c>
      <c r="D22" s="58"/>
      <c r="E22" s="3"/>
      <c r="F22" s="4"/>
      <c r="G22" s="4"/>
      <c r="I22" s="3"/>
      <c r="J22" s="3"/>
      <c r="K22" s="4" t="n">
        <f aca="false">+IF(AND(I$7&lt;$A22+1,I$8&gt;$A22-1),-(52329)*($A23-$A22)*VLOOKUP(A22,curves,3,0),0)</f>
        <v>0</v>
      </c>
      <c r="M22" s="3"/>
      <c r="N22" s="4"/>
      <c r="O22" s="4"/>
      <c r="Q22" s="3"/>
      <c r="R22" s="3"/>
      <c r="S22" s="4" t="n">
        <f aca="false">+IF(AND(Q$7&lt;$A22+1,Q$8&gt;$A22-1),-(52329)*($A23-$A22)*VLOOKUP(I22,curves,3,0),0)</f>
        <v>0</v>
      </c>
    </row>
    <row r="23" customFormat="false" ht="12.75" hidden="false" customHeight="false" outlineLevel="0" collapsed="false">
      <c r="A23" s="58" t="n">
        <f aca="false">+curves!A12</f>
        <v>36982</v>
      </c>
      <c r="B23" s="3" t="n">
        <f aca="false">+SUMIF($E$11:$BY$11,"POS",$E23:$BY23)</f>
        <v>0</v>
      </c>
      <c r="C23" s="4" t="n">
        <f aca="false">+SUMIF($E$11:$BY$11,"P&amp;l",$E23:$BY23)</f>
        <v>0</v>
      </c>
      <c r="D23" s="58"/>
      <c r="E23" s="3"/>
      <c r="F23" s="4"/>
      <c r="G23" s="4"/>
      <c r="I23" s="3"/>
      <c r="J23" s="3"/>
      <c r="K23" s="4" t="n">
        <f aca="false">+IF(AND(I$7&lt;$A23+1,I$8&gt;$A23-1),-(52329)*($A24-$A23)*VLOOKUP(A23,curves,3,0),0)</f>
        <v>0</v>
      </c>
      <c r="M23" s="3"/>
      <c r="N23" s="4"/>
      <c r="O23" s="4"/>
      <c r="Q23" s="3"/>
      <c r="R23" s="3"/>
      <c r="S23" s="4" t="n">
        <f aca="false">+IF(AND(Q$7&lt;$A23+1,Q$8&gt;$A23-1),-(52329)*($A24-$A23)*VLOOKUP(I23,curves,3,0),0)</f>
        <v>0</v>
      </c>
    </row>
    <row r="24" customFormat="false" ht="12.75" hidden="false" customHeight="false" outlineLevel="0" collapsed="false">
      <c r="A24" s="58" t="n">
        <f aca="false">+curves!A13</f>
        <v>37012</v>
      </c>
      <c r="B24" s="3" t="n">
        <f aca="false">+SUMIF($E$11:$BY$11,"POS",$E24:$BY24)</f>
        <v>0</v>
      </c>
      <c r="C24" s="4" t="n">
        <f aca="false">+SUMIF($E$11:$BY$11,"P&amp;l",$E24:$BY24)</f>
        <v>0</v>
      </c>
      <c r="D24" s="58"/>
      <c r="E24" s="3"/>
      <c r="F24" s="4"/>
      <c r="G24" s="4"/>
      <c r="I24" s="3"/>
      <c r="J24" s="3"/>
      <c r="K24" s="4" t="n">
        <f aca="false">+IF(AND(I$7&lt;$A24+1,I$8&gt;$A24-1),-(52329)*($A25-$A24)*VLOOKUP(A24,curves,3,0),0)</f>
        <v>0</v>
      </c>
      <c r="M24" s="3"/>
      <c r="N24" s="4"/>
      <c r="O24" s="4"/>
      <c r="Q24" s="3"/>
      <c r="R24" s="3"/>
      <c r="S24" s="4" t="n">
        <f aca="false">+IF(AND(Q$7&lt;$A24+1,Q$8&gt;$A24-1),-(52329)*($A25-$A24)*VLOOKUP(I24,curves,3,0),0)</f>
        <v>0</v>
      </c>
    </row>
    <row r="25" customFormat="false" ht="12.75" hidden="false" customHeight="false" outlineLevel="0" collapsed="false">
      <c r="A25" s="58" t="n">
        <f aca="false">+curves!A14</f>
        <v>37043</v>
      </c>
      <c r="B25" s="3" t="n">
        <f aca="false">+SUMIF($E$11:$BY$11,"POS",$E25:$BY25)</f>
        <v>0</v>
      </c>
      <c r="C25" s="4" t="n">
        <f aca="false">+SUMIF($E$11:$BY$11,"P&amp;l",$E25:$BY25)</f>
        <v>0</v>
      </c>
      <c r="D25" s="58"/>
      <c r="E25" s="3"/>
      <c r="F25" s="4"/>
      <c r="G25" s="4"/>
      <c r="I25" s="3"/>
      <c r="J25" s="3"/>
      <c r="K25" s="4" t="n">
        <f aca="false">+IF(AND(I$7&lt;$A25+1,I$8&gt;$A25-1),-(52329)*($A26-$A25)*VLOOKUP(A25,curves,3,0),0)</f>
        <v>0</v>
      </c>
      <c r="M25" s="3"/>
      <c r="N25" s="4"/>
      <c r="O25" s="4"/>
      <c r="Q25" s="3"/>
      <c r="R25" s="3"/>
      <c r="S25" s="4" t="n">
        <f aca="false">+IF(AND(Q$7&lt;$A25+1,Q$8&gt;$A25-1),-(52329)*($A26-$A25)*VLOOKUP(I25,curves,3,0),0)</f>
        <v>0</v>
      </c>
    </row>
    <row r="26" customFormat="false" ht="12.75" hidden="false" customHeight="false" outlineLevel="0" collapsed="false">
      <c r="A26" s="58" t="n">
        <f aca="false">+curves!A15</f>
        <v>37073</v>
      </c>
      <c r="B26" s="3" t="n">
        <f aca="false">+SUMIF($E$11:$BY$11,"POS",$E26:$BY26)</f>
        <v>0</v>
      </c>
      <c r="C26" s="4" t="n">
        <f aca="false">+SUMIF($E$11:$BY$11,"P&amp;l",$E26:$BY26)</f>
        <v>0</v>
      </c>
      <c r="D26" s="58"/>
      <c r="E26" s="3"/>
      <c r="F26" s="4"/>
      <c r="G26" s="4"/>
      <c r="I26" s="3"/>
      <c r="J26" s="3"/>
      <c r="K26" s="4" t="n">
        <f aca="false">+IF(AND(I$7&lt;$A26+1,I$8&gt;$A26-1),-(52329)*($A27-$A26)*VLOOKUP(A26,curves,3,0),0)</f>
        <v>0</v>
      </c>
      <c r="M26" s="3"/>
      <c r="N26" s="4"/>
      <c r="O26" s="4"/>
      <c r="Q26" s="3"/>
      <c r="R26" s="3"/>
      <c r="S26" s="4" t="n">
        <f aca="false">+IF(AND(Q$7&lt;$A26+1,Q$8&gt;$A26-1),-(52329)*($A27-$A26)*VLOOKUP(I26,curves,3,0),0)</f>
        <v>0</v>
      </c>
    </row>
    <row r="27" customFormat="false" ht="12.75" hidden="false" customHeight="false" outlineLevel="0" collapsed="false">
      <c r="A27" s="58" t="n">
        <f aca="false">+curves!A16</f>
        <v>37104</v>
      </c>
      <c r="B27" s="3" t="n">
        <f aca="false">+SUMIF($E$11:$BY$11,"POS",$E27:$BY27)</f>
        <v>0</v>
      </c>
      <c r="C27" s="4" t="n">
        <f aca="false">+SUMIF($E$11:$BY$11,"P&amp;l",$E27:$BY27)</f>
        <v>0</v>
      </c>
      <c r="D27" s="58"/>
      <c r="E27" s="3"/>
      <c r="F27" s="4"/>
      <c r="G27" s="4"/>
      <c r="I27" s="3"/>
      <c r="J27" s="3"/>
      <c r="K27" s="4" t="n">
        <f aca="false">+IF(AND(I$7&lt;$A27+1,I$8&gt;$A27-1),-(52329)*($A28-$A27)*VLOOKUP(A27,curves,3,0),0)</f>
        <v>0</v>
      </c>
      <c r="M27" s="3"/>
      <c r="N27" s="4"/>
      <c r="O27" s="4"/>
      <c r="Q27" s="3"/>
      <c r="R27" s="3"/>
      <c r="S27" s="4" t="n">
        <f aca="false">+IF(AND(Q$7&lt;$A27+1,Q$8&gt;$A27-1),-(52329)*($A28-$A27)*VLOOKUP(I27,curves,3,0),0)</f>
        <v>0</v>
      </c>
    </row>
    <row r="28" customFormat="false" ht="12.75" hidden="false" customHeight="false" outlineLevel="0" collapsed="false">
      <c r="A28" s="58" t="n">
        <f aca="false">+curves!A17</f>
        <v>37135</v>
      </c>
      <c r="B28" s="3" t="n">
        <f aca="false">+SUMIF($E$11:$BY$11,"POS",$E28:$BY28)</f>
        <v>0</v>
      </c>
      <c r="C28" s="4" t="n">
        <f aca="false">+SUMIF($E$11:$BY$11,"P&amp;l",$E28:$BY28)</f>
        <v>0</v>
      </c>
      <c r="D28" s="58"/>
      <c r="E28" s="3"/>
      <c r="F28" s="4"/>
      <c r="G28" s="4"/>
      <c r="I28" s="3"/>
      <c r="J28" s="3"/>
      <c r="K28" s="4" t="n">
        <f aca="false">+IF(AND(I$7&lt;$A28+1,I$8&gt;$A28-1),-(52329)*($A29-$A28)*VLOOKUP(A28,curves,3,0),0)</f>
        <v>0</v>
      </c>
      <c r="M28" s="3"/>
      <c r="N28" s="4"/>
      <c r="O28" s="4"/>
      <c r="Q28" s="3"/>
      <c r="R28" s="3"/>
      <c r="S28" s="4" t="n">
        <f aca="false">+IF(AND(Q$7&lt;$A28+1,Q$8&gt;$A28-1),-(52329)*($A29-$A28)*VLOOKUP(I28,curves,3,0),0)</f>
        <v>0</v>
      </c>
    </row>
    <row r="29" customFormat="false" ht="12.75" hidden="false" customHeight="false" outlineLevel="0" collapsed="false">
      <c r="A29" s="58" t="n">
        <f aca="false">+curves!A18</f>
        <v>37165</v>
      </c>
      <c r="B29" s="3" t="n">
        <f aca="false">+SUMIF($E$11:$BY$11,"POS",$E29:$BY29)</f>
        <v>0</v>
      </c>
      <c r="C29" s="4" t="n">
        <f aca="false">+SUMIF($E$11:$BY$11,"P&amp;l",$E29:$BY29)</f>
        <v>0</v>
      </c>
      <c r="D29" s="58"/>
      <c r="E29" s="3"/>
      <c r="F29" s="4"/>
      <c r="G29" s="4"/>
      <c r="I29" s="3"/>
      <c r="J29" s="3"/>
      <c r="K29" s="4" t="n">
        <f aca="false">+IF(AND(I$7&lt;$A29+1,I$8&gt;$A29-1),-(52329)*($A30-$A29)*VLOOKUP(A29,curves,3,0),0)</f>
        <v>0</v>
      </c>
      <c r="M29" s="3"/>
      <c r="N29" s="4"/>
      <c r="O29" s="4"/>
      <c r="Q29" s="3"/>
      <c r="R29" s="3"/>
      <c r="S29" s="4" t="n">
        <f aca="false">+IF(AND(Q$7&lt;$A29+1,Q$8&gt;$A29-1),-(52329)*($A30-$A29)*VLOOKUP(I29,curves,3,0),0)</f>
        <v>0</v>
      </c>
    </row>
    <row r="30" customFormat="false" ht="12.75" hidden="false" customHeight="false" outlineLevel="0" collapsed="false">
      <c r="A30" s="58" t="n">
        <f aca="false">+curves!A19</f>
        <v>37196</v>
      </c>
      <c r="B30" s="3" t="n">
        <f aca="false">+SUMIF($E$11:$BY$11,"POS",$E30:$BY30)</f>
        <v>0</v>
      </c>
      <c r="C30" s="4" t="n">
        <f aca="false">+SUMIF($E$11:$BY$11,"P&amp;l",$E30:$BY30)</f>
        <v>0</v>
      </c>
      <c r="D30" s="58"/>
      <c r="E30" s="3"/>
      <c r="F30" s="4"/>
      <c r="G30" s="4"/>
      <c r="I30" s="3"/>
      <c r="J30" s="3"/>
      <c r="K30" s="4" t="n">
        <f aca="false">+IF(AND(I$7&lt;$A30+1,I$8&gt;$A30-1),-(52329)*($A31-$A30)*VLOOKUP(A30,curves,3,0),0)</f>
        <v>0</v>
      </c>
      <c r="M30" s="3"/>
      <c r="N30" s="4"/>
      <c r="O30" s="4"/>
      <c r="Q30" s="3"/>
      <c r="R30" s="3"/>
      <c r="S30" s="4" t="n">
        <f aca="false">+IF(AND(Q$7&lt;$A30+1,Q$8&gt;$A30-1),-(52329)*($A31-$A30)*VLOOKUP(I30,curves,3,0),0)</f>
        <v>0</v>
      </c>
    </row>
    <row r="31" customFormat="false" ht="12.75" hidden="false" customHeight="false" outlineLevel="0" collapsed="false">
      <c r="A31" s="58" t="n">
        <f aca="false">+curves!A20</f>
        <v>37226</v>
      </c>
      <c r="B31" s="3" t="n">
        <f aca="false">+SUMIF($E$11:$BY$11,"POS",$E31:$BY31)</f>
        <v>0</v>
      </c>
      <c r="C31" s="4" t="n">
        <f aca="false">+SUMIF($E$11:$BY$11,"P&amp;l",$E31:$BY31)</f>
        <v>0</v>
      </c>
      <c r="D31" s="58"/>
      <c r="E31" s="3"/>
      <c r="F31" s="4"/>
      <c r="G31" s="4"/>
      <c r="I31" s="3"/>
      <c r="J31" s="3"/>
      <c r="K31" s="4" t="n">
        <f aca="false">+IF(AND(I$7&lt;$A31+1,I$8&gt;$A31-1),-(52329)*($A32-$A31)*VLOOKUP(A31,curves,3,0),0)</f>
        <v>0</v>
      </c>
      <c r="M31" s="3"/>
      <c r="N31" s="4"/>
      <c r="O31" s="4"/>
      <c r="Q31" s="3"/>
      <c r="R31" s="3"/>
      <c r="S31" s="4" t="n">
        <f aca="false">+IF(AND(Q$7&lt;$A31+1,Q$8&gt;$A31-1),-(52329)*($A32-$A31)*VLOOKUP(I31,curves,3,0),0)</f>
        <v>0</v>
      </c>
    </row>
    <row r="32" customFormat="false" ht="12.75" hidden="false" customHeight="false" outlineLevel="0" collapsed="false">
      <c r="A32" s="58" t="n">
        <f aca="false">+curves!A21</f>
        <v>37257</v>
      </c>
      <c r="B32" s="3" t="n">
        <f aca="false">+SUMIF($E$11:$BY$11,"POS",$E32:$BY32)</f>
        <v>0</v>
      </c>
      <c r="C32" s="4" t="n">
        <f aca="false">+SUMIF($E$11:$BY$11,"P&amp;l",$E32:$BY32)</f>
        <v>0</v>
      </c>
      <c r="D32" s="58"/>
      <c r="E32" s="3"/>
      <c r="F32" s="4"/>
      <c r="G32" s="4"/>
      <c r="I32" s="3"/>
      <c r="J32" s="3"/>
      <c r="K32" s="4" t="n">
        <f aca="false">+IF(AND(I$7&lt;$A32+1,I$8&gt;$A32-1),-(52329)*($A33-$A32)*VLOOKUP(A32,curves,3,0),0)</f>
        <v>0</v>
      </c>
      <c r="M32" s="3"/>
      <c r="N32" s="4"/>
      <c r="O32" s="4"/>
      <c r="Q32" s="3"/>
      <c r="R32" s="3"/>
      <c r="S32" s="4" t="n">
        <f aca="false">+IF(AND(Q$7&lt;$A32+1,Q$8&gt;$A32-1),-(52329)*($A33-$A32)*VLOOKUP(I32,curves,3,0),0)</f>
        <v>0</v>
      </c>
    </row>
    <row r="33" customFormat="false" ht="12.75" hidden="false" customHeight="false" outlineLevel="0" collapsed="false">
      <c r="A33" s="58" t="n">
        <f aca="false">+curves!A22</f>
        <v>37288</v>
      </c>
      <c r="B33" s="3" t="n">
        <f aca="false">+SUMIF($E$11:$BY$11,"POS",$E33:$BY33)</f>
        <v>0</v>
      </c>
      <c r="C33" s="4" t="n">
        <f aca="false">+SUMIF($E$11:$BY$11,"P&amp;l",$E33:$BY33)</f>
        <v>0</v>
      </c>
      <c r="D33" s="58"/>
      <c r="E33" s="3"/>
      <c r="F33" s="4"/>
      <c r="G33" s="4"/>
      <c r="I33" s="3"/>
      <c r="J33" s="3"/>
      <c r="K33" s="4" t="n">
        <f aca="false">+IF(AND(I$7&lt;$A33+1,I$8&gt;$A33-1),-(52329)*($A34-$A33)*VLOOKUP(A33,curves,3,0),0)</f>
        <v>0</v>
      </c>
      <c r="M33" s="3"/>
      <c r="N33" s="4"/>
      <c r="O33" s="4"/>
      <c r="Q33" s="3"/>
      <c r="R33" s="3"/>
      <c r="S33" s="4" t="n">
        <f aca="false">+IF(AND(Q$7&lt;$A33+1,Q$8&gt;$A33-1),-(52329)*($A34-$A33)*VLOOKUP(I33,curves,3,0),0)</f>
        <v>0</v>
      </c>
    </row>
    <row r="34" customFormat="false" ht="12.75" hidden="false" customHeight="false" outlineLevel="0" collapsed="false">
      <c r="A34" s="58" t="n">
        <f aca="false">+curves!A23</f>
        <v>37316</v>
      </c>
      <c r="B34" s="3" t="n">
        <f aca="false">+SUMIF($E$11:$BY$11,"POS",$E34:$BY34)</f>
        <v>0</v>
      </c>
      <c r="C34" s="4" t="n">
        <f aca="false">+SUMIF($E$11:$BY$11,"P&amp;l",$E34:$BY34)</f>
        <v>0</v>
      </c>
      <c r="D34" s="58"/>
      <c r="E34" s="3"/>
      <c r="F34" s="4"/>
      <c r="G34" s="4"/>
      <c r="I34" s="3"/>
      <c r="J34" s="3"/>
      <c r="K34" s="4" t="n">
        <f aca="false">+IF(AND(I$7&lt;$A34+1,I$8&gt;$A34-1),-(52329)*($A35-$A34)*VLOOKUP(A34,curves,3,0),0)</f>
        <v>0</v>
      </c>
      <c r="M34" s="3"/>
      <c r="N34" s="4"/>
      <c r="O34" s="4"/>
      <c r="Q34" s="3"/>
      <c r="R34" s="3"/>
      <c r="S34" s="4" t="n">
        <f aca="false">+IF(AND(Q$7&lt;$A34+1,Q$8&gt;$A34-1),-(52329)*($A35-$A34)*VLOOKUP(I34,curves,3,0),0)</f>
        <v>0</v>
      </c>
    </row>
    <row r="35" customFormat="false" ht="12.75" hidden="false" customHeight="false" outlineLevel="0" collapsed="false">
      <c r="A35" s="58" t="n">
        <f aca="false">+curves!A24</f>
        <v>37347</v>
      </c>
      <c r="B35" s="3" t="n">
        <f aca="false">+SUMIF($E$11:$BY$11,"POS",$E35:$BY35)</f>
        <v>0</v>
      </c>
      <c r="C35" s="4" t="n">
        <f aca="false">+SUMIF($E$11:$BY$11,"P&amp;l",$E35:$BY35)</f>
        <v>-6244994.19277251</v>
      </c>
      <c r="D35" s="58"/>
      <c r="E35" s="3"/>
      <c r="F35" s="4" t="n">
        <v>653.104147869632</v>
      </c>
      <c r="G35" s="4" t="n">
        <f aca="false">-+F35*VLOOKUP(A35,curves,3,0)*1000</f>
        <v>-3513919.81340882</v>
      </c>
      <c r="I35" s="3"/>
      <c r="J35" s="3"/>
      <c r="K35" s="4" t="n">
        <f aca="false">+IF(AND(I$7&lt;$A35+1,I$8&gt;$A35-1),-(52329)*($A36-$A35)*VLOOKUP(A35,curves,3,0),0)</f>
        <v>0</v>
      </c>
      <c r="M35" s="3"/>
      <c r="N35" s="4" t="n">
        <v>507.602933480881</v>
      </c>
      <c r="O35" s="4" t="n">
        <f aca="false">-+N35*VLOOKUP($A35,curves,3,0)*1000</f>
        <v>-2731074.37936369</v>
      </c>
      <c r="Q35" s="3"/>
      <c r="R35" s="3"/>
      <c r="S35" s="4" t="n">
        <f aca="false">+IF(AND(Q$7&lt;$A35+1,Q$8&gt;$A35-1),-(52329)*($A36-$A35)*VLOOKUP(I35,curves,3,0),0)</f>
        <v>0</v>
      </c>
    </row>
    <row r="36" customFormat="false" ht="12.75" hidden="false" customHeight="false" outlineLevel="0" collapsed="false">
      <c r="A36" s="58" t="n">
        <f aca="false">+curves!A25</f>
        <v>37377</v>
      </c>
      <c r="B36" s="3" t="n">
        <f aca="false">+SUMIF($E$11:$BY$11,"POS",$E36:$BY36)</f>
        <v>0</v>
      </c>
      <c r="C36" s="4" t="n">
        <f aca="false">+SUMIF($E$11:$BY$11,"P&amp;l",$E36:$BY36)</f>
        <v>-6218390.3380494</v>
      </c>
      <c r="D36" s="58"/>
      <c r="E36" s="3"/>
      <c r="F36" s="4" t="n">
        <v>653.606083160497</v>
      </c>
      <c r="G36" s="4" t="n">
        <f aca="false">-+F36*VLOOKUP(A36,curves,3,0)*1000</f>
        <v>-3498018.20113929</v>
      </c>
      <c r="I36" s="3"/>
      <c r="J36" s="3"/>
      <c r="K36" s="4" t="n">
        <f aca="false">+IF(AND(I$7&lt;$A36+1,I$8&gt;$A36-1),-(52329)*($A37-$A36)*VLOOKUP(A36,curves,3,0),0)</f>
        <v>0</v>
      </c>
      <c r="M36" s="3"/>
      <c r="N36" s="4" t="n">
        <v>508.302608764491</v>
      </c>
      <c r="O36" s="4" t="n">
        <f aca="false">-+N36*VLOOKUP($A36,curves,3,0)*1000</f>
        <v>-2720372.13691011</v>
      </c>
      <c r="Q36" s="3"/>
      <c r="R36" s="3"/>
      <c r="S36" s="4" t="n">
        <f aca="false">+IF(AND(Q$7&lt;$A36+1,Q$8&gt;$A36-1),-(52329)*($A37-$A36)*VLOOKUP(I36,curves,3,0),0)</f>
        <v>0</v>
      </c>
    </row>
    <row r="37" customFormat="false" ht="12.75" hidden="false" customHeight="false" outlineLevel="0" collapsed="false">
      <c r="A37" s="58" t="n">
        <f aca="false">+curves!A26</f>
        <v>37408</v>
      </c>
      <c r="B37" s="3" t="n">
        <f aca="false">+SUMIF($E$11:$BY$11,"POS",$E37:$BY37)</f>
        <v>0</v>
      </c>
      <c r="C37" s="4" t="n">
        <f aca="false">+SUMIF($E$11:$BY$11,"P&amp;l",$E37:$BY37)</f>
        <v>-6190780.86604601</v>
      </c>
      <c r="D37" s="58"/>
      <c r="E37" s="3"/>
      <c r="F37" s="4" t="n">
        <v>654.108710314421</v>
      </c>
      <c r="G37" s="4" t="n">
        <f aca="false">-+F37*VLOOKUP(A37,curves,3,0)*1000</f>
        <v>-3481559.67061515</v>
      </c>
      <c r="I37" s="3"/>
      <c r="J37" s="3"/>
      <c r="K37" s="4" t="n">
        <f aca="false">+IF(AND(I$7&lt;$A37+1,I$8&gt;$A37-1),-(52329)*($A38-$A37)*VLOOKUP(A37,curves,3,0),0)</f>
        <v>0</v>
      </c>
      <c r="M37" s="3"/>
      <c r="N37" s="4" t="n">
        <v>509.003248474171</v>
      </c>
      <c r="O37" s="4" t="n">
        <f aca="false">-+N37*VLOOKUP($A37,curves,3,0)*1000</f>
        <v>-2709221.19543086</v>
      </c>
      <c r="Q37" s="3"/>
      <c r="R37" s="3"/>
      <c r="S37" s="4" t="n">
        <f aca="false">+IF(AND(Q$7&lt;$A37+1,Q$8&gt;$A37-1),-(52329)*($A38-$A37)*VLOOKUP(I37,curves,3,0),0)</f>
        <v>0</v>
      </c>
    </row>
    <row r="38" customFormat="false" ht="12.75" hidden="false" customHeight="false" outlineLevel="0" collapsed="false">
      <c r="A38" s="58" t="n">
        <f aca="false">+curves!A27</f>
        <v>37438</v>
      </c>
      <c r="B38" s="3" t="n">
        <f aca="false">+SUMIF($E$11:$BY$11,"POS",$E38:$BY38)</f>
        <v>0</v>
      </c>
      <c r="C38" s="4" t="n">
        <f aca="false">+SUMIF($E$11:$BY$11,"P&amp;l",$E38:$BY38)</f>
        <v>-6163783.05732506</v>
      </c>
      <c r="D38" s="58"/>
      <c r="E38" s="3"/>
      <c r="F38" s="4" t="n">
        <v>654.612030285055</v>
      </c>
      <c r="G38" s="4" t="n">
        <f aca="false">-+F38*VLOOKUP(A38,curves,3,0)*1000</f>
        <v>-3465453.94648316</v>
      </c>
      <c r="I38" s="3"/>
      <c r="J38" s="3"/>
      <c r="K38" s="4" t="n">
        <f aca="false">+IF(AND(I$7&lt;$A38+1,I$8&gt;$A38-1),-(52329)*($A39-$A38)*VLOOKUP(A38,curves,3,0),0)</f>
        <v>0</v>
      </c>
      <c r="M38" s="3"/>
      <c r="N38" s="4" t="n">
        <v>509.704853939278</v>
      </c>
      <c r="O38" s="4" t="n">
        <f aca="false">-+N38*VLOOKUP($A38,curves,3,0)*1000</f>
        <v>-2698329.11084191</v>
      </c>
      <c r="Q38" s="3"/>
      <c r="R38" s="3"/>
      <c r="S38" s="4" t="n">
        <f aca="false">+IF(AND(Q$7&lt;$A38+1,Q$8&gt;$A38-1),-(52329)*($A39-$A38)*VLOOKUP(I38,curves,3,0),0)</f>
        <v>0</v>
      </c>
    </row>
    <row r="39" customFormat="false" ht="12.75" hidden="false" customHeight="false" outlineLevel="0" collapsed="false">
      <c r="A39" s="58" t="n">
        <f aca="false">+curves!A28</f>
        <v>37469</v>
      </c>
      <c r="B39" s="3" t="n">
        <f aca="false">+SUMIF($E$11:$BY$11,"POS",$E39:$BY39)</f>
        <v>0</v>
      </c>
      <c r="C39" s="4" t="n">
        <f aca="false">+SUMIF($E$11:$BY$11,"P&amp;l",$E39:$BY39)</f>
        <v>-6134832.98199955</v>
      </c>
      <c r="D39" s="58"/>
      <c r="E39" s="3"/>
      <c r="F39" s="4" t="n">
        <v>655.116044027378</v>
      </c>
      <c r="G39" s="4" t="n">
        <f aca="false">-+F39*VLOOKUP(A39,curves,3,0)*1000</f>
        <v>-3448259.61518281</v>
      </c>
      <c r="I39" s="3"/>
      <c r="J39" s="3"/>
      <c r="K39" s="4" t="n">
        <f aca="false">+IF(AND(I$7&lt;$A39+1,I$8&gt;$A39-1),-(52329)*($A40-$A39)*VLOOKUP(A39,curves,3,0),0)</f>
        <v>0</v>
      </c>
      <c r="M39" s="3"/>
      <c r="N39" s="4" t="n">
        <v>510.407426490999</v>
      </c>
      <c r="O39" s="4" t="n">
        <f aca="false">-+N39*VLOOKUP($A39,curves,3,0)*1000</f>
        <v>-2686573.36681675</v>
      </c>
      <c r="Q39" s="3"/>
      <c r="R39" s="3"/>
      <c r="S39" s="4" t="n">
        <f aca="false">+IF(AND(Q$7&lt;$A39+1,Q$8&gt;$A39-1),-(52329)*($A40-$A39)*VLOOKUP(I39,curves,3,0),0)</f>
        <v>0</v>
      </c>
    </row>
    <row r="40" customFormat="false" ht="12.75" hidden="false" customHeight="false" outlineLevel="0" collapsed="false">
      <c r="A40" s="58" t="n">
        <f aca="false">+curves!A29</f>
        <v>37500</v>
      </c>
      <c r="B40" s="3" t="n">
        <f aca="false">+SUMIF($E$11:$BY$11,"POS",$E40:$BY40)</f>
        <v>0</v>
      </c>
      <c r="C40" s="4" t="n">
        <f aca="false">+SUMIF($E$11:$BY$11,"P&amp;l",$E40:$BY40)</f>
        <v>-6106005.67059585</v>
      </c>
      <c r="D40" s="58"/>
      <c r="E40" s="3"/>
      <c r="F40" s="4" t="n">
        <v>655.620752497677</v>
      </c>
      <c r="G40" s="4" t="n">
        <f aca="false">-+F40*VLOOKUP(A40,curves,3,0)*1000</f>
        <v>-3431143.56456191</v>
      </c>
      <c r="I40" s="3"/>
      <c r="J40" s="3"/>
      <c r="K40" s="4" t="n">
        <f aca="false">+IF(AND(I$7&lt;$A40+1,I$8&gt;$A40-1),-(52329)*($A41-$A40)*VLOOKUP(A40,curves,3,0),0)</f>
        <v>0</v>
      </c>
      <c r="M40" s="3"/>
      <c r="N40" s="4" t="n">
        <v>511.11096746236</v>
      </c>
      <c r="O40" s="4" t="n">
        <f aca="false">-+N40*VLOOKUP($A40,curves,3,0)*1000</f>
        <v>-2674862.10603393</v>
      </c>
      <c r="Q40" s="3"/>
      <c r="R40" s="3"/>
      <c r="S40" s="4" t="n">
        <f aca="false">+IF(AND(Q$7&lt;$A40+1,Q$8&gt;$A40-1),-(52329)*($A41-$A40)*VLOOKUP(I40,curves,3,0),0)</f>
        <v>0</v>
      </c>
    </row>
    <row r="41" customFormat="false" ht="12.75" hidden="false" customHeight="false" outlineLevel="0" collapsed="false">
      <c r="A41" s="58" t="n">
        <f aca="false">+curves!A30</f>
        <v>37530</v>
      </c>
      <c r="B41" s="3" t="n">
        <f aca="false">+SUMIF($E$11:$BY$11,"POS",$E41:$BY41)</f>
        <v>0</v>
      </c>
      <c r="C41" s="4" t="n">
        <f aca="false">+SUMIF($E$11:$BY$11,"P&amp;l",$E41:$BY41)</f>
        <v>-6077896.29993497</v>
      </c>
      <c r="D41" s="58"/>
      <c r="E41" s="3"/>
      <c r="F41" s="4" t="n">
        <v>656.126156653555</v>
      </c>
      <c r="G41" s="4" t="n">
        <f aca="false">-+F41*VLOOKUP(A41,curves,3,0)*1000</f>
        <v>-3414440.08917059</v>
      </c>
      <c r="I41" s="3"/>
      <c r="J41" s="3"/>
      <c r="K41" s="4" t="n">
        <f aca="false">+IF(AND(I$7&lt;$A41+1,I$8&gt;$A41-1),-(52329)*($A42-$A41)*VLOOKUP(A41,curves,3,0),0)</f>
        <v>0</v>
      </c>
      <c r="M41" s="3"/>
      <c r="N41" s="4" t="n">
        <v>511.81547818822</v>
      </c>
      <c r="O41" s="4" t="n">
        <f aca="false">-+N41*VLOOKUP($A41,curves,3,0)*1000</f>
        <v>-2663456.21076438</v>
      </c>
      <c r="Q41" s="3"/>
      <c r="R41" s="3"/>
      <c r="S41" s="4" t="n">
        <f aca="false">+IF(AND(Q$7&lt;$A41+1,Q$8&gt;$A41-1),-(52329)*($A42-$A41)*VLOOKUP(I41,curves,3,0),0)</f>
        <v>0</v>
      </c>
    </row>
    <row r="42" customFormat="false" ht="12.75" hidden="false" customHeight="false" outlineLevel="0" collapsed="false">
      <c r="A42" s="58" t="n">
        <f aca="false">+curves!A31</f>
        <v>37561</v>
      </c>
      <c r="B42" s="3" t="n">
        <f aca="false">+SUMIF($E$11:$BY$11,"POS",$E42:$BY42)</f>
        <v>0</v>
      </c>
      <c r="C42" s="4" t="n">
        <f aca="false">+SUMIF($E$11:$BY$11,"P&amp;l",$E42:$BY42)</f>
        <v>-6048011.10120252</v>
      </c>
      <c r="D42" s="58"/>
      <c r="E42" s="3"/>
      <c r="F42" s="4" t="n">
        <v>656.632257453944</v>
      </c>
      <c r="G42" s="4" t="n">
        <f aca="false">-+F42*VLOOKUP(A42,curves,3,0)*1000</f>
        <v>-3396748.28173462</v>
      </c>
      <c r="I42" s="3"/>
      <c r="J42" s="3"/>
      <c r="K42" s="4" t="n">
        <f aca="false">+IF(AND(I$7&lt;$A42+1,I$8&gt;$A42-1),-(52329)*($A43-$A42)*VLOOKUP(A42,curves,3,0),0)</f>
        <v>0</v>
      </c>
      <c r="M42" s="3"/>
      <c r="N42" s="4" t="n">
        <v>512.52096000528</v>
      </c>
      <c r="O42" s="4" t="n">
        <f aca="false">-+N42*VLOOKUP($A42,curves,3,0)*1000</f>
        <v>-2651262.81946789</v>
      </c>
      <c r="Q42" s="3"/>
      <c r="R42" s="3"/>
      <c r="S42" s="4" t="n">
        <f aca="false">+IF(AND(Q$7&lt;$A42+1,Q$8&gt;$A42-1),-(52329)*($A43-$A42)*VLOOKUP(I42,curves,3,0),0)</f>
        <v>0</v>
      </c>
    </row>
    <row r="43" customFormat="false" ht="12.75" hidden="false" customHeight="false" outlineLevel="0" collapsed="false">
      <c r="A43" s="58" t="n">
        <f aca="false">+curves!A32</f>
        <v>37591</v>
      </c>
      <c r="B43" s="3" t="n">
        <f aca="false">+SUMIF($E$11:$BY$11,"POS",$E43:$BY43)</f>
        <v>0</v>
      </c>
      <c r="C43" s="4" t="n">
        <f aca="false">+SUMIF($E$11:$BY$11,"P&amp;l",$E43:$BY43)</f>
        <v>-6019428.03790716</v>
      </c>
      <c r="D43" s="58"/>
      <c r="E43" s="3"/>
      <c r="F43" s="4" t="n">
        <v>657.139055859086</v>
      </c>
      <c r="G43" s="4" t="n">
        <f aca="false">-+F43*VLOOKUP(A43,curves,3,0)*1000</f>
        <v>-3379797.14786796</v>
      </c>
      <c r="I43" s="3"/>
      <c r="J43" s="3"/>
      <c r="K43" s="4" t="n">
        <f aca="false">+IF(AND(I$7&lt;$A43+1,I$8&gt;$A43-1),-(52329)*($A44-$A43)*VLOOKUP(A43,curves,3,0),0)</f>
        <v>0</v>
      </c>
      <c r="M43" s="3"/>
      <c r="N43" s="4" t="n">
        <v>513.227414252083</v>
      </c>
      <c r="O43" s="4" t="n">
        <f aca="false">-+N43*VLOOKUP($A43,curves,3,0)*1000</f>
        <v>-2639630.8900392</v>
      </c>
      <c r="Q43" s="3"/>
      <c r="R43" s="3"/>
      <c r="S43" s="4" t="n">
        <f aca="false">+IF(AND(Q$7&lt;$A43+1,Q$8&gt;$A43-1),-(52329)*($A44-$A43)*VLOOKUP(I43,curves,3,0),0)</f>
        <v>0</v>
      </c>
    </row>
    <row r="44" customFormat="false" ht="12.75" hidden="false" customHeight="false" outlineLevel="0" collapsed="false">
      <c r="A44" s="58" t="n">
        <f aca="false">+curves!A33</f>
        <v>37622</v>
      </c>
      <c r="B44" s="3" t="n">
        <f aca="false">+SUMIF($E$11:$BY$11,"POS",$E44:$BY44)</f>
        <v>0</v>
      </c>
      <c r="C44" s="4" t="n">
        <f aca="false">+SUMIF($E$11:$BY$11,"P&amp;l",$E44:$BY44)</f>
        <v>-19367243.6611993</v>
      </c>
      <c r="D44" s="58"/>
      <c r="E44" s="3"/>
      <c r="F44" s="4" t="n">
        <v>855.354886163897</v>
      </c>
      <c r="G44" s="4" t="n">
        <f aca="false">-+F44*VLOOKUP(A44,curves,3,0)*1000</f>
        <v>-4373449.35751213</v>
      </c>
      <c r="I44" s="3"/>
      <c r="J44" s="3" t="n">
        <v>1919.87979651498</v>
      </c>
      <c r="K44" s="4" t="n">
        <f aca="false">-+J44*VLOOKUP(A44,curves,3,0)*1000</f>
        <v>-9816389.89662598</v>
      </c>
      <c r="M44" s="3"/>
      <c r="N44" s="4" t="n">
        <v>513.934842269019</v>
      </c>
      <c r="O44" s="4" t="n">
        <f aca="false">-+N44*VLOOKUP($A44,curves,3,0)*1000</f>
        <v>-2627760.75998689</v>
      </c>
      <c r="Q44" s="3"/>
      <c r="R44" s="3" t="n">
        <v>498.656774830545</v>
      </c>
      <c r="S44" s="4" t="n">
        <f aca="false">-+R44*VLOOKUP(A44,curves,3,0)*1000</f>
        <v>-2549643.64707427</v>
      </c>
    </row>
    <row r="45" customFormat="false" ht="12.75" hidden="false" customHeight="false" outlineLevel="0" collapsed="false">
      <c r="A45" s="58" t="n">
        <f aca="false">+curves!A34</f>
        <v>37653</v>
      </c>
      <c r="B45" s="3" t="n">
        <f aca="false">+SUMIF($E$11:$BY$11,"POS",$E45:$BY45)</f>
        <v>0</v>
      </c>
      <c r="C45" s="4" t="n">
        <f aca="false">+SUMIF($E$11:$BY$11,"P&amp;l",$E45:$BY45)</f>
        <v>-19267502.0101918</v>
      </c>
      <c r="D45" s="58"/>
      <c r="E45" s="3"/>
      <c r="F45" s="4" t="n">
        <v>855.863082664597</v>
      </c>
      <c r="G45" s="4" t="n">
        <f aca="false">-+F45*VLOOKUP(A45,curves,3,0)*1000</f>
        <v>-4350804.48387746</v>
      </c>
      <c r="I45" s="3"/>
      <c r="J45" s="3" t="n">
        <v>1920.33220251889</v>
      </c>
      <c r="K45" s="4" t="n">
        <f aca="false">-+J45*VLOOKUP(A45,curves,3,0)*1000</f>
        <v>-9762063.73014887</v>
      </c>
      <c r="M45" s="3"/>
      <c r="N45" s="4" t="n">
        <v>514.643245398322</v>
      </c>
      <c r="O45" s="4" t="n">
        <f aca="false">-+N45*VLOOKUP($A45,curves,3,0)*1000</f>
        <v>-2616203.67209337</v>
      </c>
      <c r="Q45" s="3"/>
      <c r="R45" s="3" t="n">
        <v>499.344118810141</v>
      </c>
      <c r="S45" s="4" t="n">
        <f aca="false">-+R45*VLOOKUP(A45,curves,3,0)*1000</f>
        <v>-2538430.12407207</v>
      </c>
    </row>
    <row r="46" customFormat="false" ht="12.75" hidden="false" customHeight="false" outlineLevel="0" collapsed="false">
      <c r="A46" s="58" t="n">
        <f aca="false">+curves!A35</f>
        <v>37681</v>
      </c>
      <c r="B46" s="3" t="n">
        <f aca="false">+SUMIF($E$11:$BY$11,"POS",$E46:$BY46)</f>
        <v>0</v>
      </c>
      <c r="C46" s="4" t="n">
        <f aca="false">+SUMIF($E$11:$BY$11,"P&amp;l",$E46:$BY46)</f>
        <v>-19178979.6926962</v>
      </c>
      <c r="D46" s="58"/>
      <c r="E46" s="3"/>
      <c r="F46" s="4" t="n">
        <v>856.371979658744</v>
      </c>
      <c r="G46" s="4" t="n">
        <f aca="false">-+F46*VLOOKUP(A46,curves,3,0)*1000</f>
        <v>-4330694.22505797</v>
      </c>
      <c r="I46" s="3"/>
      <c r="J46" s="3" t="n">
        <v>1920.78523211513</v>
      </c>
      <c r="K46" s="4" t="n">
        <f aca="false">-+J46*VLOOKUP(A46,curves,3,0)*1000</f>
        <v>-9713458.29835814</v>
      </c>
      <c r="M46" s="3"/>
      <c r="N46" s="4" t="n">
        <v>515.35262498408</v>
      </c>
      <c r="O46" s="4" t="n">
        <f aca="false">-+N46*VLOOKUP($A46,curves,3,0)*1000</f>
        <v>-2606150.93662497</v>
      </c>
      <c r="Q46" s="3"/>
      <c r="R46" s="3" t="n">
        <v>500.03241021845</v>
      </c>
      <c r="S46" s="4" t="n">
        <f aca="false">-+R46*VLOOKUP(A46,curves,3,0)*1000</f>
        <v>-2528676.23265509</v>
      </c>
    </row>
    <row r="47" customFormat="false" ht="12.75" hidden="false" customHeight="false" outlineLevel="0" collapsed="false">
      <c r="A47" s="58" t="n">
        <f aca="false">+curves!A36</f>
        <v>37712</v>
      </c>
      <c r="B47" s="3" t="n">
        <f aca="false">+SUMIF($E$11:$BY$11,"POS",$E47:$BY47)</f>
        <v>0</v>
      </c>
      <c r="C47" s="4" t="n">
        <f aca="false">+SUMIF($E$11:$BY$11,"P&amp;l",$E47:$BY47)</f>
        <v>-19076376.3533647</v>
      </c>
      <c r="D47" s="58"/>
      <c r="E47" s="3"/>
      <c r="F47" s="4" t="n">
        <v>856.881578111905</v>
      </c>
      <c r="G47" s="4" t="n">
        <f aca="false">-+F47*VLOOKUP(A47,curves,3,0)*1000</f>
        <v>-4307405.60210902</v>
      </c>
      <c r="I47" s="3"/>
      <c r="J47" s="3" t="n">
        <v>1921.23888616328</v>
      </c>
      <c r="K47" s="4" t="n">
        <f aca="false">-+J47*VLOOKUP(A47,curves,3,0)*1000</f>
        <v>-9657758.26279771</v>
      </c>
      <c r="M47" s="3"/>
      <c r="N47" s="4" t="n">
        <v>516.062982372229</v>
      </c>
      <c r="O47" s="4" t="n">
        <f aca="false">-+N47*VLOOKUP($A47,curves,3,0)*1000</f>
        <v>-2594165.44606929</v>
      </c>
      <c r="Q47" s="3"/>
      <c r="R47" s="3" t="n">
        <v>500.721650361399</v>
      </c>
      <c r="S47" s="4" t="n">
        <f aca="false">-+R47*VLOOKUP(A47,curves,3,0)*1000</f>
        <v>-2517047.04238873</v>
      </c>
    </row>
    <row r="48" customFormat="false" ht="12.75" hidden="false" customHeight="false" outlineLevel="0" collapsed="false">
      <c r="A48" s="58" t="n">
        <f aca="false">+curves!A37</f>
        <v>37742</v>
      </c>
      <c r="B48" s="3" t="n">
        <f aca="false">+SUMIF($E$11:$BY$11,"POS",$E48:$BY48)</f>
        <v>0</v>
      </c>
      <c r="C48" s="4" t="n">
        <f aca="false">+SUMIF($E$11:$BY$11,"P&amp;l",$E48:$BY48)</f>
        <v>-18973045.6872845</v>
      </c>
      <c r="D48" s="58"/>
      <c r="E48" s="3"/>
      <c r="F48" s="4" t="n">
        <v>857.391878990952</v>
      </c>
      <c r="G48" s="4" t="n">
        <f aca="false">-+F48*VLOOKUP(A48,curves,3,0)*1000</f>
        <v>-4283954.03388226</v>
      </c>
      <c r="I48" s="3"/>
      <c r="J48" s="3" t="n">
        <v>1921.69316552405</v>
      </c>
      <c r="K48" s="4" t="n">
        <f aca="false">-+J48*VLOOKUP(A48,curves,3,0)*1000</f>
        <v>-9601729.83912482</v>
      </c>
      <c r="M48" s="3"/>
      <c r="N48" s="4" t="n">
        <v>516.774318910566</v>
      </c>
      <c r="O48" s="4" t="n">
        <f aca="false">-+N48*VLOOKUP($A48,curves,3,0)*1000</f>
        <v>-2582060.17849049</v>
      </c>
      <c r="Q48" s="3"/>
      <c r="R48" s="3" t="n">
        <v>501.411840546714</v>
      </c>
      <c r="S48" s="4" t="n">
        <f aca="false">-+R48*VLOOKUP(A48,curves,3,0)*1000</f>
        <v>-2505301.63578689</v>
      </c>
    </row>
    <row r="49" customFormat="false" ht="12.75" hidden="false" customHeight="false" outlineLevel="0" collapsed="false">
      <c r="A49" s="58" t="n">
        <f aca="false">+curves!A38</f>
        <v>37773</v>
      </c>
      <c r="B49" s="3" t="n">
        <f aca="false">+SUMIF($E$11:$BY$11,"POS",$E49:$BY49)</f>
        <v>0</v>
      </c>
      <c r="C49" s="4" t="n">
        <f aca="false">+SUMIF($E$11:$BY$11,"P&amp;l",$E49:$BY49)</f>
        <v>-18866498.3209345</v>
      </c>
      <c r="D49" s="58"/>
      <c r="E49" s="3"/>
      <c r="F49" s="4" t="n">
        <v>857.902883264101</v>
      </c>
      <c r="G49" s="4" t="n">
        <f aca="false">-+F49*VLOOKUP(A49,curves,3,0)*1000</f>
        <v>-4259777.47063335</v>
      </c>
      <c r="I49" s="3"/>
      <c r="J49" s="3" t="n">
        <v>1922.14807105936</v>
      </c>
      <c r="K49" s="4" t="n">
        <f aca="false">-+J49*VLOOKUP(A49,curves,3,0)*1000</f>
        <v>-9544114.15097134</v>
      </c>
      <c r="M49" s="3"/>
      <c r="N49" s="4" t="n">
        <v>517.48663594874</v>
      </c>
      <c r="O49" s="4" t="n">
        <f aca="false">-+N49*VLOOKUP($A49,curves,3,0)*1000</f>
        <v>-2569495.86738908</v>
      </c>
      <c r="Q49" s="3"/>
      <c r="R49" s="3" t="n">
        <v>502.102982083927</v>
      </c>
      <c r="S49" s="4" t="n">
        <f aca="false">-+R49*VLOOKUP(A49,curves,3,0)*1000</f>
        <v>-2493110.83194075</v>
      </c>
    </row>
    <row r="50" customFormat="false" ht="12.75" hidden="false" customHeight="false" outlineLevel="0" collapsed="false">
      <c r="A50" s="58" t="n">
        <f aca="false">+curves!A39</f>
        <v>37803</v>
      </c>
      <c r="B50" s="3" t="n">
        <f aca="false">+SUMIF($E$11:$BY$11,"POS",$E50:$BY50)</f>
        <v>0</v>
      </c>
      <c r="C50" s="4" t="n">
        <f aca="false">+SUMIF($E$11:$BY$11,"P&amp;l",$E50:$BY50)</f>
        <v>-18764641.0111909</v>
      </c>
      <c r="D50" s="58"/>
      <c r="E50" s="3"/>
      <c r="F50" s="4" t="n">
        <v>858.41459190092</v>
      </c>
      <c r="G50" s="4" t="n">
        <f aca="false">-+F50*VLOOKUP(A50,curves,3,0)*1000</f>
        <v>-4236661.15298859</v>
      </c>
      <c r="I50" s="3"/>
      <c r="J50" s="3" t="n">
        <v>1922.60360363236</v>
      </c>
      <c r="K50" s="4" t="n">
        <f aca="false">-+J50*VLOOKUP(A50,curves,3,0)*1000</f>
        <v>-9488911.39195041</v>
      </c>
      <c r="M50" s="3"/>
      <c r="N50" s="4" t="n">
        <v>518.199934838266</v>
      </c>
      <c r="O50" s="4" t="n">
        <f aca="false">-+N50*VLOOKUP($A50,curves,3,0)*1000</f>
        <v>-2557549.17743045</v>
      </c>
      <c r="Q50" s="3"/>
      <c r="R50" s="3" t="n">
        <v>502.795076284372</v>
      </c>
      <c r="S50" s="4" t="n">
        <f aca="false">-+R50*VLOOKUP(A50,curves,3,0)*1000</f>
        <v>-2481519.28882146</v>
      </c>
    </row>
    <row r="51" customFormat="false" ht="12.75" hidden="false" customHeight="false" outlineLevel="0" collapsed="false">
      <c r="A51" s="58" t="n">
        <f aca="false">+curves!A40</f>
        <v>37834</v>
      </c>
      <c r="B51" s="3" t="n">
        <f aca="false">+SUMIF($E$11:$BY$11,"POS",$E51:$BY51)</f>
        <v>0</v>
      </c>
      <c r="C51" s="4" t="n">
        <f aca="false">+SUMIF($E$11:$BY$11,"P&amp;l",$E51:$BY51)</f>
        <v>-18659998.8627435</v>
      </c>
      <c r="D51" s="58"/>
      <c r="E51" s="3"/>
      <c r="F51" s="4" t="n">
        <v>858.927005872281</v>
      </c>
      <c r="G51" s="4" t="n">
        <f aca="false">-+F51*VLOOKUP(A51,curves,3,0)*1000</f>
        <v>-4212917.36558744</v>
      </c>
      <c r="I51" s="3"/>
      <c r="J51" s="3" t="n">
        <v>1923.05976410732</v>
      </c>
      <c r="K51" s="4" t="n">
        <f aca="false">-+J51*VLOOKUP(A51,curves,3,0)*1000</f>
        <v>-9432340.37337386</v>
      </c>
      <c r="M51" s="3"/>
      <c r="N51" s="4" t="n">
        <v>518.914216932516</v>
      </c>
      <c r="O51" s="4" t="n">
        <f aca="false">-+N51*VLOOKUP($A51,curves,3,0)*1000</f>
        <v>-2545201.9797015</v>
      </c>
      <c r="Q51" s="3"/>
      <c r="R51" s="3" t="n">
        <v>503.488124461191</v>
      </c>
      <c r="S51" s="4" t="n">
        <f aca="false">-+R51*VLOOKUP(A51,curves,3,0)*1000</f>
        <v>-2469539.14408067</v>
      </c>
    </row>
    <row r="52" customFormat="false" ht="12.75" hidden="false" customHeight="false" outlineLevel="0" collapsed="false">
      <c r="A52" s="58" t="n">
        <f aca="false">+curves!A41</f>
        <v>37865</v>
      </c>
      <c r="B52" s="3" t="n">
        <f aca="false">+SUMIF($E$11:$BY$11,"POS",$E52:$BY52)</f>
        <v>0</v>
      </c>
      <c r="C52" s="4" t="n">
        <f aca="false">+SUMIF($E$11:$BY$11,"P&amp;l",$E52:$BY52)</f>
        <v>-18555966.6542548</v>
      </c>
      <c r="D52" s="58"/>
      <c r="E52" s="3"/>
      <c r="F52" s="4" t="n">
        <v>859.440126150412</v>
      </c>
      <c r="G52" s="4" t="n">
        <f aca="false">-+F52*VLOOKUP(A52,curves,3,0)*1000</f>
        <v>-4189312.5882685</v>
      </c>
      <c r="I52" s="3"/>
      <c r="J52" s="3" t="n">
        <v>1923.51655334974</v>
      </c>
      <c r="K52" s="4" t="n">
        <f aca="false">-+J52*VLOOKUP(A52,curves,3,0)*1000</f>
        <v>-9376118.08606738</v>
      </c>
      <c r="M52" s="3"/>
      <c r="N52" s="4" t="n">
        <v>519.629483586732</v>
      </c>
      <c r="O52" s="4" t="n">
        <f aca="false">-+N52*VLOOKUP($A52,curves,3,0)*1000</f>
        <v>-2532916.80314723</v>
      </c>
      <c r="Q52" s="3"/>
      <c r="R52" s="3" t="n">
        <v>504.182127929336</v>
      </c>
      <c r="S52" s="4" t="n">
        <f aca="false">-+R52*VLOOKUP(A52,curves,3,0)*1000</f>
        <v>-2457619.17677173</v>
      </c>
    </row>
    <row r="53" customFormat="false" ht="12.75" hidden="false" customHeight="false" outlineLevel="0" collapsed="false">
      <c r="A53" s="58" t="n">
        <f aca="false">+curves!A42</f>
        <v>37895</v>
      </c>
      <c r="B53" s="3" t="n">
        <f aca="false">+SUMIF($E$11:$BY$11,"POS",$E53:$BY53)</f>
        <v>0</v>
      </c>
      <c r="C53" s="4" t="n">
        <f aca="false">+SUMIF($E$11:$BY$11,"P&amp;l",$E53:$BY53)</f>
        <v>-18456324.276717</v>
      </c>
      <c r="D53" s="58"/>
      <c r="E53" s="3"/>
      <c r="F53" s="4" t="n">
        <v>859.953953708894</v>
      </c>
      <c r="G53" s="4" t="n">
        <f aca="false">-+F53*VLOOKUP(A53,curves,3,0)*1000</f>
        <v>-4166700.15810859</v>
      </c>
      <c r="I53" s="3"/>
      <c r="J53" s="3" t="n">
        <v>1923.97397222633</v>
      </c>
      <c r="K53" s="4" t="n">
        <f aca="false">-+J53*VLOOKUP(A53,curves,3,0)*1000</f>
        <v>-9322153.37774469</v>
      </c>
      <c r="M53" s="3"/>
      <c r="N53" s="4" t="n">
        <v>520.345736158023</v>
      </c>
      <c r="O53" s="4" t="n">
        <f aca="false">-+N53*VLOOKUP($A53,curves,3,0)*1000</f>
        <v>-2521210.17848673</v>
      </c>
      <c r="Q53" s="3"/>
      <c r="R53" s="3" t="n">
        <v>504.877088005573</v>
      </c>
      <c r="S53" s="4" t="n">
        <f aca="false">-+R53*VLOOKUP(A53,curves,3,0)*1000</f>
        <v>-2446260.56237698</v>
      </c>
    </row>
    <row r="54" customFormat="false" ht="12.75" hidden="false" customHeight="false" outlineLevel="0" collapsed="false">
      <c r="A54" s="58" t="n">
        <f aca="false">+curves!A43</f>
        <v>37926</v>
      </c>
      <c r="B54" s="3" t="n">
        <f aca="false">+SUMIF($E$11:$BY$11,"POS",$E54:$BY54)</f>
        <v>0</v>
      </c>
      <c r="C54" s="4" t="n">
        <f aca="false">+SUMIF($E$11:$BY$11,"P&amp;l",$E54:$BY54)</f>
        <v>-18353669.613734</v>
      </c>
      <c r="D54" s="58"/>
      <c r="E54" s="3"/>
      <c r="F54" s="4" t="n">
        <v>860.468489522621</v>
      </c>
      <c r="G54" s="4" t="n">
        <f aca="false">-+F54*VLOOKUP(A54,curves,3,0)*1000</f>
        <v>-4143408.93709005</v>
      </c>
      <c r="I54" s="3"/>
      <c r="J54" s="3" t="n">
        <v>1924.43202160494</v>
      </c>
      <c r="K54" s="4" t="n">
        <f aca="false">-+J54*VLOOKUP(A54,curves,3,0)*1000</f>
        <v>-9266706.37476092</v>
      </c>
      <c r="M54" s="3"/>
      <c r="N54" s="4" t="n">
        <v>521.062976005368</v>
      </c>
      <c r="O54" s="4" t="n">
        <f aca="false">-+N54*VLOOKUP($A54,curves,3,0)*1000</f>
        <v>-2509071.53237552</v>
      </c>
      <c r="Q54" s="3"/>
      <c r="R54" s="3" t="n">
        <v>505.573006008481</v>
      </c>
      <c r="S54" s="4" t="n">
        <f aca="false">-+R54*VLOOKUP(A54,curves,3,0)*1000</f>
        <v>-2434482.76950756</v>
      </c>
    </row>
    <row r="55" customFormat="false" ht="12.75" hidden="false" customHeight="false" outlineLevel="0" collapsed="false">
      <c r="A55" s="58" t="n">
        <f aca="false">+curves!A44</f>
        <v>37956</v>
      </c>
      <c r="B55" s="3" t="n">
        <f aca="false">+SUMIF($E$11:$BY$11,"POS",$E55:$BY55)</f>
        <v>0</v>
      </c>
      <c r="C55" s="4" t="n">
        <f aca="false">+SUMIF($E$11:$BY$11,"P&amp;l",$E55:$BY55)</f>
        <v>-18255262.5104248</v>
      </c>
      <c r="D55" s="58"/>
      <c r="E55" s="3"/>
      <c r="F55" s="4" t="n">
        <v>860.983734567847</v>
      </c>
      <c r="G55" s="4" t="n">
        <f aca="false">-+F55*VLOOKUP(A55,curves,3,0)*1000</f>
        <v>-4121077.8737216</v>
      </c>
      <c r="I55" s="3"/>
      <c r="J55" s="3" t="n">
        <v>1924.89070235466</v>
      </c>
      <c r="K55" s="4" t="n">
        <f aca="false">-+J55*VLOOKUP(A55,curves,3,0)*1000</f>
        <v>-9213442.907592</v>
      </c>
      <c r="M55" s="3"/>
      <c r="N55" s="4" t="n">
        <v>521.781204489618</v>
      </c>
      <c r="O55" s="4" t="n">
        <f aca="false">-+N55*VLOOKUP($A55,curves,3,0)*1000</f>
        <v>-2497493.14698177</v>
      </c>
      <c r="Q55" s="3"/>
      <c r="R55" s="3" t="n">
        <v>506.269883258458</v>
      </c>
      <c r="S55" s="4" t="n">
        <f aca="false">-+R55*VLOOKUP(A55,curves,3,0)*1000</f>
        <v>-2423248.58212944</v>
      </c>
    </row>
    <row r="56" customFormat="false" ht="12.75" hidden="false" customHeight="false" outlineLevel="0" collapsed="false">
      <c r="A56" s="58" t="n">
        <f aca="false">+curves!A45</f>
        <v>37987</v>
      </c>
      <c r="B56" s="3" t="n">
        <f aca="false">+SUMIF($E$11:$BY$11,"POS",$E56:$BY56)</f>
        <v>0</v>
      </c>
      <c r="C56" s="4" t="n">
        <f aca="false">+SUMIF($E$11:$BY$11,"P&amp;l",$E56:$BY56)</f>
        <v>-12465582.5749413</v>
      </c>
      <c r="D56" s="58"/>
      <c r="E56" s="3"/>
      <c r="F56" s="4"/>
      <c r="G56" s="4"/>
      <c r="I56" s="3"/>
      <c r="J56" s="3" t="n">
        <v>1925.35001534578</v>
      </c>
      <c r="K56" s="4" t="n">
        <f aca="false">-+J56*VLOOKUP(A56,curves,3,0)*1000</f>
        <v>-9159849.68181758</v>
      </c>
      <c r="M56" s="3"/>
      <c r="N56" s="4"/>
      <c r="O56" s="4"/>
      <c r="Q56" s="3"/>
      <c r="R56" s="3" t="n">
        <v>694.846869500362</v>
      </c>
      <c r="S56" s="4" t="n">
        <f aca="false">-+R56*VLOOKUP(A56,curves,3,0)*1000</f>
        <v>-3305732.89312373</v>
      </c>
    </row>
    <row r="57" customFormat="false" ht="12.75" hidden="false" customHeight="false" outlineLevel="0" collapsed="false">
      <c r="A57" s="58" t="n">
        <f aca="false">+curves!A46</f>
        <v>38018</v>
      </c>
      <c r="B57" s="3" t="n">
        <f aca="false">+SUMIF($E$11:$BY$11,"POS",$E57:$BY57)</f>
        <v>0</v>
      </c>
      <c r="C57" s="4" t="n">
        <f aca="false">+SUMIF($E$11:$BY$11,"P&amp;l",$E57:$BY57)</f>
        <v>-12398524.232655</v>
      </c>
      <c r="D57" s="58"/>
      <c r="E57" s="3"/>
      <c r="F57" s="4"/>
      <c r="G57" s="4"/>
      <c r="I57" s="3"/>
      <c r="J57" s="3" t="n">
        <v>1925.80996144976</v>
      </c>
      <c r="K57" s="4" t="n">
        <f aca="false">-+J57*VLOOKUP(A57,curves,3,0)*1000</f>
        <v>-9107822.88905018</v>
      </c>
      <c r="M57" s="3"/>
      <c r="N57" s="4"/>
      <c r="O57" s="4"/>
      <c r="Q57" s="3"/>
      <c r="R57" s="3" t="n">
        <v>695.804640128575</v>
      </c>
      <c r="S57" s="4" t="n">
        <f aca="false">-+R57*VLOOKUP(A57,curves,3,0)*1000</f>
        <v>-3290701.34360487</v>
      </c>
    </row>
    <row r="58" customFormat="false" ht="12.75" hidden="false" customHeight="false" outlineLevel="0" collapsed="false">
      <c r="A58" s="58" t="n">
        <f aca="false">+curves!A47</f>
        <v>38047</v>
      </c>
      <c r="B58" s="3" t="n">
        <f aca="false">+SUMIF($E$11:$BY$11,"POS",$E58:$BY58)</f>
        <v>0</v>
      </c>
      <c r="C58" s="4" t="n">
        <f aca="false">+SUMIF($E$11:$BY$11,"P&amp;l",$E58:$BY58)</f>
        <v>-12336541.3382199</v>
      </c>
      <c r="D58" s="58"/>
      <c r="E58" s="3"/>
      <c r="F58" s="4"/>
      <c r="G58" s="4"/>
      <c r="I58" s="3"/>
      <c r="J58" s="3" t="n">
        <v>1926.27054153927</v>
      </c>
      <c r="K58" s="4" t="n">
        <f aca="false">-+J58*VLOOKUP(A58,curves,3,0)*1000</f>
        <v>-9059552.2954571</v>
      </c>
      <c r="M58" s="3"/>
      <c r="N58" s="4"/>
      <c r="O58" s="4"/>
      <c r="Q58" s="3"/>
      <c r="R58" s="3" t="n">
        <v>696.763730939143</v>
      </c>
      <c r="S58" s="4" t="n">
        <f aca="false">-+R58*VLOOKUP(A58,curves,3,0)*1000</f>
        <v>-3276989.04276281</v>
      </c>
    </row>
    <row r="59" customFormat="false" ht="12.75" hidden="false" customHeight="false" outlineLevel="0" collapsed="false">
      <c r="A59" s="58" t="n">
        <f aca="false">+curves!A48</f>
        <v>38078</v>
      </c>
      <c r="B59" s="3" t="n">
        <f aca="false">+SUMIF($E$11:$BY$11,"POS",$E59:$BY59)</f>
        <v>0</v>
      </c>
      <c r="C59" s="4" t="n">
        <f aca="false">+SUMIF($E$11:$BY$11,"P&amp;l",$E59:$BY59)</f>
        <v>-12271292.8137204</v>
      </c>
      <c r="D59" s="58"/>
      <c r="E59" s="3"/>
      <c r="F59" s="4"/>
      <c r="G59" s="4"/>
      <c r="I59" s="3"/>
      <c r="J59" s="3" t="n">
        <v>1926.73175648822</v>
      </c>
      <c r="K59" s="4" t="n">
        <f aca="false">-+J59*VLOOKUP(A59,curves,3,0)*1000</f>
        <v>-9008910.97282239</v>
      </c>
      <c r="M59" s="3"/>
      <c r="N59" s="4"/>
      <c r="O59" s="4"/>
      <c r="Q59" s="3"/>
      <c r="R59" s="3" t="n">
        <v>697.724143751793</v>
      </c>
      <c r="S59" s="4" t="n">
        <f aca="false">-+R59*VLOOKUP(A59,curves,3,0)*1000</f>
        <v>-3262381.84089797</v>
      </c>
    </row>
    <row r="60" customFormat="false" ht="12.75" hidden="false" customHeight="false" outlineLevel="0" collapsed="false">
      <c r="A60" s="58" t="n">
        <f aca="false">+curves!A49</f>
        <v>38108</v>
      </c>
      <c r="B60" s="3" t="n">
        <f aca="false">+SUMIF($E$11:$BY$11,"POS",$E60:$BY60)</f>
        <v>0</v>
      </c>
      <c r="C60" s="4" t="n">
        <f aca="false">+SUMIF($E$11:$BY$11,"P&amp;l",$E60:$BY60)</f>
        <v>-12209833.6658677</v>
      </c>
      <c r="D60" s="58"/>
      <c r="E60" s="3"/>
      <c r="F60" s="4"/>
      <c r="G60" s="4"/>
      <c r="I60" s="3"/>
      <c r="J60" s="3" t="n">
        <v>1927.19360717167</v>
      </c>
      <c r="K60" s="4" t="n">
        <f aca="false">-+J60*VLOOKUP(A60,curves,3,0)*1000</f>
        <v>-8961078.9440116</v>
      </c>
      <c r="M60" s="3"/>
      <c r="N60" s="4"/>
      <c r="O60" s="4"/>
      <c r="Q60" s="3"/>
      <c r="R60" s="3" t="n">
        <v>698.685880388761</v>
      </c>
      <c r="S60" s="4" t="n">
        <f aca="false">-+R60*VLOOKUP(A60,curves,3,0)*1000</f>
        <v>-3248754.72185614</v>
      </c>
    </row>
    <row r="61" customFormat="false" ht="12.75" hidden="false" customHeight="false" outlineLevel="0" collapsed="false">
      <c r="A61" s="58" t="n">
        <f aca="false">+curves!A50</f>
        <v>38139</v>
      </c>
      <c r="B61" s="3" t="n">
        <f aca="false">+SUMIF($E$11:$BY$11,"POS",$E61:$BY61)</f>
        <v>0</v>
      </c>
      <c r="C61" s="4" t="n">
        <f aca="false">+SUMIF($E$11:$BY$11,"P&amp;l",$E61:$BY61)</f>
        <v>-12146402.5532483</v>
      </c>
      <c r="D61" s="58"/>
      <c r="E61" s="3"/>
      <c r="F61" s="4"/>
      <c r="G61" s="4"/>
      <c r="I61" s="3"/>
      <c r="J61" s="3" t="n">
        <v>1927.65609446591</v>
      </c>
      <c r="K61" s="4" t="n">
        <f aca="false">-+J61*VLOOKUP(A61,curves,3,0)*1000</f>
        <v>-8911826.59668894</v>
      </c>
      <c r="M61" s="3"/>
      <c r="N61" s="4"/>
      <c r="O61" s="4"/>
      <c r="Q61" s="3"/>
      <c r="R61" s="3" t="n">
        <v>699.648942674794</v>
      </c>
      <c r="S61" s="4" t="n">
        <f aca="false">-+R61*VLOOKUP(A61,curves,3,0)*1000</f>
        <v>-3234575.95655935</v>
      </c>
    </row>
    <row r="62" customFormat="false" ht="12.75" hidden="false" customHeight="false" outlineLevel="0" collapsed="false">
      <c r="A62" s="58" t="n">
        <f aca="false">+curves!A51</f>
        <v>38169</v>
      </c>
      <c r="B62" s="3" t="n">
        <f aca="false">+SUMIF($E$11:$BY$11,"POS",$E62:$BY62)</f>
        <v>0</v>
      </c>
      <c r="C62" s="4" t="n">
        <f aca="false">+SUMIF($E$11:$BY$11,"P&amp;l",$E62:$BY62)</f>
        <v>-12085517.0346406</v>
      </c>
      <c r="D62" s="58"/>
      <c r="E62" s="3"/>
      <c r="F62" s="4"/>
      <c r="G62" s="4"/>
      <c r="I62" s="3"/>
      <c r="J62" s="3" t="n">
        <v>1928.11921924846</v>
      </c>
      <c r="K62" s="4" t="n">
        <f aca="false">-+J62*VLOOKUP(A62,curves,3,0)*1000</f>
        <v>-8864468.79280404</v>
      </c>
      <c r="M62" s="3"/>
      <c r="N62" s="4"/>
      <c r="O62" s="4"/>
      <c r="Q62" s="3"/>
      <c r="R62" s="3" t="n">
        <v>700.613332437154</v>
      </c>
      <c r="S62" s="4" t="n">
        <f aca="false">-+R62*VLOOKUP(A62,curves,3,0)*1000</f>
        <v>-3221048.24183659</v>
      </c>
    </row>
    <row r="63" customFormat="false" ht="12.75" hidden="false" customHeight="false" outlineLevel="0" collapsed="false">
      <c r="A63" s="58" t="n">
        <f aca="false">+curves!A52</f>
        <v>38200</v>
      </c>
      <c r="B63" s="3" t="n">
        <f aca="false">+SUMIF($E$11:$BY$11,"POS",$E63:$BY63)</f>
        <v>0</v>
      </c>
      <c r="C63" s="4" t="n">
        <f aca="false">+SUMIF($E$11:$BY$11,"P&amp;l",$E63:$BY63)</f>
        <v>-12022678.0808607</v>
      </c>
      <c r="D63" s="58"/>
      <c r="E63" s="3"/>
      <c r="F63" s="4"/>
      <c r="G63" s="4"/>
      <c r="I63" s="3"/>
      <c r="J63" s="3" t="n">
        <v>1928.582982398</v>
      </c>
      <c r="K63" s="4" t="n">
        <f aca="false">-+J63*VLOOKUP(A63,curves,3,0)*1000</f>
        <v>-8815704.9074213</v>
      </c>
      <c r="M63" s="3"/>
      <c r="N63" s="4"/>
      <c r="O63" s="4"/>
      <c r="Q63" s="3"/>
      <c r="R63" s="3" t="n">
        <v>701.579051505624</v>
      </c>
      <c r="S63" s="4" t="n">
        <f aca="false">-+R63*VLOOKUP(A63,curves,3,0)*1000</f>
        <v>-3206973.17343938</v>
      </c>
    </row>
    <row r="64" customFormat="false" ht="12.75" hidden="false" customHeight="false" outlineLevel="0" collapsed="false">
      <c r="A64" s="58" t="n">
        <f aca="false">+curves!A53</f>
        <v>38231</v>
      </c>
      <c r="B64" s="3" t="n">
        <f aca="false">+SUMIF($E$11:$BY$11,"POS",$E64:$BY64)</f>
        <v>0</v>
      </c>
      <c r="C64" s="4" t="n">
        <f aca="false">+SUMIF($E$11:$BY$11,"P&amp;l",$E64:$BY64)</f>
        <v>-11960138.637614</v>
      </c>
      <c r="D64" s="58"/>
      <c r="E64" s="3"/>
      <c r="F64" s="4"/>
      <c r="G64" s="4"/>
      <c r="I64" s="3"/>
      <c r="J64" s="3" t="n">
        <v>1929.04738479446</v>
      </c>
      <c r="K64" s="4" t="n">
        <f aca="false">-+J64*VLOOKUP(A64,curves,3,0)*1000</f>
        <v>-8767187.74345825</v>
      </c>
      <c r="M64" s="3"/>
      <c r="N64" s="4"/>
      <c r="O64" s="4"/>
      <c r="Q64" s="3"/>
      <c r="R64" s="3" t="n">
        <v>702.546101712506</v>
      </c>
      <c r="S64" s="4" t="n">
        <f aca="false">-+R64*VLOOKUP(A64,curves,3,0)*1000</f>
        <v>-3192950.89415574</v>
      </c>
    </row>
    <row r="65" customFormat="false" ht="12.75" hidden="false" customHeight="false" outlineLevel="0" collapsed="false">
      <c r="A65" s="58" t="n">
        <f aca="false">+curves!A54</f>
        <v>38261</v>
      </c>
      <c r="B65" s="3" t="n">
        <f aca="false">+SUMIF($E$11:$BY$11,"POS",$E65:$BY65)</f>
        <v>0</v>
      </c>
      <c r="C65" s="4" t="n">
        <f aca="false">+SUMIF($E$11:$BY$11,"P&amp;l",$E65:$BY65)</f>
        <v>-11900109.692925</v>
      </c>
      <c r="D65" s="58"/>
      <c r="E65" s="3"/>
      <c r="F65" s="4"/>
      <c r="G65" s="4"/>
      <c r="I65" s="3"/>
      <c r="J65" s="3" t="n">
        <v>1929.51242731899</v>
      </c>
      <c r="K65" s="4" t="n">
        <f aca="false">-+J65*VLOOKUP(A65,curves,3,0)*1000</f>
        <v>-8720537.35283378</v>
      </c>
      <c r="M65" s="3"/>
      <c r="N65" s="4"/>
      <c r="O65" s="4"/>
      <c r="Q65" s="3"/>
      <c r="R65" s="3" t="n">
        <v>703.51448489263</v>
      </c>
      <c r="S65" s="4" t="n">
        <f aca="false">-+R65*VLOOKUP(A65,curves,3,0)*1000</f>
        <v>-3179572.34009125</v>
      </c>
    </row>
    <row r="66" customFormat="false" ht="12.75" hidden="false" customHeight="false" outlineLevel="0" collapsed="false">
      <c r="A66" s="58" t="n">
        <f aca="false">+curves!A55</f>
        <v>38292</v>
      </c>
      <c r="B66" s="3" t="n">
        <f aca="false">+SUMIF($E$11:$BY$11,"POS",$E66:$BY66)</f>
        <v>0</v>
      </c>
      <c r="C66" s="4" t="n">
        <f aca="false">+SUMIF($E$11:$BY$11,"P&amp;l",$E66:$BY66)</f>
        <v>-11838154.9835687</v>
      </c>
      <c r="D66" s="58"/>
      <c r="E66" s="3"/>
      <c r="F66" s="4"/>
      <c r="G66" s="4"/>
      <c r="I66" s="3"/>
      <c r="J66" s="3" t="n">
        <v>1929.9781108539</v>
      </c>
      <c r="K66" s="4" t="n">
        <f aca="false">-+J66*VLOOKUP(A66,curves,3,0)*1000</f>
        <v>-8672502.11629415</v>
      </c>
      <c r="M66" s="3"/>
      <c r="N66" s="4"/>
      <c r="O66" s="4"/>
      <c r="Q66" s="3"/>
      <c r="R66" s="3" t="n">
        <v>704.484202883354</v>
      </c>
      <c r="S66" s="4" t="n">
        <f aca="false">-+R66*VLOOKUP(A66,curves,3,0)*1000</f>
        <v>-3165652.8672745</v>
      </c>
    </row>
    <row r="67" customFormat="false" ht="12.75" hidden="false" customHeight="false" outlineLevel="0" collapsed="false">
      <c r="A67" s="58" t="n">
        <f aca="false">+curves!A56</f>
        <v>38322</v>
      </c>
      <c r="B67" s="3" t="n">
        <f aca="false">+SUMIF($E$11:$BY$11,"POS",$E67:$BY67)</f>
        <v>0</v>
      </c>
      <c r="C67" s="4" t="n">
        <f aca="false">+SUMIF($E$11:$BY$11,"P&amp;l",$E67:$BY67)</f>
        <v>-11778687.7539346</v>
      </c>
      <c r="D67" s="58"/>
      <c r="E67" s="3"/>
      <c r="F67" s="4"/>
      <c r="G67" s="4"/>
      <c r="I67" s="3"/>
      <c r="J67" s="3" t="n">
        <v>1930.44443628281</v>
      </c>
      <c r="K67" s="4" t="n">
        <f aca="false">-+J67*VLOOKUP(A67,curves,3,0)*1000</f>
        <v>-8626315.4454303</v>
      </c>
      <c r="M67" s="3"/>
      <c r="N67" s="4"/>
      <c r="O67" s="4"/>
      <c r="Q67" s="3"/>
      <c r="R67" s="3" t="n">
        <v>705.455257524569</v>
      </c>
      <c r="S67" s="4" t="n">
        <f aca="false">-+R67*VLOOKUP(A67,curves,3,0)*1000</f>
        <v>-3152372.30850434</v>
      </c>
    </row>
    <row r="68" customFormat="false" ht="12.75" hidden="false" customHeight="false" outlineLevel="0" collapsed="false">
      <c r="A68" s="58" t="n">
        <f aca="false">+curves!A57</f>
        <v>38353</v>
      </c>
      <c r="B68" s="3" t="n">
        <f aca="false">+SUMIF($E$11:$BY$11,"POS",$E68:$BY68)</f>
        <v>0</v>
      </c>
      <c r="C68" s="4" t="n">
        <f aca="false">+SUMIF($E$11:$BY$11,"P&amp;l",$E68:$BY68)</f>
        <v>-11717312.9010399</v>
      </c>
      <c r="D68" s="58"/>
      <c r="E68" s="3"/>
      <c r="F68" s="4"/>
      <c r="G68" s="4"/>
      <c r="I68" s="3"/>
      <c r="J68" s="3" t="n">
        <v>1930.91140449042</v>
      </c>
      <c r="K68" s="4" t="n">
        <f aca="false">-+J68*VLOOKUP(A68,curves,3,0)*1000</f>
        <v>-8578757.84549869</v>
      </c>
      <c r="M68" s="3"/>
      <c r="N68" s="4"/>
      <c r="O68" s="4"/>
      <c r="Q68" s="3"/>
      <c r="R68" s="3" t="n">
        <v>706.427650658702</v>
      </c>
      <c r="S68" s="4" t="n">
        <f aca="false">-+R68*VLOOKUP(A68,curves,3,0)*1000</f>
        <v>-3138555.05554118</v>
      </c>
    </row>
    <row r="69" customFormat="false" ht="12.75" hidden="false" customHeight="false" outlineLevel="0" collapsed="false">
      <c r="A69" s="58" t="n">
        <f aca="false">+curves!A58</f>
        <v>38384</v>
      </c>
      <c r="B69" s="3" t="n">
        <f aca="false">+SUMIF($E$11:$BY$11,"POS",$E69:$BY69)</f>
        <v>0</v>
      </c>
      <c r="C69" s="4" t="n">
        <f aca="false">+SUMIF($E$11:$BY$11,"P&amp;l",$E69:$BY69)</f>
        <v>-11656231.3312396</v>
      </c>
      <c r="D69" s="58"/>
      <c r="E69" s="3"/>
      <c r="F69" s="4"/>
      <c r="G69" s="4"/>
      <c r="I69" s="3"/>
      <c r="J69" s="3" t="n">
        <v>1931.3790163628</v>
      </c>
      <c r="K69" s="4" t="n">
        <f aca="false">-+J69*VLOOKUP(A69,curves,3,0)*1000</f>
        <v>-8531441.49426619</v>
      </c>
      <c r="M69" s="3"/>
      <c r="N69" s="4"/>
      <c r="O69" s="4"/>
      <c r="Q69" s="3"/>
      <c r="R69" s="3" t="n">
        <v>707.401384130718</v>
      </c>
      <c r="S69" s="4" t="n">
        <f aca="false">-+R69*VLOOKUP(A69,curves,3,0)*1000</f>
        <v>-3124789.83697339</v>
      </c>
    </row>
    <row r="70" customFormat="false" ht="12.75" hidden="false" customHeight="false" outlineLevel="0" collapsed="false">
      <c r="A70" s="58" t="n">
        <f aca="false">+curves!A59</f>
        <v>38412</v>
      </c>
      <c r="B70" s="3" t="n">
        <f aca="false">+SUMIF($E$11:$BY$11,"POS",$E70:$BY70)</f>
        <v>0</v>
      </c>
      <c r="C70" s="4" t="n">
        <f aca="false">+SUMIF($E$11:$BY$11,"P&amp;l",$E70:$BY70)</f>
        <v>-11601926.0899009</v>
      </c>
      <c r="D70" s="58"/>
      <c r="E70" s="3"/>
      <c r="F70" s="4"/>
      <c r="G70" s="4"/>
      <c r="I70" s="3"/>
      <c r="J70" s="3" t="n">
        <v>1931.84727278717</v>
      </c>
      <c r="K70" s="4" t="n">
        <f aca="false">-+J70*VLOOKUP(A70,curves,3,0)*1000</f>
        <v>-8489109.84297205</v>
      </c>
      <c r="M70" s="3"/>
      <c r="N70" s="4"/>
      <c r="O70" s="4"/>
      <c r="Q70" s="3"/>
      <c r="R70" s="3" t="n">
        <v>708.376459788129</v>
      </c>
      <c r="S70" s="4" t="n">
        <f aca="false">-+R70*VLOOKUP(A70,curves,3,0)*1000</f>
        <v>-3112816.24692886</v>
      </c>
    </row>
    <row r="71" customFormat="false" ht="12.75" hidden="false" customHeight="false" outlineLevel="0" collapsed="false">
      <c r="A71" s="58" t="n">
        <f aca="false">+curves!A60</f>
        <v>38443</v>
      </c>
      <c r="B71" s="3" t="n">
        <f aca="false">+SUMIF($E$11:$BY$11,"POS",$E71:$BY71)</f>
        <v>0</v>
      </c>
      <c r="C71" s="4" t="n">
        <f aca="false">+SUMIF($E$11:$BY$11,"P&amp;l",$E71:$BY71)</f>
        <v>-11541396.55822</v>
      </c>
      <c r="D71" s="58"/>
      <c r="E71" s="3"/>
      <c r="F71" s="4"/>
      <c r="G71" s="4"/>
      <c r="I71" s="3"/>
      <c r="J71" s="3" t="n">
        <v>1932.31617465191</v>
      </c>
      <c r="K71" s="4" t="n">
        <f aca="false">-+J71*VLOOKUP(A71,curves,3,0)*1000</f>
        <v>-8442248.74142712</v>
      </c>
      <c r="M71" s="3"/>
      <c r="N71" s="4"/>
      <c r="O71" s="4"/>
      <c r="Q71" s="3"/>
      <c r="R71" s="3" t="n">
        <v>709.35287948099</v>
      </c>
      <c r="S71" s="4" t="n">
        <f aca="false">-+R71*VLOOKUP(A71,curves,3,0)*1000</f>
        <v>-3099147.81679291</v>
      </c>
    </row>
    <row r="72" customFormat="false" ht="12.75" hidden="false" customHeight="false" outlineLevel="0" collapsed="false">
      <c r="A72" s="58" t="n">
        <f aca="false">+curves!A61</f>
        <v>38473</v>
      </c>
      <c r="B72" s="3" t="n">
        <f aca="false">+SUMIF($E$11:$BY$11,"POS",$E72:$BY72)</f>
        <v>0</v>
      </c>
      <c r="C72" s="4" t="n">
        <f aca="false">+SUMIF($E$11:$BY$11,"P&amp;l",$E72:$BY72)</f>
        <v>-11483298.3903556</v>
      </c>
      <c r="D72" s="58"/>
      <c r="E72" s="3"/>
      <c r="F72" s="4"/>
      <c r="G72" s="4"/>
      <c r="I72" s="3"/>
      <c r="J72" s="3" t="n">
        <v>1932.78572284675</v>
      </c>
      <c r="K72" s="4" t="n">
        <f aca="false">-+J72*VLOOKUP(A72,curves,3,0)*1000</f>
        <v>-8397191.83367991</v>
      </c>
      <c r="M72" s="3"/>
      <c r="N72" s="4"/>
      <c r="O72" s="4"/>
      <c r="Q72" s="3"/>
      <c r="R72" s="3" t="n">
        <v>710.330645061907</v>
      </c>
      <c r="S72" s="4" t="n">
        <f aca="false">-+R72*VLOOKUP(A72,curves,3,0)*1000</f>
        <v>-3086106.55667565</v>
      </c>
    </row>
    <row r="73" customFormat="false" ht="12.75" hidden="false" customHeight="false" outlineLevel="0" collapsed="false">
      <c r="A73" s="58" t="n">
        <f aca="false">+curves!A62</f>
        <v>38504</v>
      </c>
      <c r="B73" s="3" t="n">
        <f aca="false">+SUMIF($E$11:$BY$11,"POS",$E73:$BY73)</f>
        <v>0</v>
      </c>
      <c r="C73" s="4" t="n">
        <f aca="false">+SUMIF($E$11:$BY$11,"P&amp;l",$E73:$BY73)</f>
        <v>-11423336.7989898</v>
      </c>
      <c r="D73" s="58"/>
      <c r="E73" s="3"/>
      <c r="F73" s="4"/>
      <c r="G73" s="4"/>
      <c r="I73" s="3"/>
      <c r="J73" s="3" t="n">
        <v>1933.25591826258</v>
      </c>
      <c r="K73" s="4" t="n">
        <f aca="false">-+J73*VLOOKUP(A73,curves,3,0)*1000</f>
        <v>-8350797.89016263</v>
      </c>
      <c r="M73" s="3"/>
      <c r="N73" s="4"/>
      <c r="O73" s="4"/>
      <c r="Q73" s="3"/>
      <c r="R73" s="3" t="n">
        <v>711.30975838604</v>
      </c>
      <c r="S73" s="4" t="n">
        <f aca="false">-+R73*VLOOKUP(A73,curves,3,0)*1000</f>
        <v>-3072538.9088272</v>
      </c>
    </row>
    <row r="74" customFormat="false" ht="12.75" hidden="false" customHeight="false" outlineLevel="0" collapsed="false">
      <c r="A74" s="58" t="n">
        <f aca="false">+curves!A63</f>
        <v>38534</v>
      </c>
      <c r="B74" s="3" t="n">
        <f aca="false">+SUMIF($E$11:$BY$11,"POS",$E74:$BY74)</f>
        <v>0</v>
      </c>
      <c r="C74" s="4" t="n">
        <f aca="false">+SUMIF($E$11:$BY$11,"P&amp;l",$E74:$BY74)</f>
        <v>-11364916.1126388</v>
      </c>
      <c r="D74" s="58"/>
      <c r="E74" s="3"/>
      <c r="F74" s="4"/>
      <c r="G74" s="4"/>
      <c r="I74" s="3"/>
      <c r="J74" s="3" t="n">
        <v>1933.72676179148</v>
      </c>
      <c r="K74" s="4" t="n">
        <f aca="false">-+J74*VLOOKUP(A74,curves,3,0)*1000</f>
        <v>-8305556.07649812</v>
      </c>
      <c r="M74" s="3"/>
      <c r="N74" s="4"/>
      <c r="O74" s="4"/>
      <c r="Q74" s="3"/>
      <c r="R74" s="3" t="n">
        <v>712.290221311107</v>
      </c>
      <c r="S74" s="4" t="n">
        <f aca="false">-+R74*VLOOKUP(A74,curves,3,0)*1000</f>
        <v>-3059360.03614072</v>
      </c>
    </row>
    <row r="75" customFormat="false" ht="12.75" hidden="false" customHeight="false" outlineLevel="0" collapsed="false">
      <c r="A75" s="58" t="n">
        <f aca="false">+curves!A64</f>
        <v>38565</v>
      </c>
      <c r="B75" s="3" t="n">
        <f aca="false">+SUMIF($E$11:$BY$11,"POS",$E75:$BY75)</f>
        <v>0</v>
      </c>
      <c r="C75" s="4" t="n">
        <f aca="false">+SUMIF($E$11:$BY$11,"P&amp;l",$E75:$BY75)</f>
        <v>-11304366.9466387</v>
      </c>
      <c r="D75" s="58"/>
      <c r="E75" s="3"/>
      <c r="F75" s="4"/>
      <c r="G75" s="4"/>
      <c r="I75" s="3"/>
      <c r="J75" s="3" t="n">
        <v>1934.19825432685</v>
      </c>
      <c r="K75" s="4" t="n">
        <f aca="false">-+J75*VLOOKUP(A75,curves,3,0)*1000</f>
        <v>-8258784.58271898</v>
      </c>
      <c r="M75" s="3"/>
      <c r="N75" s="4"/>
      <c r="O75" s="4"/>
      <c r="Q75" s="3"/>
      <c r="R75" s="3" t="n">
        <v>713.272035697384</v>
      </c>
      <c r="S75" s="4" t="n">
        <f aca="false">-+R75*VLOOKUP(A75,curves,3,0)*1000</f>
        <v>-3045582.36391971</v>
      </c>
    </row>
    <row r="76" customFormat="false" ht="12.75" hidden="false" customHeight="false" outlineLevel="0" collapsed="false">
      <c r="A76" s="58" t="n">
        <f aca="false">+curves!A65</f>
        <v>38596</v>
      </c>
      <c r="B76" s="3" t="n">
        <f aca="false">+SUMIF($E$11:$BY$11,"POS",$E76:$BY76)</f>
        <v>0</v>
      </c>
      <c r="C76" s="4" t="n">
        <f aca="false">+SUMIF($E$11:$BY$11,"P&amp;l",$E76:$BY76)</f>
        <v>-11244124.5235799</v>
      </c>
      <c r="D76" s="58"/>
      <c r="E76" s="3"/>
      <c r="F76" s="4"/>
      <c r="G76" s="4"/>
      <c r="I76" s="3"/>
      <c r="J76" s="3" t="n">
        <v>1934.67039676328</v>
      </c>
      <c r="K76" s="4" t="n">
        <f aca="false">-+J76*VLOOKUP(A76,curves,3,0)*1000</f>
        <v>-8212263.43687634</v>
      </c>
      <c r="M76" s="3"/>
      <c r="N76" s="4"/>
      <c r="O76" s="4"/>
      <c r="Q76" s="3"/>
      <c r="R76" s="3" t="n">
        <v>714.255203407714</v>
      </c>
      <c r="S76" s="4" t="n">
        <f aca="false">-+R76*VLOOKUP(A76,curves,3,0)*1000</f>
        <v>-3031861.08670353</v>
      </c>
    </row>
    <row r="77" customFormat="false" ht="12.75" hidden="false" customHeight="false" outlineLevel="0" collapsed="false">
      <c r="A77" s="58" t="n">
        <f aca="false">+curves!A66</f>
        <v>38626</v>
      </c>
      <c r="B77" s="3" t="n">
        <f aca="false">+SUMIF($E$11:$BY$11,"POS",$E77:$BY77)</f>
        <v>0</v>
      </c>
      <c r="C77" s="4" t="n">
        <f aca="false">+SUMIF($E$11:$BY$11,"P&amp;l",$E77:$BY77)</f>
        <v>-11186314.6313281</v>
      </c>
      <c r="D77" s="58"/>
      <c r="E77" s="3"/>
      <c r="F77" s="4"/>
      <c r="G77" s="4"/>
      <c r="I77" s="3"/>
      <c r="J77" s="3" t="n">
        <v>1935.14318999652</v>
      </c>
      <c r="K77" s="4" t="n">
        <f aca="false">-+J77*VLOOKUP(A77,curves,3,0)*1000</f>
        <v>-8167544.56377193</v>
      </c>
      <c r="M77" s="3"/>
      <c r="N77" s="4"/>
      <c r="O77" s="4"/>
      <c r="Q77" s="3"/>
      <c r="R77" s="3" t="n">
        <v>715.239726307507</v>
      </c>
      <c r="S77" s="4" t="n">
        <f aca="false">-+R77*VLOOKUP(A77,curves,3,0)*1000</f>
        <v>-3018770.06755615</v>
      </c>
    </row>
    <row r="78" customFormat="false" ht="12.75" hidden="false" customHeight="false" outlineLevel="0" collapsed="false">
      <c r="A78" s="58" t="n">
        <f aca="false">+curves!A67</f>
        <v>38657</v>
      </c>
      <c r="B78" s="3" t="n">
        <f aca="false">+SUMIF($E$11:$BY$11,"POS",$E78:$BY78)</f>
        <v>0</v>
      </c>
      <c r="C78" s="4" t="n">
        <f aca="false">+SUMIF($E$11:$BY$11,"P&amp;l",$E78:$BY78)</f>
        <v>-11126670.6361644</v>
      </c>
      <c r="D78" s="58"/>
      <c r="E78" s="3"/>
      <c r="F78" s="4"/>
      <c r="G78" s="4"/>
      <c r="I78" s="3"/>
      <c r="J78" s="3" t="n">
        <v>1935.61663492369</v>
      </c>
      <c r="K78" s="4" t="n">
        <f aca="false">-+J78*VLOOKUP(A78,curves,3,0)*1000</f>
        <v>-8121512.07193415</v>
      </c>
      <c r="M78" s="3"/>
      <c r="N78" s="4"/>
      <c r="O78" s="4"/>
      <c r="Q78" s="3"/>
      <c r="R78" s="3" t="n">
        <v>716.225606264743</v>
      </c>
      <c r="S78" s="4" t="n">
        <f aca="false">-+R78*VLOOKUP(A78,curves,3,0)*1000</f>
        <v>-3005158.56423025</v>
      </c>
    </row>
    <row r="79" customFormat="false" ht="12.75" hidden="false" customHeight="false" outlineLevel="0" collapsed="false">
      <c r="A79" s="58" t="n">
        <f aca="false">+curves!A68</f>
        <v>38687</v>
      </c>
      <c r="B79" s="3" t="n">
        <f aca="false">+SUMIF($E$11:$BY$11,"POS",$E79:$BY79)</f>
        <v>0</v>
      </c>
      <c r="C79" s="4" t="n">
        <f aca="false">+SUMIF($E$11:$BY$11,"P&amp;l",$E79:$BY79)</f>
        <v>-11069435.3973149</v>
      </c>
      <c r="D79" s="58"/>
      <c r="E79" s="3"/>
      <c r="F79" s="4"/>
      <c r="G79" s="4"/>
      <c r="I79" s="3"/>
      <c r="J79" s="3" t="n">
        <v>1936.09073244308</v>
      </c>
      <c r="K79" s="4" t="n">
        <f aca="false">-+J79*VLOOKUP(A79,curves,3,0)*1000</f>
        <v>-8077263.17753667</v>
      </c>
      <c r="M79" s="3"/>
      <c r="N79" s="4"/>
      <c r="O79" s="4"/>
      <c r="Q79" s="3"/>
      <c r="R79" s="3" t="n">
        <v>717.212845149978</v>
      </c>
      <c r="S79" s="4" t="n">
        <f aca="false">-+R79*VLOOKUP(A79,curves,3,0)*1000</f>
        <v>-2992172.21977821</v>
      </c>
    </row>
    <row r="80" customFormat="false" ht="12.75" hidden="false" customHeight="false" outlineLevel="0" collapsed="false">
      <c r="A80" s="58" t="n">
        <f aca="false">+curves!A69</f>
        <v>38718</v>
      </c>
      <c r="B80" s="3" t="n">
        <f aca="false">+SUMIF($E$11:$BY$11,"POS",$E80:$BY80)</f>
        <v>0</v>
      </c>
      <c r="C80" s="4" t="n">
        <f aca="false">+SUMIF($E$11:$BY$11,"P&amp;l",$E80:$BY80)</f>
        <v>-11010384.2261121</v>
      </c>
      <c r="D80" s="58"/>
      <c r="E80" s="3"/>
      <c r="F80" s="4"/>
      <c r="G80" s="4"/>
      <c r="I80" s="3"/>
      <c r="J80" s="3" t="n">
        <v>1936.56548345415</v>
      </c>
      <c r="K80" s="4" t="n">
        <f aca="false">-+J80*VLOOKUP(A80,curves,3,0)*1000</f>
        <v>-8031714.5074528</v>
      </c>
      <c r="M80" s="3"/>
      <c r="N80" s="4"/>
      <c r="O80" s="4"/>
      <c r="Q80" s="3"/>
      <c r="R80" s="3" t="n">
        <v>718.201444836347</v>
      </c>
      <c r="S80" s="4" t="n">
        <f aca="false">-+R80*VLOOKUP(A80,curves,3,0)*1000</f>
        <v>-2978669.71865928</v>
      </c>
    </row>
    <row r="81" customFormat="false" ht="12.75" hidden="false" customHeight="false" outlineLevel="0" collapsed="false">
      <c r="A81" s="58" t="n">
        <f aca="false">+curves!A70</f>
        <v>38749</v>
      </c>
      <c r="B81" s="3" t="n">
        <f aca="false">+SUMIF($E$11:$BY$11,"POS",$E81:$BY81)</f>
        <v>0</v>
      </c>
      <c r="C81" s="4" t="n">
        <f aca="false">+SUMIF($E$11:$BY$11,"P&amp;l",$E81:$BY81)</f>
        <v>-10951632.6436146</v>
      </c>
      <c r="D81" s="58"/>
      <c r="E81" s="3"/>
      <c r="F81" s="4"/>
      <c r="G81" s="4"/>
      <c r="I81" s="3"/>
      <c r="J81" s="3" t="n">
        <v>1937.04088885774</v>
      </c>
      <c r="K81" s="4" t="n">
        <f aca="false">-+J81*VLOOKUP(A81,curves,3,0)*1000</f>
        <v>-7986410.02216511</v>
      </c>
      <c r="M81" s="3"/>
      <c r="N81" s="4"/>
      <c r="O81" s="4"/>
      <c r="Q81" s="3"/>
      <c r="R81" s="3" t="n">
        <v>719.191407199564</v>
      </c>
      <c r="S81" s="4" t="n">
        <f aca="false">-+R81*VLOOKUP(A81,curves,3,0)*1000</f>
        <v>-2965222.62144951</v>
      </c>
    </row>
    <row r="82" customFormat="false" ht="12.75" hidden="false" customHeight="false" outlineLevel="0" collapsed="false">
      <c r="A82" s="58" t="n">
        <f aca="false">+curves!A71</f>
        <v>38777</v>
      </c>
      <c r="B82" s="3" t="n">
        <f aca="false">+SUMIF($E$11:$BY$11,"POS",$E82:$BY82)</f>
        <v>0</v>
      </c>
      <c r="C82" s="4" t="n">
        <f aca="false">+SUMIF($E$11:$BY$11,"P&amp;l",$E82:$BY82)</f>
        <v>-10899405.7452249</v>
      </c>
      <c r="D82" s="58"/>
      <c r="E82" s="3"/>
      <c r="F82" s="4"/>
      <c r="G82" s="4"/>
      <c r="I82" s="3"/>
      <c r="J82" s="3" t="n">
        <v>1937.51694955584</v>
      </c>
      <c r="K82" s="4" t="n">
        <f aca="false">-+J82*VLOOKUP(A82,curves,3,0)*1000</f>
        <v>-7945887.75443136</v>
      </c>
      <c r="M82" s="3"/>
      <c r="N82" s="4"/>
      <c r="O82" s="4"/>
      <c r="Q82" s="3"/>
      <c r="R82" s="3" t="n">
        <v>720.182734117931</v>
      </c>
      <c r="S82" s="4" t="n">
        <f aca="false">-+R82*VLOOKUP(A82,curves,3,0)*1000</f>
        <v>-2953517.99079352</v>
      </c>
    </row>
    <row r="83" customFormat="false" ht="12.75" hidden="false" customHeight="false" outlineLevel="0" collapsed="false">
      <c r="A83" s="58" t="n">
        <f aca="false">+curves!A72</f>
        <v>38808</v>
      </c>
      <c r="B83" s="3" t="n">
        <f aca="false">+SUMIF($E$11:$BY$11,"POS",$E83:$BY83)</f>
        <v>0</v>
      </c>
      <c r="C83" s="4" t="n">
        <f aca="false">+SUMIF($E$11:$BY$11,"P&amp;l",$E83:$BY83)</f>
        <v>-10841217.763902</v>
      </c>
      <c r="D83" s="58"/>
      <c r="E83" s="3"/>
      <c r="F83" s="4"/>
      <c r="G83" s="4"/>
      <c r="I83" s="3"/>
      <c r="J83" s="3" t="n">
        <v>1937.99366645166</v>
      </c>
      <c r="K83" s="4" t="n">
        <f aca="false">-+J83*VLOOKUP(A83,curves,3,0)*1000</f>
        <v>-7901043.75501059</v>
      </c>
      <c r="M83" s="3"/>
      <c r="N83" s="4"/>
      <c r="O83" s="4"/>
      <c r="Q83" s="3"/>
      <c r="R83" s="3" t="n">
        <v>721.17542747234</v>
      </c>
      <c r="S83" s="4" t="n">
        <f aca="false">-+R83*VLOOKUP(A83,curves,3,0)*1000</f>
        <v>-2940174.00889145</v>
      </c>
    </row>
    <row r="84" customFormat="false" ht="12.75" hidden="false" customHeight="false" outlineLevel="0" collapsed="false">
      <c r="A84" s="58" t="n">
        <f aca="false">+curves!A73</f>
        <v>38838</v>
      </c>
      <c r="B84" s="3" t="n">
        <f aca="false">+SUMIF($E$11:$BY$11,"POS",$E84:$BY84)</f>
        <v>0</v>
      </c>
      <c r="C84" s="4" t="n">
        <f aca="false">+SUMIF($E$11:$BY$11,"P&amp;l",$E84:$BY84)</f>
        <v>-10785380.6844482</v>
      </c>
      <c r="D84" s="58"/>
      <c r="E84" s="3"/>
      <c r="F84" s="4"/>
      <c r="G84" s="4"/>
      <c r="I84" s="3"/>
      <c r="J84" s="3" t="n">
        <v>1938.47104044975</v>
      </c>
      <c r="K84" s="4" t="n">
        <f aca="false">-+J84*VLOOKUP(A84,curves,3,0)*1000</f>
        <v>-7857937.9230171</v>
      </c>
      <c r="M84" s="3"/>
      <c r="N84" s="4"/>
      <c r="O84" s="4"/>
      <c r="Q84" s="3"/>
      <c r="R84" s="3" t="n">
        <v>722.169489146272</v>
      </c>
      <c r="S84" s="4" t="n">
        <f aca="false">-+R84*VLOOKUP(A84,curves,3,0)*1000</f>
        <v>-2927442.76143107</v>
      </c>
    </row>
    <row r="85" customFormat="false" ht="12.75" hidden="false" customHeight="false" outlineLevel="0" collapsed="false">
      <c r="A85" s="58" t="n">
        <f aca="false">+curves!A74</f>
        <v>38869</v>
      </c>
      <c r="B85" s="3" t="n">
        <f aca="false">+SUMIF($E$11:$BY$11,"POS",$E85:$BY85)</f>
        <v>0</v>
      </c>
      <c r="C85" s="4" t="n">
        <f aca="false">+SUMIF($E$11:$BY$11,"P&amp;l",$E85:$BY85)</f>
        <v>-10727771.8747565</v>
      </c>
      <c r="D85" s="58"/>
      <c r="E85" s="3"/>
      <c r="F85" s="4"/>
      <c r="G85" s="4"/>
      <c r="I85" s="3"/>
      <c r="J85" s="3" t="n">
        <v>1938.94907245585</v>
      </c>
      <c r="K85" s="4" t="n">
        <f aca="false">-+J85*VLOOKUP(A85,curves,3,0)*1000</f>
        <v>-7813565.97689224</v>
      </c>
      <c r="M85" s="3"/>
      <c r="N85" s="4"/>
      <c r="O85" s="4"/>
      <c r="Q85" s="3"/>
      <c r="R85" s="3" t="n">
        <v>723.164921025807</v>
      </c>
      <c r="S85" s="4" t="n">
        <f aca="false">-+R85*VLOOKUP(A85,curves,3,0)*1000</f>
        <v>-2914205.89786423</v>
      </c>
    </row>
    <row r="86" customFormat="false" ht="12.75" hidden="false" customHeight="false" outlineLevel="0" collapsed="false">
      <c r="A86" s="58" t="n">
        <f aca="false">+curves!A75</f>
        <v>38899</v>
      </c>
      <c r="B86" s="3" t="n">
        <f aca="false">+SUMIF($E$11:$BY$11,"POS",$E86:$BY86)</f>
        <v>0</v>
      </c>
      <c r="C86" s="4" t="n">
        <f aca="false">+SUMIF($E$11:$BY$11,"P&amp;l",$E86:$BY86)</f>
        <v>-10672490.9431709</v>
      </c>
      <c r="D86" s="58"/>
      <c r="E86" s="3"/>
      <c r="F86" s="4"/>
      <c r="G86" s="4"/>
      <c r="I86" s="3"/>
      <c r="J86" s="3" t="n">
        <v>1939.42776337689</v>
      </c>
      <c r="K86" s="4" t="n">
        <f aca="false">-+J86*VLOOKUP(A86,curves,3,0)*1000</f>
        <v>-7770914.14795679</v>
      </c>
      <c r="M86" s="3"/>
      <c r="N86" s="4"/>
      <c r="O86" s="4"/>
      <c r="Q86" s="3"/>
      <c r="R86" s="3" t="n">
        <v>724.161724999625</v>
      </c>
      <c r="S86" s="4" t="n">
        <f aca="false">-+R86*VLOOKUP(A86,curves,3,0)*1000</f>
        <v>-2901576.79521411</v>
      </c>
    </row>
    <row r="87" customFormat="false" ht="12.75" hidden="false" customHeight="false" outlineLevel="0" collapsed="false">
      <c r="A87" s="58" t="n">
        <f aca="false">+curves!A76</f>
        <v>38930</v>
      </c>
      <c r="B87" s="3" t="n">
        <f aca="false">+SUMIF($E$11:$BY$11,"POS",$E87:$BY87)</f>
        <v>0</v>
      </c>
      <c r="C87" s="4" t="n">
        <f aca="false">+SUMIF($E$11:$BY$11,"P&amp;l",$E87:$BY87)</f>
        <v>-10615455.8689417</v>
      </c>
      <c r="D87" s="58"/>
      <c r="E87" s="3"/>
      <c r="F87" s="4"/>
      <c r="G87" s="4"/>
      <c r="I87" s="3"/>
      <c r="J87" s="3" t="n">
        <v>1939.90711412118</v>
      </c>
      <c r="K87" s="4" t="n">
        <f aca="false">-+J87*VLOOKUP(A87,curves,3,0)*1000</f>
        <v>-7727009.57530176</v>
      </c>
      <c r="M87" s="3"/>
      <c r="N87" s="4"/>
      <c r="O87" s="4"/>
      <c r="Q87" s="3"/>
      <c r="R87" s="3" t="n">
        <v>725.159902959007</v>
      </c>
      <c r="S87" s="4" t="n">
        <f aca="false">-+R87*VLOOKUP(A87,curves,3,0)*1000</f>
        <v>-2888446.29363997</v>
      </c>
    </row>
    <row r="88" customFormat="false" ht="12.75" hidden="false" customHeight="false" outlineLevel="0" collapsed="false">
      <c r="A88" s="58" t="n">
        <f aca="false">+curves!A77</f>
        <v>38961</v>
      </c>
      <c r="B88" s="3" t="n">
        <f aca="false">+SUMIF($E$11:$BY$11,"POS",$E88:$BY88)</f>
        <v>0</v>
      </c>
      <c r="C88" s="4" t="n">
        <f aca="false">+SUMIF($E$11:$BY$11,"P&amp;l",$E88:$BY88)</f>
        <v>-10558710.7341902</v>
      </c>
      <c r="D88" s="58"/>
      <c r="E88" s="3"/>
      <c r="F88" s="4"/>
      <c r="G88" s="4"/>
      <c r="I88" s="3"/>
      <c r="J88" s="3" t="n">
        <v>1940.38712559822</v>
      </c>
      <c r="K88" s="4" t="n">
        <f aca="false">-+J88*VLOOKUP(A88,curves,3,0)*1000</f>
        <v>-7683340.88247151</v>
      </c>
      <c r="M88" s="3"/>
      <c r="N88" s="4"/>
      <c r="O88" s="4"/>
      <c r="Q88" s="3"/>
      <c r="R88" s="3" t="n">
        <v>726.159456797843</v>
      </c>
      <c r="S88" s="4" t="n">
        <f aca="false">-+R88*VLOOKUP(A88,curves,3,0)*1000</f>
        <v>-2875369.85171867</v>
      </c>
    </row>
    <row r="89" customFormat="false" ht="12.75" hidden="false" customHeight="false" outlineLevel="0" collapsed="false">
      <c r="A89" s="58" t="n">
        <f aca="false">+curves!A78</f>
        <v>38991</v>
      </c>
      <c r="B89" s="3" t="n">
        <f aca="false">+SUMIF($E$11:$BY$11,"POS",$E89:$BY89)</f>
        <v>0</v>
      </c>
      <c r="C89" s="4" t="n">
        <f aca="false">+SUMIF($E$11:$BY$11,"P&amp;l",$E89:$BY89)</f>
        <v>-10504259.1336169</v>
      </c>
      <c r="D89" s="58"/>
      <c r="E89" s="3"/>
      <c r="F89" s="4"/>
      <c r="G89" s="4"/>
      <c r="I89" s="3"/>
      <c r="J89" s="3" t="n">
        <v>1940.86779871868</v>
      </c>
      <c r="K89" s="4" t="n">
        <f aca="false">-+J89*VLOOKUP(A89,curves,3,0)*1000</f>
        <v>-7641365.40991883</v>
      </c>
      <c r="M89" s="3"/>
      <c r="N89" s="4"/>
      <c r="O89" s="4"/>
      <c r="Q89" s="3"/>
      <c r="R89" s="3" t="n">
        <v>727.160388412632</v>
      </c>
      <c r="S89" s="4" t="n">
        <f aca="false">-+R89*VLOOKUP(A89,curves,3,0)*1000</f>
        <v>-2862893.72369808</v>
      </c>
    </row>
    <row r="90" customFormat="false" ht="12.75" hidden="false" customHeight="false" outlineLevel="0" collapsed="false">
      <c r="A90" s="58" t="n">
        <f aca="false">+curves!A79</f>
        <v>39022</v>
      </c>
      <c r="B90" s="3" t="n">
        <f aca="false">+SUMIF($E$11:$BY$11,"POS",$E90:$BY90)</f>
        <v>0</v>
      </c>
      <c r="C90" s="4" t="n">
        <f aca="false">+SUMIF($E$11:$BY$11,"P&amp;l",$E90:$BY90)</f>
        <v>-10448079.6216138</v>
      </c>
      <c r="D90" s="58"/>
      <c r="E90" s="3"/>
      <c r="F90" s="4"/>
      <c r="G90" s="4"/>
      <c r="I90" s="3"/>
      <c r="J90" s="3" t="n">
        <v>1941.34913439464</v>
      </c>
      <c r="K90" s="4" t="n">
        <f aca="false">-+J90*VLOOKUP(A90,curves,3,0)*1000</f>
        <v>-7598157.1126342</v>
      </c>
      <c r="M90" s="3"/>
      <c r="N90" s="4"/>
      <c r="O90" s="4"/>
      <c r="Q90" s="3"/>
      <c r="R90" s="3" t="n">
        <v>728.162699702489</v>
      </c>
      <c r="S90" s="4" t="n">
        <f aca="false">-+R90*VLOOKUP(A90,curves,3,0)*1000</f>
        <v>-2849922.50897962</v>
      </c>
    </row>
    <row r="91" customFormat="false" ht="12.75" hidden="false" customHeight="false" outlineLevel="0" collapsed="false">
      <c r="A91" s="58" t="n">
        <f aca="false">+curves!A80</f>
        <v>39052</v>
      </c>
      <c r="B91" s="3" t="n">
        <f aca="false">+SUMIF($E$11:$BY$11,"POS",$E91:$BY91)</f>
        <v>0</v>
      </c>
      <c r="C91" s="4" t="n">
        <f aca="false">+SUMIF($E$11:$BY$11,"P&amp;l",$E91:$BY91)</f>
        <v>-10394171.1486417</v>
      </c>
      <c r="D91" s="58"/>
      <c r="E91" s="3"/>
      <c r="F91" s="4"/>
      <c r="G91" s="4"/>
      <c r="I91" s="3"/>
      <c r="J91" s="3" t="n">
        <v>1941.83113353935</v>
      </c>
      <c r="K91" s="4" t="n">
        <f aca="false">-+J91*VLOOKUP(A91,curves,3,0)*1000</f>
        <v>-7556624.42457432</v>
      </c>
      <c r="M91" s="3"/>
      <c r="N91" s="4"/>
      <c r="O91" s="4"/>
      <c r="Q91" s="3"/>
      <c r="R91" s="3" t="n">
        <v>729.166392569144</v>
      </c>
      <c r="S91" s="4" t="n">
        <f aca="false">-+R91*VLOOKUP(A91,curves,3,0)*1000</f>
        <v>-2837546.72406743</v>
      </c>
    </row>
    <row r="92" customFormat="false" ht="12.75" hidden="false" customHeight="false" outlineLevel="0" collapsed="false">
      <c r="A92" s="58" t="n">
        <f aca="false">+curves!A81</f>
        <v>39083</v>
      </c>
      <c r="B92" s="3" t="n">
        <f aca="false">+SUMIF($E$11:$BY$11,"POS",$E92:$BY92)</f>
        <v>0</v>
      </c>
      <c r="C92" s="4" t="n">
        <f aca="false">+SUMIF($E$11:$BY$11,"P&amp;l",$E92:$BY92)</f>
        <v>-10338551.94153</v>
      </c>
      <c r="D92" s="58"/>
      <c r="E92" s="3"/>
      <c r="F92" s="4"/>
      <c r="G92" s="4"/>
      <c r="I92" s="3"/>
      <c r="J92" s="3" t="n">
        <v>1942.31379706728</v>
      </c>
      <c r="K92" s="4" t="n">
        <f aca="false">-+J92*VLOOKUP(A92,curves,3,0)*1000</f>
        <v>-7513871.95032301</v>
      </c>
      <c r="M92" s="3"/>
      <c r="N92" s="4"/>
      <c r="O92" s="4"/>
      <c r="Q92" s="3"/>
      <c r="R92" s="3" t="n">
        <v>730.171468916952</v>
      </c>
      <c r="S92" s="4" t="n">
        <f aca="false">-+R92*VLOOKUP(A92,curves,3,0)*1000</f>
        <v>-2824679.991207</v>
      </c>
    </row>
    <row r="93" customFormat="false" ht="12.75" hidden="false" customHeight="false" outlineLevel="0" collapsed="false">
      <c r="A93" s="58" t="n">
        <f aca="false">+curves!A82</f>
        <v>39114</v>
      </c>
      <c r="B93" s="3" t="n">
        <f aca="false">+SUMIF($E$11:$BY$11,"POS",$E93:$BY93)</f>
        <v>0</v>
      </c>
      <c r="C93" s="4" t="n">
        <f aca="false">+SUMIF($E$11:$BY$11,"P&amp;l",$E93:$BY93)</f>
        <v>-10283215.8847781</v>
      </c>
      <c r="D93" s="58"/>
      <c r="E93" s="3"/>
      <c r="F93" s="4"/>
      <c r="G93" s="4"/>
      <c r="I93" s="3"/>
      <c r="J93" s="3" t="n">
        <v>1942.79712589426</v>
      </c>
      <c r="K93" s="4" t="n">
        <f aca="false">-+J93*VLOOKUP(A93,curves,3,0)*1000</f>
        <v>-7471349.52399087</v>
      </c>
      <c r="M93" s="3"/>
      <c r="N93" s="4"/>
      <c r="O93" s="4"/>
      <c r="Q93" s="3"/>
      <c r="R93" s="3" t="n">
        <v>731.17793065289</v>
      </c>
      <c r="S93" s="4" t="n">
        <f aca="false">-+R93*VLOOKUP(A93,curves,3,0)*1000</f>
        <v>-2811866.36078719</v>
      </c>
    </row>
    <row r="94" customFormat="false" ht="12.75" hidden="false" customHeight="false" outlineLevel="0" collapsed="false">
      <c r="A94" s="58" t="n">
        <f aca="false">+curves!A83</f>
        <v>39142</v>
      </c>
      <c r="B94" s="3" t="n">
        <f aca="false">+SUMIF($E$11:$BY$11,"POS",$E94:$BY94)</f>
        <v>0</v>
      </c>
      <c r="C94" s="4" t="n">
        <f aca="false">+SUMIF($E$11:$BY$11,"P&amp;l",$E94:$BY94)</f>
        <v>-10234029.7600871</v>
      </c>
      <c r="D94" s="58"/>
      <c r="E94" s="3"/>
      <c r="F94" s="4"/>
      <c r="G94" s="4"/>
      <c r="I94" s="3"/>
      <c r="J94" s="3" t="n">
        <v>1943.28112093733</v>
      </c>
      <c r="K94" s="4" t="n">
        <f aca="false">-+J94*VLOOKUP(A94,curves,3,0)*1000</f>
        <v>-7433318.20672143</v>
      </c>
      <c r="M94" s="3"/>
      <c r="N94" s="4"/>
      <c r="O94" s="4"/>
      <c r="Q94" s="3"/>
      <c r="R94" s="3" t="n">
        <v>732.185779686563</v>
      </c>
      <c r="S94" s="4" t="n">
        <f aca="false">-+R94*VLOOKUP(A94,curves,3,0)*1000</f>
        <v>-2800711.55336572</v>
      </c>
    </row>
    <row r="95" customFormat="false" ht="12.75" hidden="false" customHeight="false" outlineLevel="0" collapsed="false">
      <c r="A95" s="58" t="n">
        <f aca="false">+curves!A84</f>
        <v>39173</v>
      </c>
      <c r="B95" s="3" t="n">
        <f aca="false">+SUMIF($E$11:$BY$11,"POS",$E95:$BY95)</f>
        <v>0</v>
      </c>
      <c r="C95" s="4" t="n">
        <f aca="false">+SUMIF($E$11:$BY$11,"P&amp;l",$E95:$BY95)</f>
        <v>-10179226.3446223</v>
      </c>
      <c r="D95" s="58"/>
      <c r="E95" s="3"/>
      <c r="F95" s="4"/>
      <c r="G95" s="4"/>
      <c r="I95" s="3"/>
      <c r="J95" s="3" t="n">
        <v>1943.76578311474</v>
      </c>
      <c r="K95" s="4" t="n">
        <f aca="false">-+J95*VLOOKUP(A95,curves,3,0)*1000</f>
        <v>-7391229.58376284</v>
      </c>
      <c r="M95" s="3"/>
      <c r="N95" s="4"/>
      <c r="O95" s="4"/>
      <c r="Q95" s="3"/>
      <c r="R95" s="3" t="n">
        <v>733.195017930212</v>
      </c>
      <c r="S95" s="4" t="n">
        <f aca="false">-+R95*VLOOKUP(A95,curves,3,0)*1000</f>
        <v>-2787996.76085943</v>
      </c>
    </row>
    <row r="96" customFormat="false" ht="12.75" hidden="false" customHeight="false" outlineLevel="0" collapsed="false">
      <c r="A96" s="58" t="n">
        <f aca="false">+curves!A85</f>
        <v>39203</v>
      </c>
      <c r="B96" s="3" t="n">
        <f aca="false">+SUMIF($E$11:$BY$11,"POS",$E96:$BY96)</f>
        <v>0</v>
      </c>
      <c r="C96" s="4" t="n">
        <f aca="false">+SUMIF($E$11:$BY$11,"P&amp;l",$E96:$BY96)</f>
        <v>-10126639.2309769</v>
      </c>
      <c r="D96" s="58"/>
      <c r="E96" s="3"/>
      <c r="F96" s="4"/>
      <c r="G96" s="4"/>
      <c r="I96" s="3"/>
      <c r="J96" s="3" t="n">
        <v>1944.25111334613</v>
      </c>
      <c r="K96" s="4" t="n">
        <f aca="false">-+J96*VLOOKUP(A96,curves,3,0)*1000</f>
        <v>-7350773.73231198</v>
      </c>
      <c r="M96" s="3"/>
      <c r="N96" s="4"/>
      <c r="O96" s="4"/>
      <c r="Q96" s="3"/>
      <c r="R96" s="3" t="n">
        <v>734.20564729871</v>
      </c>
      <c r="S96" s="4" t="n">
        <f aca="false">-+R96*VLOOKUP(A96,curves,3,0)*1000</f>
        <v>-2775865.49866496</v>
      </c>
    </row>
    <row r="97" customFormat="false" ht="12.75" hidden="false" customHeight="false" outlineLevel="0" collapsed="false">
      <c r="A97" s="58" t="n">
        <f aca="false">+curves!A86</f>
        <v>39234</v>
      </c>
      <c r="B97" s="3" t="n">
        <f aca="false">+SUMIF($E$11:$BY$11,"POS",$E97:$BY97)</f>
        <v>0</v>
      </c>
      <c r="C97" s="4" t="n">
        <f aca="false">+SUMIF($E$11:$BY$11,"P&amp;l",$E97:$BY97)</f>
        <v>-10072383.1660812</v>
      </c>
      <c r="D97" s="58"/>
      <c r="E97" s="3"/>
      <c r="F97" s="4"/>
      <c r="G97" s="4"/>
      <c r="I97" s="3"/>
      <c r="J97" s="3" t="n">
        <v>1944.73711255233</v>
      </c>
      <c r="K97" s="4" t="n">
        <f aca="false">-+J97*VLOOKUP(A97,curves,3,0)*1000</f>
        <v>-7309129.79747846</v>
      </c>
      <c r="M97" s="3"/>
      <c r="N97" s="4"/>
      <c r="O97" s="4"/>
      <c r="Q97" s="3"/>
      <c r="R97" s="3" t="n">
        <v>735.217669709571</v>
      </c>
      <c r="S97" s="4" t="n">
        <f aca="false">-+R97*VLOOKUP(A97,curves,3,0)*1000</f>
        <v>-2763253.36860269</v>
      </c>
    </row>
    <row r="98" customFormat="false" ht="12.75" hidden="false" customHeight="false" outlineLevel="0" collapsed="false">
      <c r="A98" s="58" t="n">
        <f aca="false">+curves!A87</f>
        <v>39264</v>
      </c>
      <c r="B98" s="3" t="n">
        <f aca="false">+SUMIF($E$11:$BY$11,"POS",$E98:$BY98)</f>
        <v>0</v>
      </c>
      <c r="C98" s="4" t="n">
        <f aca="false">+SUMIF($E$11:$BY$11,"P&amp;l",$E98:$BY98)</f>
        <v>-10017447.8755161</v>
      </c>
      <c r="D98" s="58"/>
      <c r="E98" s="3"/>
      <c r="F98" s="4"/>
      <c r="G98" s="4"/>
      <c r="I98" s="3"/>
      <c r="J98" s="3" t="n">
        <v>1945.22378165539</v>
      </c>
      <c r="K98" s="4" t="n">
        <f aca="false">-+J98*VLOOKUP(A98,curves,3,0)*1000</f>
        <v>-7267016.89673253</v>
      </c>
      <c r="M98" s="3"/>
      <c r="N98" s="4"/>
      <c r="O98" s="4"/>
      <c r="Q98" s="3"/>
      <c r="R98" s="3" t="n">
        <v>736.231087082952</v>
      </c>
      <c r="S98" s="4" t="n">
        <f aca="false">-+R98*VLOOKUP(A98,curves,3,0)*1000</f>
        <v>-2750430.97878359</v>
      </c>
    </row>
    <row r="99" customFormat="false" ht="12.75" hidden="false" customHeight="false" outlineLevel="0" collapsed="false">
      <c r="A99" s="58" t="n">
        <f aca="false">+curves!A88</f>
        <v>39295</v>
      </c>
      <c r="B99" s="3" t="n">
        <f aca="false">+SUMIF($E$11:$BY$11,"POS",$E99:$BY99)</f>
        <v>0</v>
      </c>
      <c r="C99" s="4" t="n">
        <f aca="false">+SUMIF($E$11:$BY$11,"P&amp;l",$E99:$BY99)</f>
        <v>-9959929.37086091</v>
      </c>
      <c r="D99" s="58"/>
      <c r="E99" s="3"/>
      <c r="F99" s="4"/>
      <c r="G99" s="4"/>
      <c r="I99" s="3"/>
      <c r="J99" s="3" t="n">
        <v>1945.71112157876</v>
      </c>
      <c r="K99" s="4" t="n">
        <f aca="false">-+J99*VLOOKUP(A99,curves,3,0)*1000</f>
        <v>-7223054.70474092</v>
      </c>
      <c r="M99" s="3"/>
      <c r="N99" s="4"/>
      <c r="O99" s="4"/>
      <c r="Q99" s="3"/>
      <c r="R99" s="3" t="n">
        <v>737.245901341657</v>
      </c>
      <c r="S99" s="4" t="n">
        <f aca="false">-+R99*VLOOKUP(A99,curves,3,0)*1000</f>
        <v>-2736874.66611999</v>
      </c>
    </row>
    <row r="100" customFormat="false" ht="12.75" hidden="false" customHeight="false" outlineLevel="0" collapsed="false">
      <c r="A100" s="58" t="n">
        <f aca="false">+curves!A89</f>
        <v>39326</v>
      </c>
      <c r="B100" s="3" t="n">
        <f aca="false">+SUMIF($E$11:$BY$11,"POS",$E100:$BY100)</f>
        <v>0</v>
      </c>
      <c r="C100" s="4" t="n">
        <f aca="false">+SUMIF($E$11:$BY$11,"P&amp;l",$E100:$BY100)</f>
        <v>-9902762.83498167</v>
      </c>
      <c r="D100" s="58"/>
      <c r="E100" s="3"/>
      <c r="F100" s="4"/>
      <c r="G100" s="4"/>
      <c r="I100" s="3"/>
      <c r="J100" s="3" t="n">
        <v>1946.19913324708</v>
      </c>
      <c r="K100" s="4" t="n">
        <f aca="false">-+J100*VLOOKUP(A100,curves,3,0)*1000</f>
        <v>-7179372.94233814</v>
      </c>
      <c r="M100" s="3"/>
      <c r="N100" s="4"/>
      <c r="O100" s="4"/>
      <c r="Q100" s="3"/>
      <c r="R100" s="3" t="n">
        <v>738.26211441114</v>
      </c>
      <c r="S100" s="4" t="n">
        <f aca="false">-+R100*VLOOKUP(A100,curves,3,0)*1000</f>
        <v>-2723389.89264353</v>
      </c>
    </row>
    <row r="101" customFormat="false" ht="12.75" hidden="false" customHeight="false" outlineLevel="0" collapsed="false">
      <c r="A101" s="58" t="n">
        <f aca="false">+curves!A90</f>
        <v>39356</v>
      </c>
      <c r="B101" s="3" t="n">
        <f aca="false">+SUMIF($E$11:$BY$11,"POS",$E101:$BY101)</f>
        <v>0</v>
      </c>
      <c r="C101" s="4" t="n">
        <f aca="false">+SUMIF($E$11:$BY$11,"P&amp;l",$E101:$BY101)</f>
        <v>-9847951.63725671</v>
      </c>
      <c r="D101" s="58"/>
      <c r="E101" s="3"/>
      <c r="F101" s="4"/>
      <c r="G101" s="4"/>
      <c r="I101" s="3"/>
      <c r="J101" s="3" t="n">
        <v>1946.68781758622</v>
      </c>
      <c r="K101" s="4" t="n">
        <f aca="false">-+J101*VLOOKUP(A101,curves,3,0)*1000</f>
        <v>-7137423.35061427</v>
      </c>
      <c r="M101" s="3"/>
      <c r="N101" s="4"/>
      <c r="O101" s="4"/>
      <c r="Q101" s="3"/>
      <c r="R101" s="3" t="n">
        <v>739.279728219509</v>
      </c>
      <c r="S101" s="4" t="n">
        <f aca="false">-+R101*VLOOKUP(A101,curves,3,0)*1000</f>
        <v>-2710528.28664245</v>
      </c>
    </row>
    <row r="102" customFormat="false" ht="12.75" hidden="false" customHeight="false" outlineLevel="0" collapsed="false">
      <c r="A102" s="58" t="n">
        <f aca="false">+curves!A91</f>
        <v>39387</v>
      </c>
      <c r="B102" s="3" t="n">
        <f aca="false">+SUMIF($E$11:$BY$11,"POS",$E102:$BY102)</f>
        <v>0</v>
      </c>
      <c r="C102" s="4" t="n">
        <f aca="false">+SUMIF($E$11:$BY$11,"P&amp;l",$E102:$BY102)</f>
        <v>-9791470.19714517</v>
      </c>
      <c r="D102" s="58"/>
      <c r="E102" s="3"/>
      <c r="F102" s="4"/>
      <c r="G102" s="4"/>
      <c r="I102" s="3"/>
      <c r="J102" s="3" t="n">
        <v>1947.17717552344</v>
      </c>
      <c r="K102" s="4" t="n">
        <f aca="false">-+J102*VLOOKUP(A102,curves,3,0)*1000</f>
        <v>-7094287.66942457</v>
      </c>
      <c r="M102" s="3"/>
      <c r="N102" s="4"/>
      <c r="O102" s="4"/>
      <c r="Q102" s="3"/>
      <c r="R102" s="3" t="n">
        <v>740.298744697531</v>
      </c>
      <c r="S102" s="4" t="n">
        <f aca="false">-+R102*VLOOKUP(A102,curves,3,0)*1000</f>
        <v>-2697182.5277206</v>
      </c>
    </row>
    <row r="103" customFormat="false" ht="12.75" hidden="false" customHeight="false" outlineLevel="0" collapsed="false">
      <c r="A103" s="58" t="n">
        <f aca="false">+curves!A92</f>
        <v>39417</v>
      </c>
      <c r="B103" s="3" t="n">
        <f aca="false">+SUMIF($E$11:$BY$11,"POS",$E103:$BY103)</f>
        <v>0</v>
      </c>
      <c r="C103" s="4" t="n">
        <f aca="false">+SUMIF($E$11:$BY$11,"P&amp;l",$E103:$BY103)</f>
        <v>-9737316.07617988</v>
      </c>
      <c r="D103" s="58"/>
      <c r="E103" s="3"/>
      <c r="F103" s="4"/>
      <c r="G103" s="4"/>
      <c r="I103" s="3"/>
      <c r="J103" s="3" t="n">
        <v>1947.66720798723</v>
      </c>
      <c r="K103" s="4" t="n">
        <f aca="false">-+J103*VLOOKUP(A103,curves,3,0)*1000</f>
        <v>-7052862.52113741</v>
      </c>
      <c r="M103" s="3"/>
      <c r="N103" s="4"/>
      <c r="O103" s="4"/>
      <c r="Q103" s="3"/>
      <c r="R103" s="3" t="n">
        <v>741.31916577863</v>
      </c>
      <c r="S103" s="4" t="n">
        <f aca="false">-+R103*VLOOKUP(A103,curves,3,0)*1000</f>
        <v>-2684453.55504246</v>
      </c>
    </row>
    <row r="104" customFormat="false" ht="12.75" hidden="false" customHeight="false" outlineLevel="0" collapsed="false">
      <c r="A104" s="58" t="n">
        <f aca="false">+curves!A93</f>
        <v>39448</v>
      </c>
      <c r="B104" s="3" t="n">
        <f aca="false">+SUMIF($E$11:$BY$11,"POS",$E104:$BY104)</f>
        <v>0</v>
      </c>
      <c r="C104" s="4" t="n">
        <f aca="false">+SUMIF($E$11:$BY$11,"P&amp;l",$E104:$BY104)</f>
        <v>-9681511.08114758</v>
      </c>
      <c r="D104" s="58"/>
      <c r="E104" s="3"/>
      <c r="F104" s="4"/>
      <c r="G104" s="4"/>
      <c r="I104" s="3"/>
      <c r="J104" s="3" t="n">
        <v>1948.15791590729</v>
      </c>
      <c r="K104" s="4" t="n">
        <f aca="false">-+J104*VLOOKUP(A104,curves,3,0)*1000</f>
        <v>-7010265.78581501</v>
      </c>
      <c r="M104" s="3"/>
      <c r="N104" s="4"/>
      <c r="O104" s="4"/>
      <c r="Q104" s="3"/>
      <c r="R104" s="3" t="n">
        <v>742.340993398901</v>
      </c>
      <c r="S104" s="4" t="n">
        <f aca="false">-+R104*VLOOKUP(A104,curves,3,0)*1000</f>
        <v>-2671245.29533257</v>
      </c>
    </row>
    <row r="105" customFormat="false" ht="12.75" hidden="false" customHeight="false" outlineLevel="0" collapsed="false">
      <c r="A105" s="58" t="n">
        <f aca="false">+curves!A94</f>
        <v>39479</v>
      </c>
      <c r="B105" s="3" t="n">
        <f aca="false">+SUMIF($E$11:$BY$11,"POS",$E105:$BY105)</f>
        <v>0</v>
      </c>
      <c r="C105" s="4" t="n">
        <f aca="false">+SUMIF($E$11:$BY$11,"P&amp;l",$E105:$BY105)</f>
        <v>-9626047.01389364</v>
      </c>
      <c r="D105" s="58"/>
      <c r="E105" s="3"/>
      <c r="F105" s="4"/>
      <c r="G105" s="4"/>
      <c r="I105" s="3"/>
      <c r="J105" s="3" t="n">
        <v>1948.64930021472</v>
      </c>
      <c r="K105" s="4" t="n">
        <f aca="false">-+J105*VLOOKUP(A105,curves,3,0)*1000</f>
        <v>-6967940.38010122</v>
      </c>
      <c r="M105" s="3"/>
      <c r="N105" s="4"/>
      <c r="O105" s="4"/>
      <c r="Q105" s="3"/>
      <c r="R105" s="3" t="n">
        <v>743.364229497104</v>
      </c>
      <c r="S105" s="4" t="n">
        <f aca="false">-+R105*VLOOKUP(A105,curves,3,0)*1000</f>
        <v>-2658106.63379243</v>
      </c>
    </row>
    <row r="106" customFormat="false" ht="12.75" hidden="false" customHeight="false" outlineLevel="0" collapsed="false">
      <c r="A106" s="58" t="n">
        <f aca="false">+curves!A95</f>
        <v>39508</v>
      </c>
      <c r="B106" s="3" t="n">
        <f aca="false">+SUMIF($E$11:$BY$11,"POS",$E106:$BY106)</f>
        <v>0</v>
      </c>
      <c r="C106" s="4" t="n">
        <f aca="false">+SUMIF($E$11:$BY$11,"P&amp;l",$E106:$BY106)</f>
        <v>-9574816.03739061</v>
      </c>
      <c r="D106" s="58"/>
      <c r="E106" s="3"/>
      <c r="F106" s="4"/>
      <c r="G106" s="4"/>
      <c r="I106" s="3"/>
      <c r="J106" s="3" t="n">
        <v>1949.14136184184</v>
      </c>
      <c r="K106" s="4" t="n">
        <f aca="false">-+J106*VLOOKUP(A106,curves,3,0)*1000</f>
        <v>-6928702.60307759</v>
      </c>
      <c r="M106" s="3"/>
      <c r="N106" s="4"/>
      <c r="O106" s="4"/>
      <c r="Q106" s="3"/>
      <c r="R106" s="3" t="n">
        <v>744.388876014673</v>
      </c>
      <c r="S106" s="4" t="n">
        <f aca="false">-+R106*VLOOKUP(A106,curves,3,0)*1000</f>
        <v>-2646113.43431302</v>
      </c>
    </row>
    <row r="107" customFormat="false" ht="12.75" hidden="false" customHeight="false" outlineLevel="0" collapsed="false">
      <c r="A107" s="58" t="n">
        <f aca="false">+curves!A96</f>
        <v>39539</v>
      </c>
      <c r="B107" s="3" t="n">
        <f aca="false">+SUMIF($E$11:$BY$11,"POS",$E107:$BY107)</f>
        <v>0</v>
      </c>
      <c r="C107" s="4" t="n">
        <f aca="false">+SUMIF($E$11:$BY$11,"P&amp;l",$E107:$BY107)</f>
        <v>-9520003.89870922</v>
      </c>
      <c r="D107" s="58"/>
      <c r="E107" s="3"/>
      <c r="F107" s="4"/>
      <c r="G107" s="4"/>
      <c r="I107" s="3"/>
      <c r="J107" s="3" t="n">
        <v>1949.63410172221</v>
      </c>
      <c r="K107" s="4" t="n">
        <f aca="false">-+J107*VLOOKUP(A107,curves,3,0)*1000</f>
        <v>-6886896.67507642</v>
      </c>
      <c r="M107" s="3"/>
      <c r="N107" s="4"/>
      <c r="O107" s="4"/>
      <c r="Q107" s="3"/>
      <c r="R107" s="3" t="n">
        <v>745.414934895715</v>
      </c>
      <c r="S107" s="4" t="n">
        <f aca="false">-+R107*VLOOKUP(A107,curves,3,0)*1000</f>
        <v>-2633107.2236328</v>
      </c>
    </row>
    <row r="108" customFormat="false" ht="12.75" hidden="false" customHeight="false" outlineLevel="0" collapsed="false">
      <c r="A108" s="58" t="n">
        <f aca="false">+curves!A97</f>
        <v>39569</v>
      </c>
      <c r="B108" s="3" t="n">
        <f aca="false">+SUMIF($E$11:$BY$11,"POS",$E108:$BY108)</f>
        <v>0</v>
      </c>
      <c r="C108" s="4" t="n">
        <f aca="false">+SUMIF($E$11:$BY$11,"P&amp;l",$E108:$BY108)</f>
        <v>-9467450.80370121</v>
      </c>
      <c r="D108" s="58"/>
      <c r="E108" s="3"/>
      <c r="F108" s="4"/>
      <c r="G108" s="4"/>
      <c r="I108" s="3"/>
      <c r="J108" s="3" t="n">
        <v>1950.12752079079</v>
      </c>
      <c r="K108" s="4" t="n">
        <f aca="false">-+J108*VLOOKUP(A108,curves,3,0)*1000</f>
        <v>-6846748.59209527</v>
      </c>
      <c r="M108" s="3"/>
      <c r="N108" s="4"/>
      <c r="O108" s="4"/>
      <c r="Q108" s="3"/>
      <c r="R108" s="3" t="n">
        <v>746.442408087022</v>
      </c>
      <c r="S108" s="4" t="n">
        <f aca="false">-+R108*VLOOKUP(A108,curves,3,0)*1000</f>
        <v>-2620702.21160593</v>
      </c>
    </row>
    <row r="109" customFormat="false" ht="12.75" hidden="false" customHeight="false" outlineLevel="0" collapsed="false">
      <c r="A109" s="58" t="n">
        <f aca="false">+curves!A98</f>
        <v>39600</v>
      </c>
      <c r="B109" s="3" t="n">
        <f aca="false">+SUMIF($E$11:$BY$11,"POS",$E109:$BY109)</f>
        <v>0</v>
      </c>
      <c r="C109" s="4" t="n">
        <f aca="false">+SUMIF($E$11:$BY$11,"P&amp;l",$E109:$BY109)</f>
        <v>-9413294.05214036</v>
      </c>
      <c r="D109" s="58"/>
      <c r="E109" s="3"/>
      <c r="F109" s="4"/>
      <c r="G109" s="4"/>
      <c r="I109" s="3"/>
      <c r="J109" s="3" t="n">
        <v>1950.62161998376</v>
      </c>
      <c r="K109" s="4" t="n">
        <f aca="false">-+J109*VLOOKUP(A109,curves,3,0)*1000</f>
        <v>-6805464.24999872</v>
      </c>
      <c r="M109" s="3"/>
      <c r="N109" s="4"/>
      <c r="O109" s="4"/>
      <c r="Q109" s="3"/>
      <c r="R109" s="3" t="n">
        <v>747.471297538064</v>
      </c>
      <c r="S109" s="4" t="n">
        <f aca="false">-+R109*VLOOKUP(A109,curves,3,0)*1000</f>
        <v>-2607829.80214164</v>
      </c>
    </row>
    <row r="110" customFormat="false" ht="12.75" hidden="false" customHeight="false" outlineLevel="0" collapsed="false">
      <c r="A110" s="58" t="n">
        <f aca="false">+curves!A99</f>
        <v>39630</v>
      </c>
      <c r="B110" s="3" t="n">
        <f aca="false">+SUMIF($E$11:$BY$11,"POS",$E110:$BY110)</f>
        <v>0</v>
      </c>
      <c r="C110" s="4" t="n">
        <f aca="false">+SUMIF($E$11:$BY$11,"P&amp;l",$E110:$BY110)</f>
        <v>-9361369.53487749</v>
      </c>
      <c r="D110" s="58"/>
      <c r="E110" s="3"/>
      <c r="F110" s="4"/>
      <c r="G110" s="4"/>
      <c r="I110" s="3"/>
      <c r="J110" s="3" t="n">
        <v>1951.11640023854</v>
      </c>
      <c r="K110" s="4" t="n">
        <f aca="false">-+J110*VLOOKUP(A110,curves,3,0)*1000</f>
        <v>-6765817.08648778</v>
      </c>
      <c r="M110" s="3"/>
      <c r="N110" s="4"/>
      <c r="O110" s="4"/>
      <c r="Q110" s="3"/>
      <c r="R110" s="3" t="n">
        <v>748.501605201001</v>
      </c>
      <c r="S110" s="4" t="n">
        <f aca="false">-+R110*VLOOKUP(A110,curves,3,0)*1000</f>
        <v>-2595552.44838971</v>
      </c>
    </row>
    <row r="111" customFormat="false" ht="12.75" hidden="false" customHeight="false" outlineLevel="0" collapsed="false">
      <c r="A111" s="58" t="n">
        <f aca="false">+curves!A100</f>
        <v>39661</v>
      </c>
      <c r="B111" s="3" t="n">
        <f aca="false">+SUMIF($E$11:$BY$11,"POS",$E111:$BY111)</f>
        <v>0</v>
      </c>
      <c r="C111" s="4" t="n">
        <f aca="false">+SUMIF($E$11:$BY$11,"P&amp;l",$E111:$BY111)</f>
        <v>-9307859.91165247</v>
      </c>
      <c r="D111" s="58"/>
      <c r="E111" s="3"/>
      <c r="F111" s="4"/>
      <c r="G111" s="4"/>
      <c r="I111" s="3"/>
      <c r="J111" s="3" t="n">
        <v>1951.61186249396</v>
      </c>
      <c r="K111" s="4" t="n">
        <f aca="false">-+J111*VLOOKUP(A111,curves,3,0)*1000</f>
        <v>-6725047.52728951</v>
      </c>
      <c r="M111" s="3"/>
      <c r="N111" s="4"/>
      <c r="O111" s="4"/>
      <c r="Q111" s="3"/>
      <c r="R111" s="3" t="n">
        <v>749.533333030685</v>
      </c>
      <c r="S111" s="4" t="n">
        <f aca="false">-+R111*VLOOKUP(A111,curves,3,0)*1000</f>
        <v>-2582812.38436296</v>
      </c>
    </row>
    <row r="112" customFormat="false" ht="12.75" hidden="false" customHeight="false" outlineLevel="0" collapsed="false">
      <c r="A112" s="58" t="n">
        <f aca="false">+curves!A101</f>
        <v>39692</v>
      </c>
      <c r="B112" s="3" t="n">
        <f aca="false">+SUMIF($E$11:$BY$11,"POS",$E112:$BY112)</f>
        <v>0</v>
      </c>
      <c r="C112" s="4" t="n">
        <f aca="false">+SUMIF($E$11:$BY$11,"P&amp;l",$E112:$BY112)</f>
        <v>-9254676.45043534</v>
      </c>
      <c r="D112" s="58"/>
      <c r="E112" s="3"/>
      <c r="F112" s="4"/>
      <c r="G112" s="4"/>
      <c r="I112" s="3"/>
      <c r="J112" s="3" t="n">
        <v>1952.10800769008</v>
      </c>
      <c r="K112" s="4" t="n">
        <f aca="false">-+J112*VLOOKUP(A112,curves,3,0)*1000</f>
        <v>-6684537.138975</v>
      </c>
      <c r="M112" s="3"/>
      <c r="N112" s="4"/>
      <c r="O112" s="4"/>
      <c r="Q112" s="3"/>
      <c r="R112" s="3" t="n">
        <v>750.566482984659</v>
      </c>
      <c r="S112" s="4" t="n">
        <f aca="false">-+R112*VLOOKUP(A112,curves,3,0)*1000</f>
        <v>-2570139.31146034</v>
      </c>
    </row>
    <row r="113" customFormat="false" ht="12.75" hidden="false" customHeight="false" outlineLevel="0" collapsed="false">
      <c r="A113" s="58" t="n">
        <f aca="false">+curves!A102</f>
        <v>39722</v>
      </c>
      <c r="B113" s="3" t="n">
        <f aca="false">+SUMIF($E$11:$BY$11,"POS",$E113:$BY113)</f>
        <v>0</v>
      </c>
      <c r="C113" s="4" t="n">
        <f aca="false">+SUMIF($E$11:$BY$11,"P&amp;l",$E113:$BY113)</f>
        <v>-9203685.40479282</v>
      </c>
      <c r="D113" s="58"/>
      <c r="E113" s="3"/>
      <c r="F113" s="4"/>
      <c r="G113" s="4"/>
      <c r="I113" s="3"/>
      <c r="J113" s="3" t="n">
        <v>1952.60483676821</v>
      </c>
      <c r="K113" s="4" t="n">
        <f aca="false">-+J113*VLOOKUP(A113,curves,3,0)*1000</f>
        <v>-6645633.26289306</v>
      </c>
      <c r="M113" s="3"/>
      <c r="N113" s="4"/>
      <c r="O113" s="4"/>
      <c r="Q113" s="3"/>
      <c r="R113" s="3" t="n">
        <v>751.601057023168</v>
      </c>
      <c r="S113" s="4" t="n">
        <f aca="false">-+R113*VLOOKUP(A113,curves,3,0)*1000</f>
        <v>-2558052.14189976</v>
      </c>
    </row>
    <row r="114" customFormat="false" ht="12.75" hidden="false" customHeight="false" outlineLevel="0" collapsed="false">
      <c r="A114" s="58" t="n">
        <f aca="false">+curves!A103</f>
        <v>39753</v>
      </c>
      <c r="B114" s="3" t="n">
        <f aca="false">+SUMIF($E$11:$BY$11,"POS",$E114:$BY114)</f>
        <v>0</v>
      </c>
      <c r="C114" s="4" t="n">
        <f aca="false">+SUMIF($E$11:$BY$11,"P&amp;l",$E114:$BY114)</f>
        <v>-9151136.81702334</v>
      </c>
      <c r="D114" s="58"/>
      <c r="E114" s="3"/>
      <c r="F114" s="4"/>
      <c r="G114" s="4"/>
      <c r="I114" s="3"/>
      <c r="J114" s="3" t="n">
        <v>1953.10235067107</v>
      </c>
      <c r="K114" s="4" t="n">
        <f aca="false">-+J114*VLOOKUP(A114,curves,3,0)*1000</f>
        <v>-6605627.56976803</v>
      </c>
      <c r="M114" s="3"/>
      <c r="N114" s="4"/>
      <c r="O114" s="4"/>
      <c r="Q114" s="3"/>
      <c r="R114" s="3" t="n">
        <v>752.637057109156</v>
      </c>
      <c r="S114" s="4" t="n">
        <f aca="false">-+R114*VLOOKUP(A114,curves,3,0)*1000</f>
        <v>-2545509.24725532</v>
      </c>
    </row>
    <row r="115" customFormat="false" ht="12.75" hidden="false" customHeight="false" outlineLevel="0" collapsed="false">
      <c r="A115" s="58" t="n">
        <f aca="false">+curves!A104</f>
        <v>39783</v>
      </c>
      <c r="B115" s="3" t="n">
        <f aca="false">+SUMIF($E$11:$BY$11,"POS",$E115:$BY115)</f>
        <v>0</v>
      </c>
      <c r="C115" s="4" t="n">
        <f aca="false">+SUMIF($E$11:$BY$11,"P&amp;l",$E115:$BY115)</f>
        <v>-9100754.67082521</v>
      </c>
      <c r="D115" s="58"/>
      <c r="E115" s="3"/>
      <c r="F115" s="4"/>
      <c r="G115" s="4"/>
      <c r="I115" s="3"/>
      <c r="J115" s="3" t="n">
        <v>1953.60055034253</v>
      </c>
      <c r="K115" s="4" t="n">
        <f aca="false">-+J115*VLOOKUP(A115,curves,3,0)*1000</f>
        <v>-6567208.39219767</v>
      </c>
      <c r="M115" s="3"/>
      <c r="N115" s="4"/>
      <c r="O115" s="4"/>
      <c r="Q115" s="3"/>
      <c r="R115" s="3" t="n">
        <v>753.674485208274</v>
      </c>
      <c r="S115" s="4" t="n">
        <f aca="false">-+R115*VLOOKUP(A115,curves,3,0)*1000</f>
        <v>-2533546.27862754</v>
      </c>
    </row>
    <row r="116" customFormat="false" ht="12.75" hidden="false" customHeight="false" outlineLevel="0" collapsed="false">
      <c r="A116" s="58" t="n">
        <f aca="false">+curves!A105</f>
        <v>39814</v>
      </c>
      <c r="B116" s="3" t="n">
        <f aca="false">+SUMIF($E$11:$BY$11,"POS",$E116:$BY116)</f>
        <v>0</v>
      </c>
      <c r="C116" s="4" t="n">
        <f aca="false">+SUMIF($E$11:$BY$11,"P&amp;l",$E116:$BY116)</f>
        <v>-9048832.96788054</v>
      </c>
      <c r="D116" s="58"/>
      <c r="E116" s="3"/>
      <c r="F116" s="4"/>
      <c r="G116" s="4"/>
      <c r="I116" s="3"/>
      <c r="J116" s="3" t="n">
        <v>1954.09943672799</v>
      </c>
      <c r="K116" s="4" t="n">
        <f aca="false">-+J116*VLOOKUP(A116,curves,3,0)*1000</f>
        <v>-6527700.82008801</v>
      </c>
      <c r="M116" s="3"/>
      <c r="N116" s="4"/>
      <c r="O116" s="4"/>
      <c r="Q116" s="3"/>
      <c r="R116" s="3" t="n">
        <v>754.713343288883</v>
      </c>
      <c r="S116" s="4" t="n">
        <f aca="false">-+R116*VLOOKUP(A116,curves,3,0)*1000</f>
        <v>-2521132.14779253</v>
      </c>
    </row>
    <row r="117" customFormat="false" ht="12.75" hidden="false" customHeight="false" outlineLevel="0" collapsed="false">
      <c r="A117" s="58" t="n">
        <f aca="false">+curves!A106</f>
        <v>39845</v>
      </c>
      <c r="B117" s="3" t="n">
        <f aca="false">+SUMIF($E$11:$BY$11,"POS",$E117:$BY117)</f>
        <v>0</v>
      </c>
      <c r="C117" s="4" t="n">
        <f aca="false">+SUMIF($E$11:$BY$11,"P&amp;l",$E117:$BY117)</f>
        <v>-8997227.23077015</v>
      </c>
      <c r="D117" s="58"/>
      <c r="E117" s="3"/>
      <c r="F117" s="4"/>
      <c r="G117" s="4"/>
      <c r="I117" s="3"/>
      <c r="J117" s="3" t="n">
        <v>1954.59901077387</v>
      </c>
      <c r="K117" s="4" t="n">
        <f aca="false">-+J117*VLOOKUP(A117,curves,3,0)*1000</f>
        <v>-6488444.03449836</v>
      </c>
      <c r="M117" s="3"/>
      <c r="N117" s="4"/>
      <c r="O117" s="4"/>
      <c r="Q117" s="3"/>
      <c r="R117" s="3" t="n">
        <v>755.753633322056</v>
      </c>
      <c r="S117" s="4" t="n">
        <f aca="false">-+R117*VLOOKUP(A117,curves,3,0)*1000</f>
        <v>-2508783.19627179</v>
      </c>
    </row>
    <row r="118" customFormat="false" ht="12.75" hidden="false" customHeight="false" outlineLevel="0" collapsed="false">
      <c r="A118" s="58" t="n">
        <f aca="false">+curves!A107</f>
        <v>39873</v>
      </c>
      <c r="B118" s="3" t="n">
        <f aca="false">+SUMIF($E$11:$BY$11,"POS",$E118:$BY118)</f>
        <v>0</v>
      </c>
      <c r="C118" s="4" t="n">
        <f aca="false">+SUMIF($E$11:$BY$11,"P&amp;l",$E118:$BY118)</f>
        <v>-8951378.35491373</v>
      </c>
      <c r="D118" s="58"/>
      <c r="E118" s="3"/>
      <c r="F118" s="4"/>
      <c r="G118" s="4"/>
      <c r="I118" s="3"/>
      <c r="J118" s="3" t="n">
        <v>1955.09927342805</v>
      </c>
      <c r="K118" s="4" t="n">
        <f aca="false">-+J118*VLOOKUP(A118,curves,3,0)*1000</f>
        <v>-6453360.36278515</v>
      </c>
      <c r="M118" s="3"/>
      <c r="N118" s="4"/>
      <c r="O118" s="4"/>
      <c r="Q118" s="3"/>
      <c r="R118" s="3" t="n">
        <v>756.795357281584</v>
      </c>
      <c r="S118" s="4" t="n">
        <f aca="false">-+R118*VLOOKUP(A118,curves,3,0)*1000</f>
        <v>-2498017.99212858</v>
      </c>
    </row>
    <row r="119" customFormat="false" ht="12.75" hidden="false" customHeight="false" outlineLevel="0" collapsed="false">
      <c r="A119" s="58" t="n">
        <f aca="false">+curves!A108</f>
        <v>39904</v>
      </c>
      <c r="B119" s="3" t="n">
        <f aca="false">+SUMIF($E$11:$BY$11,"POS",$E119:$BY119)</f>
        <v>0</v>
      </c>
      <c r="C119" s="4" t="n">
        <f aca="false">+SUMIF($E$11:$BY$11,"P&amp;l",$E119:$BY119)</f>
        <v>-8900365.97174013</v>
      </c>
      <c r="D119" s="58"/>
      <c r="E119" s="3"/>
      <c r="F119" s="4"/>
      <c r="G119" s="4"/>
      <c r="I119" s="3"/>
      <c r="J119" s="3" t="n">
        <v>1955.60022563982</v>
      </c>
      <c r="K119" s="4" t="n">
        <f aca="false">-+J119*VLOOKUP(A119,curves,3,0)*1000</f>
        <v>-6414575.50825529</v>
      </c>
      <c r="M119" s="3"/>
      <c r="N119" s="4"/>
      <c r="O119" s="4"/>
      <c r="Q119" s="3"/>
      <c r="R119" s="3" t="n">
        <v>757.838517143977</v>
      </c>
      <c r="S119" s="4" t="n">
        <f aca="false">-+R119*VLOOKUP(A119,curves,3,0)*1000</f>
        <v>-2485790.46348483</v>
      </c>
    </row>
    <row r="120" customFormat="false" ht="12.75" hidden="false" customHeight="false" outlineLevel="0" collapsed="false">
      <c r="A120" s="58" t="n">
        <f aca="false">+curves!A109</f>
        <v>39934</v>
      </c>
      <c r="B120" s="3" t="n">
        <f aca="false">+SUMIF($E$11:$BY$11,"POS",$E120:$BY120)</f>
        <v>0</v>
      </c>
      <c r="C120" s="4" t="n">
        <f aca="false">+SUMIF($E$11:$BY$11,"P&amp;l",$E120:$BY120)</f>
        <v>-8851457.18092978</v>
      </c>
      <c r="D120" s="58"/>
      <c r="E120" s="3"/>
      <c r="F120" s="4"/>
      <c r="G120" s="4"/>
      <c r="I120" s="3"/>
      <c r="J120" s="3" t="n">
        <v>1956.10186835955</v>
      </c>
      <c r="K120" s="4" t="n">
        <f aca="false">-+J120*VLOOKUP(A120,curves,3,0)*1000</f>
        <v>-6377328.80150504</v>
      </c>
      <c r="M120" s="3"/>
      <c r="N120" s="4"/>
      <c r="O120" s="4"/>
      <c r="Q120" s="3"/>
      <c r="R120" s="3" t="n">
        <v>758.883114888472</v>
      </c>
      <c r="S120" s="4" t="n">
        <f aca="false">-+R120*VLOOKUP(A120,curves,3,0)*1000</f>
        <v>-2474128.37942474</v>
      </c>
    </row>
    <row r="121" customFormat="false" ht="12.75" hidden="false" customHeight="false" outlineLevel="0" collapsed="false">
      <c r="A121" s="58" t="n">
        <f aca="false">+curves!A110</f>
        <v>39965</v>
      </c>
      <c r="B121" s="3" t="n">
        <f aca="false">+SUMIF($E$11:$BY$11,"POS",$E121:$BY121)</f>
        <v>0</v>
      </c>
      <c r="C121" s="4" t="n">
        <f aca="false">+SUMIF($E$11:$BY$11,"P&amp;l",$E121:$BY121)</f>
        <v>-8801052.36915028</v>
      </c>
      <c r="D121" s="58"/>
      <c r="E121" s="3"/>
      <c r="F121" s="4"/>
      <c r="G121" s="4"/>
      <c r="I121" s="3"/>
      <c r="J121" s="3" t="n">
        <v>1956.604202539</v>
      </c>
      <c r="K121" s="4" t="n">
        <f aca="false">-+J121*VLOOKUP(A121,curves,3,0)*1000</f>
        <v>-6339026.17846445</v>
      </c>
      <c r="M121" s="3"/>
      <c r="N121" s="4"/>
      <c r="O121" s="4"/>
      <c r="Q121" s="3"/>
      <c r="R121" s="3" t="n">
        <v>759.929152497031</v>
      </c>
      <c r="S121" s="4" t="n">
        <f aca="false">-+R121*VLOOKUP(A121,curves,3,0)*1000</f>
        <v>-2462026.19068583</v>
      </c>
    </row>
    <row r="122" customFormat="false" ht="12.75" hidden="false" customHeight="false" outlineLevel="0" collapsed="false">
      <c r="A122" s="58" t="n">
        <f aca="false">+curves!A111</f>
        <v>39995</v>
      </c>
      <c r="B122" s="3" t="n">
        <f aca="false">+SUMIF($E$11:$BY$11,"POS",$E122:$BY122)</f>
        <v>0</v>
      </c>
      <c r="C122" s="4" t="n">
        <f aca="false">+SUMIF($E$11:$BY$11,"P&amp;l",$E122:$BY122)</f>
        <v>-8752726.28756515</v>
      </c>
      <c r="D122" s="58"/>
      <c r="E122" s="3"/>
      <c r="F122" s="4"/>
      <c r="G122" s="4"/>
      <c r="I122" s="3"/>
      <c r="J122" s="3" t="n">
        <v>1957.10722913143</v>
      </c>
      <c r="K122" s="4" t="n">
        <f aca="false">-+J122*VLOOKUP(A122,curves,3,0)*1000</f>
        <v>-6302242.59716534</v>
      </c>
      <c r="M122" s="3"/>
      <c r="N122" s="4"/>
      <c r="O122" s="4"/>
      <c r="Q122" s="3"/>
      <c r="R122" s="3" t="n">
        <v>760.976631954351</v>
      </c>
      <c r="S122" s="4" t="n">
        <f aca="false">-+R122*VLOOKUP(A122,curves,3,0)*1000</f>
        <v>-2450483.69039981</v>
      </c>
    </row>
    <row r="123" customFormat="false" ht="12.75" hidden="false" customHeight="false" outlineLevel="0" collapsed="false">
      <c r="A123" s="58" t="n">
        <f aca="false">+curves!A112</f>
        <v>40026</v>
      </c>
      <c r="B123" s="3" t="n">
        <f aca="false">+SUMIF($E$11:$BY$11,"POS",$E123:$BY123)</f>
        <v>0</v>
      </c>
      <c r="C123" s="4" t="n">
        <f aca="false">+SUMIF($E$11:$BY$11,"P&amp;l",$E123:$BY123)</f>
        <v>-8702921.41759551</v>
      </c>
      <c r="D123" s="58"/>
      <c r="E123" s="3"/>
      <c r="F123" s="4"/>
      <c r="G123" s="4"/>
      <c r="I123" s="3"/>
      <c r="J123" s="3" t="n">
        <v>1957.6109490911</v>
      </c>
      <c r="K123" s="4" t="n">
        <f aca="false">-+J123*VLOOKUP(A123,curves,3,0)*1000</f>
        <v>-6264415.93535877</v>
      </c>
      <c r="M123" s="3"/>
      <c r="N123" s="4"/>
      <c r="O123" s="4"/>
      <c r="Q123" s="3"/>
      <c r="R123" s="3" t="n">
        <v>762.025555247863</v>
      </c>
      <c r="S123" s="4" t="n">
        <f aca="false">-+R123*VLOOKUP(A123,curves,3,0)*1000</f>
        <v>-2438505.48223674</v>
      </c>
    </row>
    <row r="124" customFormat="false" ht="12.75" hidden="false" customHeight="false" outlineLevel="0" collapsed="false">
      <c r="A124" s="58" t="n">
        <f aca="false">+curves!A113</f>
        <v>40057</v>
      </c>
      <c r="B124" s="3" t="n">
        <f aca="false">+SUMIF($E$11:$BY$11,"POS",$E124:$BY124)</f>
        <v>0</v>
      </c>
      <c r="C124" s="4" t="n">
        <f aca="false">+SUMIF($E$11:$BY$11,"P&amp;l",$E124:$BY124)</f>
        <v>-8653418.94263733</v>
      </c>
      <c r="D124" s="58"/>
      <c r="E124" s="3"/>
      <c r="F124" s="4"/>
      <c r="G124" s="4"/>
      <c r="I124" s="3"/>
      <c r="J124" s="3" t="n">
        <v>1958.11536337377</v>
      </c>
      <c r="K124" s="4" t="n">
        <f aca="false">-+J124*VLOOKUP(A124,curves,3,0)*1000</f>
        <v>-6226828.90894855</v>
      </c>
      <c r="M124" s="3"/>
      <c r="N124" s="4"/>
      <c r="O124" s="4"/>
      <c r="Q124" s="3"/>
      <c r="R124" s="3" t="n">
        <v>763.075924367737</v>
      </c>
      <c r="S124" s="4" t="n">
        <f aca="false">-+R124*VLOOKUP(A124,curves,3,0)*1000</f>
        <v>-2426590.03368878</v>
      </c>
    </row>
    <row r="125" customFormat="false" ht="12.75" hidden="false" customHeight="false" outlineLevel="0" collapsed="false">
      <c r="A125" s="58" t="n">
        <f aca="false">+curves!A114</f>
        <v>40087</v>
      </c>
      <c r="B125" s="3" t="n">
        <f aca="false">+SUMIF($E$11:$BY$11,"POS",$E125:$BY125)</f>
        <v>0</v>
      </c>
      <c r="C125" s="4" t="n">
        <f aca="false">+SUMIF($E$11:$BY$11,"P&amp;l",$E125:$BY125)</f>
        <v>-8605958.26885879</v>
      </c>
      <c r="D125" s="58"/>
      <c r="E125" s="3"/>
      <c r="F125" s="4"/>
      <c r="G125" s="4"/>
      <c r="I125" s="3"/>
      <c r="J125" s="3" t="n">
        <v>1958.62047293659</v>
      </c>
      <c r="K125" s="4" t="n">
        <f aca="false">-+J125*VLOOKUP(A125,curves,3,0)*1000</f>
        <v>-6190732.57176231</v>
      </c>
      <c r="M125" s="3"/>
      <c r="N125" s="4"/>
      <c r="O125" s="4"/>
      <c r="Q125" s="3"/>
      <c r="R125" s="3" t="n">
        <v>764.127741306887</v>
      </c>
      <c r="S125" s="4" t="n">
        <f aca="false">-+R125*VLOOKUP(A125,curves,3,0)*1000</f>
        <v>-2415225.69709648</v>
      </c>
    </row>
    <row r="126" customFormat="false" ht="12.75" hidden="false" customHeight="false" outlineLevel="0" collapsed="false">
      <c r="A126" s="58" t="n">
        <f aca="false">+curves!A115</f>
        <v>40118</v>
      </c>
      <c r="B126" s="3" t="n">
        <f aca="false">+SUMIF($E$11:$BY$11,"POS",$E126:$BY126)</f>
        <v>0</v>
      </c>
      <c r="C126" s="4" t="n">
        <f aca="false">+SUMIF($E$11:$BY$11,"P&amp;l",$E126:$BY126)</f>
        <v>-8557044.4138124</v>
      </c>
      <c r="D126" s="58"/>
      <c r="E126" s="3"/>
      <c r="F126" s="4"/>
      <c r="G126" s="4"/>
      <c r="I126" s="3"/>
      <c r="J126" s="3" t="n">
        <v>1959.12627873781</v>
      </c>
      <c r="K126" s="4" t="n">
        <f aca="false">-+J126*VLOOKUP(A126,curves,3,0)*1000</f>
        <v>-6153612.20838105</v>
      </c>
      <c r="M126" s="3"/>
      <c r="N126" s="4"/>
      <c r="O126" s="4"/>
      <c r="Q126" s="3"/>
      <c r="R126" s="3" t="n">
        <v>765.181008060975</v>
      </c>
      <c r="S126" s="4" t="n">
        <f aca="false">-+R126*VLOOKUP(A126,curves,3,0)*1000</f>
        <v>-2403432.20543135</v>
      </c>
    </row>
    <row r="127" customFormat="false" ht="12.75" hidden="false" customHeight="false" outlineLevel="0" collapsed="false">
      <c r="A127" s="58" t="n">
        <f aca="false">+curves!A116</f>
        <v>40148</v>
      </c>
      <c r="B127" s="3" t="n">
        <f aca="false">+SUMIF($E$11:$BY$11,"POS",$E127:$BY127)</f>
        <v>0</v>
      </c>
      <c r="C127" s="4" t="n">
        <f aca="false">+SUMIF($E$11:$BY$11,"P&amp;l",$E127:$BY127)</f>
        <v>-8510148.26969675</v>
      </c>
      <c r="D127" s="58"/>
      <c r="E127" s="3"/>
      <c r="F127" s="4"/>
      <c r="G127" s="4"/>
      <c r="I127" s="3"/>
      <c r="J127" s="3" t="n">
        <v>1959.63278173713</v>
      </c>
      <c r="K127" s="4" t="n">
        <f aca="false">-+J127*VLOOKUP(A127,curves,3,0)*1000</f>
        <v>-6117964.04542669</v>
      </c>
      <c r="M127" s="3"/>
      <c r="N127" s="4"/>
      <c r="O127" s="4"/>
      <c r="Q127" s="3"/>
      <c r="R127" s="3" t="n">
        <v>766.235726628412</v>
      </c>
      <c r="S127" s="4" t="n">
        <f aca="false">-+R127*VLOOKUP(A127,curves,3,0)*1000</f>
        <v>-2392184.22427006</v>
      </c>
    </row>
    <row r="128" customFormat="false" ht="12.75" hidden="false" customHeight="false" outlineLevel="0" collapsed="false">
      <c r="A128" s="58" t="n">
        <f aca="false">+curves!A117</f>
        <v>40179</v>
      </c>
      <c r="B128" s="3" t="n">
        <f aca="false">+SUMIF($E$11:$BY$11,"POS",$E128:$BY128)</f>
        <v>0</v>
      </c>
      <c r="C128" s="4" t="n">
        <f aca="false">+SUMIF($E$11:$BY$11,"P&amp;l",$E128:$BY128)</f>
        <v>-8461815.65377545</v>
      </c>
      <c r="D128" s="58"/>
      <c r="E128" s="3"/>
      <c r="F128" s="4"/>
      <c r="G128" s="4"/>
      <c r="I128" s="3"/>
      <c r="J128" s="3" t="n">
        <v>1960.13998289567</v>
      </c>
      <c r="K128" s="4" t="n">
        <f aca="false">-+J128*VLOOKUP(A128,curves,3,0)*1000</f>
        <v>-6081304.28513821</v>
      </c>
      <c r="M128" s="3"/>
      <c r="N128" s="4"/>
      <c r="O128" s="4"/>
      <c r="Q128" s="3"/>
      <c r="R128" s="3" t="n">
        <v>767.291899010364</v>
      </c>
      <c r="S128" s="4" t="n">
        <f aca="false">-+R128*VLOOKUP(A128,curves,3,0)*1000</f>
        <v>-2380511.36863724</v>
      </c>
    </row>
    <row r="129" customFormat="false" ht="12.75" hidden="false" customHeight="false" outlineLevel="0" collapsed="false">
      <c r="A129" s="58" t="n">
        <f aca="false">+curves!A118</f>
        <v>40210</v>
      </c>
      <c r="B129" s="3" t="n">
        <f aca="false">+SUMIF($E$11:$BY$11,"POS",$E129:$BY129)</f>
        <v>0</v>
      </c>
      <c r="C129" s="4" t="n">
        <f aca="false">+SUMIF($E$11:$BY$11,"P&amp;l",$E129:$BY129)</f>
        <v>-8413776.01232942</v>
      </c>
      <c r="D129" s="58"/>
      <c r="E129" s="3"/>
      <c r="F129" s="4"/>
      <c r="G129" s="4"/>
      <c r="I129" s="3"/>
      <c r="J129" s="3" t="n">
        <v>1960.64788317566</v>
      </c>
      <c r="K129" s="4" t="n">
        <f aca="false">-+J129*VLOOKUP(A129,curves,3,0)*1000</f>
        <v>-6044876.43165332</v>
      </c>
      <c r="M129" s="3"/>
      <c r="N129" s="4"/>
      <c r="O129" s="4"/>
      <c r="Q129" s="3"/>
      <c r="R129" s="3" t="n">
        <v>768.349527210757</v>
      </c>
      <c r="S129" s="4" t="n">
        <f aca="false">-+R129*VLOOKUP(A129,curves,3,0)*1000</f>
        <v>-2368899.58067609</v>
      </c>
    </row>
    <row r="130" customFormat="false" ht="12.75" hidden="false" customHeight="false" outlineLevel="0" collapsed="false">
      <c r="A130" s="58" t="n">
        <f aca="false">+curves!A119</f>
        <v>40238</v>
      </c>
      <c r="B130" s="3" t="n">
        <f aca="false">+SUMIF($E$11:$BY$11,"POS",$E130:$BY130)</f>
        <v>0</v>
      </c>
      <c r="C130" s="4" t="n">
        <f aca="false">+SUMIF($E$11:$BY$11,"P&amp;l",$E130:$BY130)</f>
        <v>-8371101.02035857</v>
      </c>
      <c r="D130" s="58"/>
      <c r="E130" s="3"/>
      <c r="F130" s="4"/>
      <c r="G130" s="4"/>
      <c r="I130" s="3"/>
      <c r="J130" s="3" t="n">
        <v>1961.15648354074</v>
      </c>
      <c r="K130" s="4" t="n">
        <f aca="false">-+J130*VLOOKUP(A130,curves,3,0)*1000</f>
        <v>-6012322.89236698</v>
      </c>
      <c r="M130" s="3"/>
      <c r="N130" s="4"/>
      <c r="O130" s="4"/>
      <c r="Q130" s="3"/>
      <c r="R130" s="3" t="n">
        <v>769.408613236277</v>
      </c>
      <c r="S130" s="4" t="n">
        <f aca="false">-+R130*VLOOKUP(A130,curves,3,0)*1000</f>
        <v>-2358778.12799159</v>
      </c>
    </row>
    <row r="131" customFormat="false" ht="12.75" hidden="false" customHeight="false" outlineLevel="0" collapsed="false">
      <c r="A131" s="58" t="n">
        <f aca="false">+curves!A120</f>
        <v>40269</v>
      </c>
      <c r="B131" s="3" t="n">
        <f aca="false">+SUMIF($E$11:$BY$11,"POS",$E131:$BY131)</f>
        <v>0</v>
      </c>
      <c r="C131" s="4" t="n">
        <f aca="false">+SUMIF($E$11:$BY$11,"P&amp;l",$E131:$BY131)</f>
        <v>-8323611.54368536</v>
      </c>
      <c r="D131" s="58"/>
      <c r="E131" s="3"/>
      <c r="F131" s="4"/>
      <c r="G131" s="4"/>
      <c r="I131" s="3"/>
      <c r="J131" s="3" t="n">
        <v>1961.66578495604</v>
      </c>
      <c r="K131" s="4" t="n">
        <f aca="false">-+J131*VLOOKUP(A131,curves,3,0)*1000</f>
        <v>-5976331.44294627</v>
      </c>
      <c r="M131" s="3"/>
      <c r="N131" s="4"/>
      <c r="O131" s="4"/>
      <c r="Q131" s="3"/>
      <c r="R131" s="3" t="n">
        <v>770.469159096377</v>
      </c>
      <c r="S131" s="4" t="n">
        <f aca="false">-+R131*VLOOKUP(A131,curves,3,0)*1000</f>
        <v>-2347280.10073909</v>
      </c>
    </row>
    <row r="132" customFormat="false" ht="12.75" hidden="false" customHeight="false" outlineLevel="0" collapsed="false">
      <c r="A132" s="58" t="n">
        <f aca="false">+curves!A121</f>
        <v>40299</v>
      </c>
      <c r="B132" s="3" t="n">
        <f aca="false">+SUMIF($E$11:$BY$11,"POS",$E132:$BY132)</f>
        <v>0</v>
      </c>
      <c r="C132" s="4" t="n">
        <f aca="false">+SUMIF($E$11:$BY$11,"P&amp;l",$E132:$BY132)</f>
        <v>-8278081.48295434</v>
      </c>
      <c r="D132" s="58"/>
      <c r="E132" s="3"/>
      <c r="F132" s="4"/>
      <c r="G132" s="4"/>
      <c r="I132" s="3"/>
      <c r="J132" s="3" t="n">
        <v>1962.17578838776</v>
      </c>
      <c r="K132" s="4" t="n">
        <f aca="false">-+J132*VLOOKUP(A132,curves,3,0)*1000</f>
        <v>-5941767.47047086</v>
      </c>
      <c r="M132" s="3"/>
      <c r="N132" s="4"/>
      <c r="O132" s="4"/>
      <c r="Q132" s="3"/>
      <c r="R132" s="3" t="n">
        <v>771.53116680328</v>
      </c>
      <c r="S132" s="4" t="n">
        <f aca="false">-+R132*VLOOKUP(A132,curves,3,0)*1000</f>
        <v>-2336314.01248348</v>
      </c>
    </row>
    <row r="133" customFormat="false" ht="12.75" hidden="false" customHeight="false" outlineLevel="0" collapsed="false">
      <c r="A133" s="58" t="n">
        <f aca="false">+curves!A122</f>
        <v>40330</v>
      </c>
      <c r="B133" s="3" t="n">
        <f aca="false">+SUMIF($E$11:$BY$11,"POS",$E133:$BY133)</f>
        <v>0</v>
      </c>
      <c r="C133" s="4" t="n">
        <f aca="false">+SUMIF($E$11:$BY$11,"P&amp;l",$E133:$BY133)</f>
        <v>-8231155.40034991</v>
      </c>
      <c r="D133" s="58"/>
      <c r="E133" s="3"/>
      <c r="F133" s="4"/>
      <c r="G133" s="4"/>
      <c r="I133" s="3"/>
      <c r="J133" s="3" t="n">
        <v>1962.68649480354</v>
      </c>
      <c r="K133" s="4" t="n">
        <f aca="false">-+J133*VLOOKUP(A133,curves,3,0)*1000</f>
        <v>-5906221.97658369</v>
      </c>
      <c r="M133" s="3"/>
      <c r="N133" s="4"/>
      <c r="O133" s="4"/>
      <c r="Q133" s="3"/>
      <c r="R133" s="3" t="n">
        <v>772.594638371982</v>
      </c>
      <c r="S133" s="4" t="n">
        <f aca="false">-+R133*VLOOKUP(A133,curves,3,0)*1000</f>
        <v>-2324933.42376622</v>
      </c>
    </row>
    <row r="134" customFormat="false" ht="12.75" hidden="false" customHeight="false" outlineLevel="0" collapsed="false">
      <c r="A134" s="58" t="n">
        <f aca="false">+curves!A123</f>
        <v>40360</v>
      </c>
      <c r="B134" s="3" t="n">
        <f aca="false">+SUMIF($E$11:$BY$11,"POS",$E134:$BY134)</f>
        <v>0</v>
      </c>
      <c r="C134" s="4" t="n">
        <f aca="false">+SUMIF($E$11:$BY$11,"P&amp;l",$E134:$BY134)</f>
        <v>-8187298.91891729</v>
      </c>
      <c r="D134" s="58"/>
      <c r="E134" s="3"/>
      <c r="F134" s="4"/>
      <c r="G134" s="4"/>
      <c r="I134" s="3"/>
      <c r="J134" s="3" t="n">
        <v>1963.1979051725</v>
      </c>
      <c r="K134" s="4" t="n">
        <f aca="false">-+J134*VLOOKUP(A134,curves,3,0)*1000</f>
        <v>-5872899.19123196</v>
      </c>
      <c r="M134" s="3"/>
      <c r="N134" s="4"/>
      <c r="O134" s="4"/>
      <c r="Q134" s="3"/>
      <c r="R134" s="3" t="n">
        <v>773.659575820257</v>
      </c>
      <c r="S134" s="4" t="n">
        <f aca="false">-+R134*VLOOKUP(A134,curves,3,0)*1000</f>
        <v>-2314399.72768533</v>
      </c>
    </row>
    <row r="135" customFormat="false" ht="12.75" hidden="false" customHeight="false" outlineLevel="0" collapsed="false">
      <c r="A135" s="58" t="n">
        <f aca="false">+curves!A124</f>
        <v>40391</v>
      </c>
      <c r="B135" s="3" t="n">
        <f aca="false">+SUMIF($E$11:$BY$11,"POS",$E135:$BY135)</f>
        <v>0</v>
      </c>
      <c r="C135" s="4" t="n">
        <f aca="false">+SUMIF($E$11:$BY$11,"P&amp;l",$E135:$BY135)</f>
        <v>-8142427.04407793</v>
      </c>
      <c r="D135" s="58"/>
      <c r="E135" s="3"/>
      <c r="F135" s="4"/>
      <c r="G135" s="4"/>
      <c r="I135" s="3"/>
      <c r="J135" s="3" t="n">
        <v>1963.71002046484</v>
      </c>
      <c r="K135" s="4" t="n">
        <f aca="false">-+J135*VLOOKUP(A135,curves,3,0)*1000</f>
        <v>-5838867.72151036</v>
      </c>
      <c r="M135" s="3"/>
      <c r="N135" s="4"/>
      <c r="O135" s="4"/>
      <c r="Q135" s="3"/>
      <c r="R135" s="3" t="n">
        <v>774.72598116866</v>
      </c>
      <c r="S135" s="4" t="n">
        <f aca="false">-+R135*VLOOKUP(A135,curves,3,0)*1000</f>
        <v>-2303559.32256757</v>
      </c>
    </row>
    <row r="136" customFormat="false" ht="12.75" hidden="false" customHeight="false" outlineLevel="0" collapsed="false">
      <c r="A136" s="58" t="n">
        <f aca="false">+curves!A125</f>
        <v>40422</v>
      </c>
      <c r="B136" s="3" t="n">
        <f aca="false">+SUMIF($E$11:$BY$11,"POS",$E136:$BY136)</f>
        <v>0</v>
      </c>
      <c r="C136" s="4" t="n">
        <f aca="false">+SUMIF($E$11:$BY$11,"P&amp;l",$E136:$BY136)</f>
        <v>-8097802.06066418</v>
      </c>
      <c r="D136" s="58"/>
      <c r="E136" s="3"/>
      <c r="F136" s="4"/>
      <c r="G136" s="4"/>
      <c r="I136" s="3"/>
      <c r="J136" s="3" t="n">
        <v>1964.22284165222</v>
      </c>
      <c r="K136" s="4" t="n">
        <f aca="false">-+J136*VLOOKUP(A136,curves,3,0)*1000</f>
        <v>-5805033.15392444</v>
      </c>
      <c r="M136" s="3"/>
      <c r="N136" s="4"/>
      <c r="O136" s="4"/>
      <c r="Q136" s="3"/>
      <c r="R136" s="3" t="n">
        <v>775.793856440533</v>
      </c>
      <c r="S136" s="4" t="n">
        <f aca="false">-+R136*VLOOKUP(A136,curves,3,0)*1000</f>
        <v>-2292768.90673974</v>
      </c>
    </row>
    <row r="137" customFormat="false" ht="12.75" hidden="false" customHeight="false" outlineLevel="0" collapsed="false">
      <c r="A137" s="58" t="n">
        <f aca="false">+curves!A126</f>
        <v>40452</v>
      </c>
      <c r="B137" s="3" t="n">
        <f aca="false">+SUMIF($E$11:$BY$11,"POS",$E137:$BY137)</f>
        <v>0</v>
      </c>
      <c r="C137" s="4" t="n">
        <f aca="false">+SUMIF($E$11:$BY$11,"P&amp;l",$E137:$BY137)</f>
        <v>-8055000.5017492</v>
      </c>
      <c r="D137" s="58"/>
      <c r="E137" s="3"/>
      <c r="F137" s="4"/>
      <c r="G137" s="4"/>
      <c r="I137" s="3"/>
      <c r="J137" s="3" t="n">
        <v>1964.73636970775</v>
      </c>
      <c r="K137" s="4" t="n">
        <f aca="false">-+J137*VLOOKUP(A137,curves,3,0)*1000</f>
        <v>-5772525.13369371</v>
      </c>
      <c r="M137" s="3"/>
      <c r="N137" s="4"/>
      <c r="O137" s="4"/>
      <c r="Q137" s="3"/>
      <c r="R137" s="3" t="n">
        <v>776.863203662002</v>
      </c>
      <c r="S137" s="4" t="n">
        <f aca="false">-+R137*VLOOKUP(A137,curves,3,0)*1000</f>
        <v>-2282475.36805549</v>
      </c>
    </row>
    <row r="138" customFormat="false" ht="12.75" hidden="false" customHeight="false" outlineLevel="0" collapsed="false">
      <c r="A138" s="58" t="n">
        <f aca="false">+curves!A127</f>
        <v>40483</v>
      </c>
      <c r="B138" s="3" t="n">
        <f aca="false">+SUMIF($E$11:$BY$11,"POS",$E138:$BY138)</f>
        <v>0</v>
      </c>
      <c r="C138" s="4" t="n">
        <f aca="false">+SUMIF($E$11:$BY$11,"P&amp;l",$E138:$BY138)</f>
        <v>-8010856.66138431</v>
      </c>
      <c r="D138" s="58"/>
      <c r="E138" s="3"/>
      <c r="F138" s="4"/>
      <c r="G138" s="4"/>
      <c r="I138" s="3"/>
      <c r="J138" s="3" t="n">
        <v>1965.25060560567</v>
      </c>
      <c r="K138" s="4" t="n">
        <f aca="false">-+J138*VLOOKUP(A138,curves,3,0)*1000</f>
        <v>-5739074.47947526</v>
      </c>
      <c r="M138" s="3"/>
      <c r="N138" s="4"/>
      <c r="O138" s="4"/>
      <c r="Q138" s="3"/>
      <c r="R138" s="3" t="n">
        <v>777.934024861991</v>
      </c>
      <c r="S138" s="4" t="n">
        <f aca="false">-+R138*VLOOKUP(A138,curves,3,0)*1000</f>
        <v>-2271782.18190905</v>
      </c>
    </row>
    <row r="139" customFormat="false" ht="12.75" hidden="false" customHeight="false" outlineLevel="0" collapsed="false">
      <c r="A139" s="58" t="n">
        <f aca="false">+curves!A128</f>
        <v>40513</v>
      </c>
      <c r="B139" s="3" t="n">
        <f aca="false">+SUMIF($E$11:$BY$11,"POS",$E139:$BY139)</f>
        <v>0</v>
      </c>
      <c r="C139" s="4" t="n">
        <f aca="false">+SUMIF($E$11:$BY$11,"P&amp;l",$E139:$BY139)</f>
        <v>-7968516.82104877</v>
      </c>
      <c r="D139" s="58"/>
      <c r="E139" s="3"/>
      <c r="F139" s="4"/>
      <c r="G139" s="4"/>
      <c r="I139" s="3"/>
      <c r="J139" s="3" t="n">
        <v>1965.76555032164</v>
      </c>
      <c r="K139" s="4" t="n">
        <f aca="false">-+J139*VLOOKUP(A139,curves,3,0)*1000</f>
        <v>-5706935.43296718</v>
      </c>
      <c r="M139" s="3"/>
      <c r="N139" s="4"/>
      <c r="O139" s="4"/>
      <c r="Q139" s="3"/>
      <c r="R139" s="3" t="n">
        <v>779.006322072219</v>
      </c>
      <c r="S139" s="4" t="n">
        <f aca="false">-+R139*VLOOKUP(A139,curves,3,0)*1000</f>
        <v>-2261581.38808159</v>
      </c>
    </row>
    <row r="140" customFormat="false" ht="12.75" hidden="false" customHeight="false" outlineLevel="0" collapsed="false">
      <c r="A140" s="58" t="n">
        <f aca="false">+curves!A129</f>
        <v>40544</v>
      </c>
      <c r="B140" s="3" t="n">
        <f aca="false">+SUMIF($E$11:$BY$11,"POS",$E140:$BY140)</f>
        <v>0</v>
      </c>
      <c r="C140" s="4" t="n">
        <f aca="false">+SUMIF($E$11:$BY$11,"P&amp;l",$E140:$BY140)</f>
        <v>-7924848.91670029</v>
      </c>
      <c r="D140" s="58"/>
      <c r="E140" s="3"/>
      <c r="F140" s="4"/>
      <c r="G140" s="4"/>
      <c r="I140" s="3"/>
      <c r="J140" s="3" t="n">
        <v>1966.28120483282</v>
      </c>
      <c r="K140" s="4" t="n">
        <f aca="false">-+J140*VLOOKUP(A140,curves,3,0)*1000</f>
        <v>-5673864.34690579</v>
      </c>
      <c r="M140" s="3"/>
      <c r="N140" s="4"/>
      <c r="O140" s="4"/>
      <c r="Q140" s="3"/>
      <c r="R140" s="3" t="n">
        <v>780.080097327204</v>
      </c>
      <c r="S140" s="4" t="n">
        <f aca="false">-+R140*VLOOKUP(A140,curves,3,0)*1000</f>
        <v>-2250984.5697945</v>
      </c>
    </row>
    <row r="141" customFormat="false" ht="12.75" hidden="false" customHeight="false" outlineLevel="0" collapsed="false">
      <c r="A141" s="58" t="n">
        <f aca="false">+curves!A130</f>
        <v>40575</v>
      </c>
      <c r="B141" s="3" t="n">
        <f aca="false">+SUMIF($E$11:$BY$11,"POS",$E141:$BY141)</f>
        <v>0</v>
      </c>
      <c r="C141" s="4" t="n">
        <f aca="false">+SUMIF($E$11:$BY$11,"P&amp;l",$E141:$BY141)</f>
        <v>-7881421.25667776</v>
      </c>
      <c r="D141" s="58"/>
      <c r="E141" s="3"/>
      <c r="F141" s="4"/>
      <c r="G141" s="4"/>
      <c r="I141" s="3"/>
      <c r="J141" s="3" t="n">
        <v>1966.79757011747</v>
      </c>
      <c r="K141" s="4" t="n">
        <f aca="false">-+J141*VLOOKUP(A141,curves,3,0)*1000</f>
        <v>-5640984.62102264</v>
      </c>
      <c r="M141" s="3"/>
      <c r="N141" s="4"/>
      <c r="O141" s="4"/>
      <c r="Q141" s="3"/>
      <c r="R141" s="3" t="n">
        <v>781.155352664269</v>
      </c>
      <c r="S141" s="4" t="n">
        <f aca="false">-+R141*VLOOKUP(A141,curves,3,0)*1000</f>
        <v>-2240436.63565512</v>
      </c>
    </row>
    <row r="142" customFormat="false" ht="12.75" hidden="false" customHeight="false" outlineLevel="0" collapsed="false">
      <c r="A142" s="58" t="n">
        <f aca="false">+curves!A131</f>
        <v>40603</v>
      </c>
      <c r="B142" s="3" t="n">
        <f aca="false">+SUMIF($E$11:$BY$11,"POS",$E142:$BY142)</f>
        <v>0</v>
      </c>
      <c r="C142" s="4" t="n">
        <f aca="false">+SUMIF($E$11:$BY$11,"P&amp;l",$E142:$BY142)</f>
        <v>-7842841.89556504</v>
      </c>
      <c r="D142" s="58"/>
      <c r="E142" s="3"/>
      <c r="F142" s="4"/>
      <c r="G142" s="4"/>
      <c r="I142" s="3"/>
      <c r="J142" s="3" t="n">
        <v>1967.31464715531</v>
      </c>
      <c r="K142" s="4" t="n">
        <f aca="false">-+J142*VLOOKUP(A142,curves,3,0)*1000</f>
        <v>-5611593.18635127</v>
      </c>
      <c r="M142" s="3"/>
      <c r="N142" s="4"/>
      <c r="O142" s="4"/>
      <c r="Q142" s="3"/>
      <c r="R142" s="3" t="n">
        <v>782.232090123548</v>
      </c>
      <c r="S142" s="4" t="n">
        <f aca="false">-+R142*VLOOKUP(A142,curves,3,0)*1000</f>
        <v>-2231248.70921376</v>
      </c>
    </row>
    <row r="143" customFormat="false" ht="12.75" hidden="false" customHeight="false" outlineLevel="0" collapsed="false">
      <c r="A143" s="58" t="n">
        <f aca="false">+curves!A132</f>
        <v>40634</v>
      </c>
      <c r="B143" s="3" t="n">
        <f aca="false">+SUMIF($E$11:$BY$11,"POS",$E143:$BY143)</f>
        <v>0</v>
      </c>
      <c r="C143" s="4" t="n">
        <f aca="false">+SUMIF($E$11:$BY$11,"P&amp;l",$E143:$BY143)</f>
        <v>-7799865.75406002</v>
      </c>
      <c r="D143" s="58"/>
      <c r="E143" s="3"/>
      <c r="F143" s="4"/>
      <c r="G143" s="4"/>
      <c r="I143" s="3"/>
      <c r="J143" s="3" t="n">
        <v>1967.83243692753</v>
      </c>
      <c r="K143" s="4" t="n">
        <f aca="false">-+J143*VLOOKUP(A143,curves,3,0)*1000</f>
        <v>-5579073.94732931</v>
      </c>
      <c r="M143" s="3"/>
      <c r="N143" s="4"/>
      <c r="O143" s="4"/>
      <c r="Q143" s="3"/>
      <c r="R143" s="3" t="n">
        <v>783.310311747983</v>
      </c>
      <c r="S143" s="4" t="n">
        <f aca="false">-+R143*VLOOKUP(A143,curves,3,0)*1000</f>
        <v>-2220791.8067307</v>
      </c>
    </row>
    <row r="144" customFormat="false" ht="12.75" hidden="false" customHeight="false" outlineLevel="0" collapsed="false">
      <c r="A144" s="58" t="n">
        <f aca="false">+curves!A133</f>
        <v>40664</v>
      </c>
      <c r="B144" s="3" t="n">
        <f aca="false">+SUMIF($E$11:$BY$11,"POS",$E144:$BY144)</f>
        <v>0</v>
      </c>
      <c r="C144" s="4" t="n">
        <f aca="false">+SUMIF($E$11:$BY$11,"P&amp;l",$E144:$BY144)</f>
        <v>-7758646.46646072</v>
      </c>
      <c r="D144" s="58"/>
      <c r="E144" s="3"/>
      <c r="F144" s="4"/>
      <c r="G144" s="4"/>
      <c r="I144" s="3"/>
      <c r="J144" s="3" t="n">
        <v>1968.35094041644</v>
      </c>
      <c r="K144" s="4" t="n">
        <f aca="false">-+J144*VLOOKUP(A144,curves,3,0)*1000</f>
        <v>-5547830.06847761</v>
      </c>
      <c r="M144" s="3"/>
      <c r="N144" s="4"/>
      <c r="O144" s="4"/>
      <c r="Q144" s="3"/>
      <c r="R144" s="3" t="n">
        <v>784.390019583334</v>
      </c>
      <c r="S144" s="4" t="n">
        <f aca="false">-+R144*VLOOKUP(A144,curves,3,0)*1000</f>
        <v>-2210816.39798311</v>
      </c>
    </row>
    <row r="145" customFormat="false" ht="12.75" hidden="false" customHeight="false" outlineLevel="0" collapsed="false">
      <c r="A145" s="58" t="n">
        <f aca="false">+curves!A134</f>
        <v>40695</v>
      </c>
      <c r="B145" s="3" t="n">
        <f aca="false">+SUMIF($E$11:$BY$11,"POS",$E145:$BY145)</f>
        <v>0</v>
      </c>
      <c r="C145" s="4" t="n">
        <f aca="false">+SUMIF($E$11:$BY$11,"P&amp;l",$E145:$BY145)</f>
        <v>-7716133.6226225</v>
      </c>
      <c r="D145" s="58"/>
      <c r="E145" s="3"/>
      <c r="F145" s="4"/>
      <c r="G145" s="4"/>
      <c r="I145" s="3"/>
      <c r="J145" s="3" t="n">
        <v>1968.87015860582</v>
      </c>
      <c r="K145" s="4" t="n">
        <f aca="false">-+J145*VLOOKUP(A145,curves,3,0)*1000</f>
        <v>-5515679.8540797</v>
      </c>
      <c r="M145" s="3"/>
      <c r="N145" s="4"/>
      <c r="O145" s="4"/>
      <c r="Q145" s="3"/>
      <c r="R145" s="3" t="n">
        <v>785.471215678181</v>
      </c>
      <c r="S145" s="4" t="n">
        <f aca="false">-+R145*VLOOKUP(A145,curves,3,0)*1000</f>
        <v>-2200453.7685428</v>
      </c>
    </row>
    <row r="146" customFormat="false" ht="12.75" hidden="false" customHeight="false" outlineLevel="0" collapsed="false">
      <c r="A146" s="58" t="n">
        <f aca="false">+curves!A135</f>
        <v>40725</v>
      </c>
      <c r="B146" s="3" t="n">
        <f aca="false">+SUMIF($E$11:$BY$11,"POS",$E146:$BY146)</f>
        <v>0</v>
      </c>
      <c r="C146" s="4" t="n">
        <f aca="false">+SUMIF($E$11:$BY$11,"P&amp;l",$E146:$BY146)</f>
        <v>-7675358.92040989</v>
      </c>
      <c r="D146" s="58"/>
      <c r="E146" s="3"/>
      <c r="F146" s="4"/>
      <c r="G146" s="4"/>
      <c r="I146" s="3"/>
      <c r="J146" s="3" t="n">
        <v>1969.39009248094</v>
      </c>
      <c r="K146" s="4" t="n">
        <f aca="false">-+J146*VLOOKUP(A146,curves,3,0)*1000</f>
        <v>-5484790.635768</v>
      </c>
      <c r="M146" s="3"/>
      <c r="N146" s="4"/>
      <c r="O146" s="4"/>
      <c r="Q146" s="3"/>
      <c r="R146" s="3" t="n">
        <v>786.553902083928</v>
      </c>
      <c r="S146" s="4" t="n">
        <f aca="false">-+R146*VLOOKUP(A146,curves,3,0)*1000</f>
        <v>-2190568.2846419</v>
      </c>
    </row>
    <row r="147" customFormat="false" ht="12.75" hidden="false" customHeight="false" outlineLevel="0" collapsed="false">
      <c r="A147" s="58" t="n">
        <f aca="false">+curves!A136</f>
        <v>40756</v>
      </c>
      <c r="B147" s="3" t="n">
        <f aca="false">+SUMIF($E$11:$BY$11,"POS",$E147:$BY147)</f>
        <v>0</v>
      </c>
      <c r="C147" s="4" t="n">
        <f aca="false">+SUMIF($E$11:$BY$11,"P&amp;l",$E147:$BY147)</f>
        <v>-7633304.36085516</v>
      </c>
      <c r="D147" s="58"/>
      <c r="E147" s="3"/>
      <c r="F147" s="4"/>
      <c r="G147" s="4"/>
      <c r="I147" s="3"/>
      <c r="J147" s="3" t="n">
        <v>1969.91074302815</v>
      </c>
      <c r="K147" s="4" t="n">
        <f aca="false">-+J147*VLOOKUP(A147,curves,3,0)*1000</f>
        <v>-5453005.26867133</v>
      </c>
      <c r="M147" s="3"/>
      <c r="N147" s="4"/>
      <c r="O147" s="4"/>
      <c r="Q147" s="3"/>
      <c r="R147" s="3" t="n">
        <v>787.638080854805</v>
      </c>
      <c r="S147" s="4" t="n">
        <f aca="false">-+R147*VLOOKUP(A147,curves,3,0)*1000</f>
        <v>-2180299.09218382</v>
      </c>
    </row>
    <row r="148" customFormat="false" ht="12.75" hidden="false" customHeight="false" outlineLevel="0" collapsed="false">
      <c r="A148" s="58" t="n">
        <f aca="false">+curves!A137</f>
        <v>40787</v>
      </c>
      <c r="B148" s="3" t="n">
        <f aca="false">+SUMIF($E$11:$BY$11,"POS",$E148:$BY148)</f>
        <v>0</v>
      </c>
      <c r="C148" s="4" t="n">
        <f aca="false">+SUMIF($E$11:$BY$11,"P&amp;l",$E148:$BY148)</f>
        <v>-7591481.13770942</v>
      </c>
      <c r="D148" s="58"/>
      <c r="E148" s="3"/>
      <c r="F148" s="4"/>
      <c r="G148" s="4"/>
      <c r="I148" s="3"/>
      <c r="J148" s="3" t="n">
        <v>1970.43211123531</v>
      </c>
      <c r="K148" s="4" t="n">
        <f aca="false">-+J148*VLOOKUP(A148,curves,3,0)*1000</f>
        <v>-5421403.84086078</v>
      </c>
      <c r="M148" s="3"/>
      <c r="N148" s="4"/>
      <c r="O148" s="4"/>
      <c r="Q148" s="3"/>
      <c r="R148" s="3" t="n">
        <v>788.723754047875</v>
      </c>
      <c r="S148" s="4" t="n">
        <f aca="false">-+R148*VLOOKUP(A148,curves,3,0)*1000</f>
        <v>-2170077.29684864</v>
      </c>
    </row>
    <row r="149" customFormat="false" ht="12.75" hidden="false" customHeight="false" outlineLevel="0" collapsed="false">
      <c r="A149" s="58" t="n">
        <f aca="false">+curves!A138</f>
        <v>40817</v>
      </c>
      <c r="B149" s="3" t="n">
        <f aca="false">+SUMIF($E$11:$BY$11,"POS",$E149:$BY149)</f>
        <v>0</v>
      </c>
      <c r="C149" s="4" t="n">
        <f aca="false">+SUMIF($E$11:$BY$11,"P&amp;l",$E149:$BY149)</f>
        <v>-7551368.19653425</v>
      </c>
      <c r="D149" s="58"/>
      <c r="E149" s="3"/>
      <c r="F149" s="4"/>
      <c r="G149" s="4"/>
      <c r="I149" s="3"/>
      <c r="J149" s="3" t="n">
        <v>1970.95419809177</v>
      </c>
      <c r="K149" s="4" t="n">
        <f aca="false">-+J149*VLOOKUP(A149,curves,3,0)*1000</f>
        <v>-5391042.04508066</v>
      </c>
      <c r="M149" s="3"/>
      <c r="N149" s="4"/>
      <c r="O149" s="4"/>
      <c r="Q149" s="3"/>
      <c r="R149" s="3" t="n">
        <v>789.810923723035</v>
      </c>
      <c r="S149" s="4" t="n">
        <f aca="false">-+R149*VLOOKUP(A149,curves,3,0)*1000</f>
        <v>-2160326.15145358</v>
      </c>
    </row>
    <row r="150" customFormat="false" ht="12.75" hidden="false" customHeight="false" outlineLevel="0" collapsed="false">
      <c r="A150" s="58" t="n">
        <f aca="false">+curves!A139</f>
        <v>40848</v>
      </c>
      <c r="B150" s="3" t="n">
        <f aca="false">+SUMIF($E$11:$BY$11,"POS",$E150:$BY150)</f>
        <v>0</v>
      </c>
      <c r="C150" s="4" t="n">
        <f aca="false">+SUMIF($E$11:$BY$11,"P&amp;l",$E150:$BY150)</f>
        <v>-7509995.7961173</v>
      </c>
      <c r="D150" s="58"/>
      <c r="E150" s="3"/>
      <c r="F150" s="4"/>
      <c r="G150" s="4"/>
      <c r="I150" s="3"/>
      <c r="J150" s="3" t="n">
        <v>1971.47700458798</v>
      </c>
      <c r="K150" s="4" t="n">
        <f aca="false">-+J150*VLOOKUP(A150,curves,3,0)*1000</f>
        <v>-5359799.2522782</v>
      </c>
      <c r="M150" s="3"/>
      <c r="N150" s="4"/>
      <c r="O150" s="4"/>
      <c r="Q150" s="3"/>
      <c r="R150" s="3" t="n">
        <v>790.899591943024</v>
      </c>
      <c r="S150" s="4" t="n">
        <f aca="false">-+R150*VLOOKUP(A150,curves,3,0)*1000</f>
        <v>-2150196.54383911</v>
      </c>
    </row>
    <row r="151" customFormat="false" ht="12.75" hidden="false" customHeight="false" outlineLevel="0" collapsed="false">
      <c r="A151" s="58" t="n">
        <f aca="false">+curves!A140</f>
        <v>40878</v>
      </c>
      <c r="B151" s="3" t="n">
        <f aca="false">+SUMIF($E$11:$BY$11,"POS",$E151:$BY151)</f>
        <v>0</v>
      </c>
      <c r="C151" s="4" t="n">
        <f aca="false">+SUMIF($E$11:$BY$11,"P&amp;l",$E151:$BY151)</f>
        <v>-7470315.4634884</v>
      </c>
      <c r="D151" s="58"/>
      <c r="E151" s="3"/>
      <c r="F151" s="4"/>
      <c r="G151" s="4"/>
      <c r="I151" s="3"/>
      <c r="J151" s="3" t="n">
        <v>1972.00053171589</v>
      </c>
      <c r="K151" s="4" t="n">
        <f aca="false">-+J151*VLOOKUP(A151,curves,3,0)*1000</f>
        <v>-5329782.12916119</v>
      </c>
      <c r="M151" s="3"/>
      <c r="N151" s="4"/>
      <c r="O151" s="4"/>
      <c r="Q151" s="3"/>
      <c r="R151" s="3" t="n">
        <v>791.989760773422</v>
      </c>
      <c r="S151" s="4" t="n">
        <f aca="false">-+R151*VLOOKUP(A151,curves,3,0)*1000</f>
        <v>-2140533.33432721</v>
      </c>
    </row>
    <row r="152" customFormat="false" ht="12.75" hidden="false" customHeight="false" outlineLevel="0" collapsed="false">
      <c r="A152" s="58" t="n">
        <f aca="false">+curves!A141</f>
        <v>40909</v>
      </c>
      <c r="B152" s="3" t="n">
        <f aca="false">+SUMIF($E$11:$BY$11,"POS",$E152:$BY152)</f>
        <v>0</v>
      </c>
      <c r="C152" s="4" t="n">
        <f aca="false">+SUMIF($E$11:$BY$11,"P&amp;l",$E152:$BY152)</f>
        <v>-7429389.00776313</v>
      </c>
      <c r="D152" s="58"/>
      <c r="E152" s="3"/>
      <c r="F152" s="4"/>
      <c r="G152" s="4"/>
      <c r="I152" s="3"/>
      <c r="J152" s="3" t="n">
        <v>1972.52478046893</v>
      </c>
      <c r="K152" s="4" t="n">
        <f aca="false">-+J152*VLOOKUP(A152,curves,3,0)*1000</f>
        <v>-5298893.91121083</v>
      </c>
      <c r="M152" s="3"/>
      <c r="N152" s="4"/>
      <c r="O152" s="4"/>
      <c r="Q152" s="3"/>
      <c r="R152" s="3" t="n">
        <v>793.081432282657</v>
      </c>
      <c r="S152" s="4" t="n">
        <f aca="false">-+R152*VLOOKUP(A152,curves,3,0)*1000</f>
        <v>-2130495.09655229</v>
      </c>
    </row>
    <row r="153" customFormat="false" ht="12.75" hidden="false" customHeight="false" outlineLevel="0" collapsed="false">
      <c r="A153" s="58" t="n">
        <f aca="false">+curves!A142</f>
        <v>40940</v>
      </c>
      <c r="B153" s="3" t="n">
        <f aca="false">+SUMIF($E$11:$BY$11,"POS",$E153:$BY153)</f>
        <v>0</v>
      </c>
      <c r="C153" s="4" t="n">
        <f aca="false">+SUMIF($E$11:$BY$11,"P&amp;l",$E153:$BY153)</f>
        <v>-7388687.66121883</v>
      </c>
      <c r="D153" s="58"/>
      <c r="E153" s="3"/>
      <c r="F153" s="4"/>
      <c r="G153" s="4"/>
      <c r="I153" s="3"/>
      <c r="J153" s="3" t="n">
        <v>1973.04975184165</v>
      </c>
      <c r="K153" s="4" t="n">
        <f aca="false">-+J153*VLOOKUP(A153,curves,3,0)*1000</f>
        <v>-5268184.45410841</v>
      </c>
      <c r="M153" s="3"/>
      <c r="N153" s="4"/>
      <c r="O153" s="4"/>
      <c r="Q153" s="3"/>
      <c r="R153" s="3" t="n">
        <v>794.174608542007</v>
      </c>
      <c r="S153" s="4" t="n">
        <f aca="false">-+R153*VLOOKUP(A153,curves,3,0)*1000</f>
        <v>-2120503.20711042</v>
      </c>
    </row>
    <row r="154" customFormat="false" ht="12.75" hidden="false" customHeight="false" outlineLevel="0" collapsed="false">
      <c r="A154" s="58" t="n">
        <f aca="false">+curves!A143</f>
        <v>40969</v>
      </c>
      <c r="B154" s="3" t="n">
        <f aca="false">+SUMIF($E$11:$BY$11,"POS",$E154:$BY154)</f>
        <v>0</v>
      </c>
      <c r="C154" s="4" t="n">
        <f aca="false">+SUMIF($E$11:$BY$11,"P&amp;l",$E154:$BY154)</f>
        <v>-7351092.62706866</v>
      </c>
      <c r="D154" s="58"/>
      <c r="E154" s="3"/>
      <c r="F154" s="4"/>
      <c r="G154" s="4"/>
      <c r="I154" s="3"/>
      <c r="J154" s="3" t="n">
        <v>1973.57544683012</v>
      </c>
      <c r="K154" s="4" t="n">
        <f aca="false">-+J154*VLOOKUP(A154,curves,3,0)*1000</f>
        <v>-5239707.27381708</v>
      </c>
      <c r="M154" s="3"/>
      <c r="N154" s="4"/>
      <c r="O154" s="4"/>
      <c r="Q154" s="3"/>
      <c r="R154" s="3" t="n">
        <v>795.269291625607</v>
      </c>
      <c r="S154" s="4" t="n">
        <f aca="false">-+R154*VLOOKUP(A154,curves,3,0)*1000</f>
        <v>-2111385.35325158</v>
      </c>
    </row>
    <row r="155" customFormat="false" ht="12.75" hidden="false" customHeight="false" outlineLevel="0" collapsed="false">
      <c r="A155" s="58" t="n">
        <f aca="false">+curves!A144</f>
        <v>41000</v>
      </c>
      <c r="B155" s="3" t="n">
        <f aca="false">+SUMIF($E$11:$BY$11,"POS",$E155:$BY155)</f>
        <v>0</v>
      </c>
      <c r="C155" s="4" t="n">
        <f aca="false">+SUMIF($E$11:$BY$11,"P&amp;l",$E155:$BY155)</f>
        <v>-7310822.14989597</v>
      </c>
      <c r="D155" s="58"/>
      <c r="E155" s="3"/>
      <c r="F155" s="4"/>
      <c r="G155" s="4"/>
      <c r="I155" s="3"/>
      <c r="J155" s="3" t="n">
        <v>1974.10186643188</v>
      </c>
      <c r="K155" s="4" t="n">
        <f aca="false">-+J155*VLOOKUP(A155,curves,3,0)*1000</f>
        <v>-5209340.4569596</v>
      </c>
      <c r="M155" s="3"/>
      <c r="N155" s="4"/>
      <c r="O155" s="4"/>
      <c r="Q155" s="3"/>
      <c r="R155" s="3" t="n">
        <v>796.36548361045</v>
      </c>
      <c r="S155" s="4" t="n">
        <f aca="false">-+R155*VLOOKUP(A155,curves,3,0)*1000</f>
        <v>-2101481.69293637</v>
      </c>
    </row>
    <row r="156" customFormat="false" ht="12.75" hidden="false" customHeight="false" outlineLevel="0" collapsed="false">
      <c r="A156" s="58" t="n">
        <f aca="false">+curves!A145</f>
        <v>41030</v>
      </c>
      <c r="B156" s="3" t="n">
        <f aca="false">+SUMIF($E$11:$BY$11,"POS",$E156:$BY156)</f>
        <v>0</v>
      </c>
      <c r="C156" s="4" t="n">
        <f aca="false">+SUMIF($E$11:$BY$11,"P&amp;l",$E156:$BY156)</f>
        <v>-7272199.2125555</v>
      </c>
      <c r="D156" s="58"/>
      <c r="E156" s="3"/>
      <c r="F156" s="4"/>
      <c r="G156" s="4"/>
      <c r="I156" s="3"/>
      <c r="J156" s="3" t="n">
        <v>1974.62901164561</v>
      </c>
      <c r="K156" s="4" t="n">
        <f aca="false">-+J156*VLOOKUP(A156,curves,3,0)*1000</f>
        <v>-5180165.20258193</v>
      </c>
      <c r="M156" s="3"/>
      <c r="N156" s="4"/>
      <c r="O156" s="4"/>
      <c r="Q156" s="3"/>
      <c r="R156" s="3" t="n">
        <v>797.46318657639</v>
      </c>
      <c r="S156" s="4" t="n">
        <f aca="false">-+R156*VLOOKUP(A156,curves,3,0)*1000</f>
        <v>-2092034.00997357</v>
      </c>
    </row>
    <row r="157" customFormat="false" ht="12.75" hidden="false" customHeight="false" outlineLevel="0" collapsed="false">
      <c r="A157" s="58" t="n">
        <f aca="false">+curves!A146</f>
        <v>41061</v>
      </c>
      <c r="B157" s="3" t="n">
        <f aca="false">+SUMIF($E$11:$BY$11,"POS",$E157:$BY157)</f>
        <v>0</v>
      </c>
      <c r="C157" s="4" t="n">
        <f aca="false">+SUMIF($E$11:$BY$11,"P&amp;l",$E157:$BY157)</f>
        <v>-7232362.75695787</v>
      </c>
      <c r="D157" s="58"/>
      <c r="E157" s="3"/>
      <c r="F157" s="4"/>
      <c r="G157" s="4"/>
      <c r="I157" s="3"/>
      <c r="J157" s="3" t="n">
        <v>1975.15688347148</v>
      </c>
      <c r="K157" s="4" t="n">
        <f aca="false">-+J157*VLOOKUP(A157,curves,3,0)*1000</f>
        <v>-5150143.0425459</v>
      </c>
      <c r="M157" s="3"/>
      <c r="N157" s="4"/>
      <c r="O157" s="4"/>
      <c r="Q157" s="3"/>
      <c r="R157" s="3" t="n">
        <v>798.562402606151</v>
      </c>
      <c r="S157" s="4" t="n">
        <f aca="false">-+R157*VLOOKUP(A157,curves,3,0)*1000</f>
        <v>-2082219.71441197</v>
      </c>
    </row>
    <row r="158" customFormat="false" ht="12.75" hidden="false" customHeight="false" outlineLevel="0" collapsed="false">
      <c r="A158" s="58" t="n">
        <f aca="false">+curves!A147</f>
        <v>41091</v>
      </c>
      <c r="B158" s="3" t="n">
        <f aca="false">+SUMIF($E$11:$BY$11,"POS",$E158:$BY158)</f>
        <v>0</v>
      </c>
      <c r="C158" s="4" t="n">
        <f aca="false">+SUMIF($E$11:$BY$11,"P&amp;l",$E158:$BY158)</f>
        <v>-7194156.29803951</v>
      </c>
      <c r="D158" s="58"/>
      <c r="E158" s="3"/>
      <c r="F158" s="4"/>
      <c r="G158" s="4"/>
      <c r="I158" s="3"/>
      <c r="J158" s="3" t="n">
        <v>1975.68548291117</v>
      </c>
      <c r="K158" s="4" t="n">
        <f aca="false">-+J158*VLOOKUP(A158,curves,3,0)*1000</f>
        <v>-5121299.02323725</v>
      </c>
      <c r="M158" s="3"/>
      <c r="N158" s="4"/>
      <c r="O158" s="4"/>
      <c r="Q158" s="3"/>
      <c r="R158" s="3" t="n">
        <v>799.663133785327</v>
      </c>
      <c r="S158" s="4" t="n">
        <f aca="false">-+R158*VLOOKUP(A158,curves,3,0)*1000</f>
        <v>-2072857.27480226</v>
      </c>
    </row>
    <row r="159" customFormat="false" ht="12.75" hidden="false" customHeight="false" outlineLevel="0" collapsed="false">
      <c r="A159" s="58" t="n">
        <f aca="false">+curves!A148</f>
        <v>41122</v>
      </c>
      <c r="B159" s="3" t="n">
        <f aca="false">+SUMIF($E$11:$BY$11,"POS",$E159:$BY159)</f>
        <v>0</v>
      </c>
      <c r="C159" s="4" t="n">
        <f aca="false">+SUMIF($E$11:$BY$11,"P&amp;l",$E159:$BY159)</f>
        <v>-7154749.16827003</v>
      </c>
      <c r="D159" s="58"/>
      <c r="E159" s="3"/>
      <c r="F159" s="4"/>
      <c r="G159" s="4"/>
      <c r="I159" s="3"/>
      <c r="J159" s="3" t="n">
        <v>1976.2148109675</v>
      </c>
      <c r="K159" s="4" t="n">
        <f aca="false">-+J159*VLOOKUP(A159,curves,3,0)*1000</f>
        <v>-5091617.61753612</v>
      </c>
      <c r="M159" s="3"/>
      <c r="N159" s="4"/>
      <c r="O159" s="4"/>
      <c r="Q159" s="3"/>
      <c r="R159" s="3" t="n">
        <v>800.765382202385</v>
      </c>
      <c r="S159" s="4" t="n">
        <f aca="false">-+R159*VLOOKUP(A159,curves,3,0)*1000</f>
        <v>-2063131.55073391</v>
      </c>
    </row>
    <row r="160" customFormat="false" ht="12.75" hidden="false" customHeight="false" outlineLevel="0" collapsed="false">
      <c r="A160" s="58" t="n">
        <f aca="false">+curves!A149</f>
        <v>41153</v>
      </c>
      <c r="B160" s="3" t="n">
        <f aca="false">+SUMIF($E$11:$BY$11,"POS",$E160:$BY160)</f>
        <v>0</v>
      </c>
      <c r="C160" s="4" t="n">
        <f aca="false">+SUMIF($E$11:$BY$11,"P&amp;l",$E160:$BY160)</f>
        <v>-7115558.7608552</v>
      </c>
      <c r="D160" s="58"/>
      <c r="E160" s="3"/>
      <c r="F160" s="4"/>
      <c r="G160" s="4"/>
      <c r="I160" s="3"/>
      <c r="J160" s="3" t="n">
        <v>1976.74486864479</v>
      </c>
      <c r="K160" s="4" t="n">
        <f aca="false">-+J160*VLOOKUP(A160,curves,3,0)*1000</f>
        <v>-5062108.00562398</v>
      </c>
      <c r="M160" s="3"/>
      <c r="N160" s="4"/>
      <c r="O160" s="4"/>
      <c r="Q160" s="3"/>
      <c r="R160" s="3" t="n">
        <v>801.869149948672</v>
      </c>
      <c r="S160" s="4" t="n">
        <f aca="false">-+R160*VLOOKUP(A160,curves,3,0)*1000</f>
        <v>-2053450.75523122</v>
      </c>
    </row>
    <row r="161" customFormat="false" ht="12.75" hidden="false" customHeight="false" outlineLevel="0" collapsed="false">
      <c r="A161" s="58" t="n">
        <f aca="false">+curves!A150</f>
        <v>41183</v>
      </c>
      <c r="B161" s="3" t="n">
        <f aca="false">+SUMIF($E$11:$BY$11,"POS",$E161:$BY161)</f>
        <v>0</v>
      </c>
      <c r="C161" s="4" t="n">
        <f aca="false">+SUMIF($E$11:$BY$11,"P&amp;l",$E161:$BY161)</f>
        <v>-7077972.2308843</v>
      </c>
      <c r="D161" s="58"/>
      <c r="E161" s="3"/>
      <c r="F161" s="4"/>
      <c r="G161" s="4"/>
      <c r="I161" s="3"/>
      <c r="J161" s="3" t="n">
        <v>1977.27565694886</v>
      </c>
      <c r="K161" s="4" t="n">
        <f aca="false">-+J161*VLOOKUP(A161,curves,3,0)*1000</f>
        <v>-5033756.57192995</v>
      </c>
      <c r="M161" s="3"/>
      <c r="N161" s="4"/>
      <c r="O161" s="4"/>
      <c r="Q161" s="3"/>
      <c r="R161" s="3" t="n">
        <v>802.97443911842</v>
      </c>
      <c r="S161" s="4" t="n">
        <f aca="false">-+R161*VLOOKUP(A161,curves,3,0)*1000</f>
        <v>-2044215.65895435</v>
      </c>
    </row>
    <row r="162" customFormat="false" ht="12.75" hidden="false" customHeight="false" outlineLevel="0" collapsed="false">
      <c r="A162" s="58" t="n">
        <f aca="false">+curves!A151</f>
        <v>41214</v>
      </c>
      <c r="B162" s="3" t="n">
        <f aca="false">+SUMIF($E$11:$BY$11,"POS",$E162:$BY162)</f>
        <v>0</v>
      </c>
      <c r="C162" s="4" t="n">
        <f aca="false">+SUMIF($E$11:$BY$11,"P&amp;l",$E162:$BY162)</f>
        <v>-7039204.16044721</v>
      </c>
      <c r="D162" s="58"/>
      <c r="E162" s="3"/>
      <c r="F162" s="4"/>
      <c r="G162" s="4"/>
      <c r="I162" s="3"/>
      <c r="J162" s="3" t="n">
        <v>1977.80717688667</v>
      </c>
      <c r="K162" s="4" t="n">
        <f aca="false">-+J162*VLOOKUP(A162,curves,3,0)*1000</f>
        <v>-5004581.91079644</v>
      </c>
      <c r="M162" s="3"/>
      <c r="N162" s="4"/>
      <c r="O162" s="4"/>
      <c r="Q162" s="3"/>
      <c r="R162" s="3" t="n">
        <v>804.081251808742</v>
      </c>
      <c r="S162" s="4" t="n">
        <f aca="false">-+R162*VLOOKUP(A162,curves,3,0)*1000</f>
        <v>-2034622.24965077</v>
      </c>
    </row>
    <row r="163" customFormat="false" ht="12.75" hidden="false" customHeight="false" outlineLevel="0" collapsed="false">
      <c r="A163" s="58" t="n">
        <f aca="false">+curves!A152</f>
        <v>41244</v>
      </c>
      <c r="B163" s="3" t="n">
        <f aca="false">+SUMIF($E$11:$BY$11,"POS",$E163:$BY163)</f>
        <v>0</v>
      </c>
      <c r="C163" s="4" t="n">
        <f aca="false">+SUMIF($E$11:$BY$11,"P&amp;l",$E163:$BY163)</f>
        <v>-7002022.89117562</v>
      </c>
      <c r="D163" s="58"/>
      <c r="E163" s="3"/>
      <c r="F163" s="4"/>
      <c r="G163" s="4"/>
      <c r="I163" s="3"/>
      <c r="J163" s="3" t="n">
        <v>1978.33942946671</v>
      </c>
      <c r="K163" s="4" t="n">
        <f aca="false">-+J163*VLOOKUP(A163,curves,3,0)*1000</f>
        <v>-4976552.3815878</v>
      </c>
      <c r="M163" s="3"/>
      <c r="N163" s="4"/>
      <c r="O163" s="4"/>
      <c r="Q163" s="3"/>
      <c r="R163" s="3" t="n">
        <v>805.189590119646</v>
      </c>
      <c r="S163" s="4" t="n">
        <f aca="false">-+R163*VLOOKUP(A163,curves,3,0)*1000</f>
        <v>-2025470.50958783</v>
      </c>
    </row>
    <row r="164" customFormat="false" ht="12.75" hidden="false" customHeight="false" outlineLevel="0" collapsed="false">
      <c r="A164" s="58" t="n">
        <f aca="false">+curves!A153</f>
        <v>41275</v>
      </c>
      <c r="B164" s="3" t="n">
        <f aca="false">+SUMIF($E$11:$BY$11,"POS",$E164:$BY164)</f>
        <v>0</v>
      </c>
      <c r="C164" s="4" t="n">
        <f aca="false">+SUMIF($E$11:$BY$11,"P&amp;l",$E164:$BY164)</f>
        <v>-6963672.58872993</v>
      </c>
      <c r="D164" s="58"/>
      <c r="E164" s="3"/>
      <c r="F164" s="4"/>
      <c r="G164" s="4"/>
      <c r="I164" s="3"/>
      <c r="J164" s="3" t="n">
        <v>1978.87241569896</v>
      </c>
      <c r="K164" s="4" t="n">
        <f aca="false">-+J164*VLOOKUP(A164,curves,3,0)*1000</f>
        <v>-4947708.87824189</v>
      </c>
      <c r="M164" s="3"/>
      <c r="N164" s="4"/>
      <c r="O164" s="4"/>
      <c r="Q164" s="3"/>
      <c r="R164" s="3" t="n">
        <v>806.299456154035</v>
      </c>
      <c r="S164" s="4" t="n">
        <f aca="false">-+R164*VLOOKUP(A164,curves,3,0)*1000</f>
        <v>-2015963.71048804</v>
      </c>
    </row>
    <row r="165" customFormat="false" ht="12.75" hidden="false" customHeight="false" outlineLevel="0" collapsed="false">
      <c r="A165" s="58" t="n">
        <f aca="false">+curves!A154</f>
        <v>41306</v>
      </c>
      <c r="B165" s="3" t="n">
        <f aca="false">+SUMIF($E$11:$BY$11,"POS",$E165:$BY165)</f>
        <v>0</v>
      </c>
      <c r="C165" s="4" t="n">
        <f aca="false">+SUMIF($E$11:$BY$11,"P&amp;l",$E165:$BY165)</f>
        <v>-6925533.17583625</v>
      </c>
      <c r="D165" s="58"/>
      <c r="E165" s="3"/>
      <c r="F165" s="4"/>
      <c r="G165" s="4"/>
      <c r="I165" s="3"/>
      <c r="J165" s="3" t="n">
        <v>1979.40613659457</v>
      </c>
      <c r="K165" s="4" t="n">
        <f aca="false">-+J165*VLOOKUP(A165,curves,3,0)*1000</f>
        <v>-4919032.3309554</v>
      </c>
      <c r="M165" s="3"/>
      <c r="N165" s="4"/>
      <c r="O165" s="4"/>
      <c r="Q165" s="3"/>
      <c r="R165" s="3" t="n">
        <v>807.410852017707</v>
      </c>
      <c r="S165" s="4" t="n">
        <f aca="false">-+R165*VLOOKUP(A165,curves,3,0)*1000</f>
        <v>-2006500.84488085</v>
      </c>
    </row>
    <row r="166" customFormat="false" ht="12.75" hidden="false" customHeight="false" outlineLevel="0" collapsed="false">
      <c r="A166" s="58" t="n">
        <f aca="false">+curves!A155</f>
        <v>41334</v>
      </c>
      <c r="B166" s="3" t="n">
        <f aca="false">+SUMIF($E$11:$BY$11,"POS",$E166:$BY166)</f>
        <v>0</v>
      </c>
      <c r="C166" s="4" t="n">
        <f aca="false">+SUMIF($E$11:$BY$11,"P&amp;l",$E166:$BY166)</f>
        <v>-6891659.23043379</v>
      </c>
      <c r="D166" s="58"/>
      <c r="E166" s="3"/>
      <c r="F166" s="4"/>
      <c r="G166" s="4"/>
      <c r="I166" s="3"/>
      <c r="J166" s="3" t="n">
        <v>1979.94059316618</v>
      </c>
      <c r="K166" s="4" t="n">
        <f aca="false">-+J166*VLOOKUP(A166,curves,3,0)*1000</f>
        <v>-4893401.54272611</v>
      </c>
      <c r="M166" s="3"/>
      <c r="N166" s="4"/>
      <c r="O166" s="4"/>
      <c r="Q166" s="3"/>
      <c r="R166" s="3" t="n">
        <v>808.523779819367</v>
      </c>
      <c r="S166" s="4" t="n">
        <f aca="false">-+R166*VLOOKUP(A166,curves,3,0)*1000</f>
        <v>-1998257.68770769</v>
      </c>
    </row>
    <row r="167" customFormat="false" ht="12.75" hidden="false" customHeight="false" outlineLevel="0" collapsed="false">
      <c r="A167" s="58" t="n">
        <f aca="false">+curves!A156</f>
        <v>41365</v>
      </c>
      <c r="B167" s="3" t="n">
        <f aca="false">+SUMIF($E$11:$BY$11,"POS",$E167:$BY167)</f>
        <v>0</v>
      </c>
      <c r="C167" s="4" t="n">
        <f aca="false">+SUMIF($E$11:$BY$11,"P&amp;l",$E167:$BY167)</f>
        <v>-6853916.12753739</v>
      </c>
      <c r="D167" s="58"/>
      <c r="E167" s="3"/>
      <c r="F167" s="4"/>
      <c r="G167" s="4"/>
      <c r="I167" s="3"/>
      <c r="J167" s="3" t="n">
        <v>1980.47578642797</v>
      </c>
      <c r="K167" s="4" t="n">
        <f aca="false">-+J167*VLOOKUP(A167,curves,3,0)*1000</f>
        <v>-4865039.49161045</v>
      </c>
      <c r="M167" s="3"/>
      <c r="N167" s="4"/>
      <c r="O167" s="4"/>
      <c r="Q167" s="3"/>
      <c r="R167" s="3" t="n">
        <v>809.638241670623</v>
      </c>
      <c r="S167" s="4" t="n">
        <f aca="false">-+R167*VLOOKUP(A167,curves,3,0)*1000</f>
        <v>-1988876.63592694</v>
      </c>
    </row>
    <row r="168" customFormat="false" ht="12.75" hidden="false" customHeight="false" outlineLevel="0" collapsed="false">
      <c r="A168" s="58" t="n">
        <f aca="false">+curves!A157</f>
        <v>41395</v>
      </c>
      <c r="B168" s="3" t="n">
        <f aca="false">+SUMIF($E$11:$BY$11,"POS",$E168:$BY168)</f>
        <v>0</v>
      </c>
      <c r="C168" s="4" t="n">
        <f aca="false">+SUMIF($E$11:$BY$11,"P&amp;l",$E168:$BY168)</f>
        <v>-6817718.37960835</v>
      </c>
      <c r="D168" s="58"/>
      <c r="E168" s="3"/>
      <c r="F168" s="4"/>
      <c r="G168" s="4"/>
      <c r="I168" s="3"/>
      <c r="J168" s="3" t="n">
        <v>1981.01171739526</v>
      </c>
      <c r="K168" s="4" t="n">
        <f aca="false">-+J168*VLOOKUP(A168,curves,3,0)*1000</f>
        <v>-4837790.9192737</v>
      </c>
      <c r="M168" s="3"/>
      <c r="N168" s="4"/>
      <c r="O168" s="4"/>
      <c r="Q168" s="3"/>
      <c r="R168" s="3" t="n">
        <v>810.754239685996</v>
      </c>
      <c r="S168" s="4" t="n">
        <f aca="false">-+R168*VLOOKUP(A168,curves,3,0)*1000</f>
        <v>-1979927.46033465</v>
      </c>
    </row>
    <row r="169" customFormat="false" ht="12.75" hidden="false" customHeight="false" outlineLevel="0" collapsed="false">
      <c r="A169" s="58" t="n">
        <f aca="false">+curves!A158</f>
        <v>41426</v>
      </c>
      <c r="B169" s="3" t="n">
        <f aca="false">+SUMIF($E$11:$BY$11,"POS",$E169:$BY169)</f>
        <v>0</v>
      </c>
      <c r="C169" s="4" t="n">
        <f aca="false">+SUMIF($E$11:$BY$11,"P&amp;l",$E169:$BY169)</f>
        <v>-6780381.95516418</v>
      </c>
      <c r="D169" s="58"/>
      <c r="E169" s="3"/>
      <c r="F169" s="4"/>
      <c r="G169" s="4"/>
      <c r="I169" s="3"/>
      <c r="J169" s="3" t="n">
        <v>1981.54838708489</v>
      </c>
      <c r="K169" s="4" t="n">
        <f aca="false">-+J169*VLOOKUP(A169,curves,3,0)*1000</f>
        <v>-4809750.82256143</v>
      </c>
      <c r="M169" s="3"/>
      <c r="N169" s="4"/>
      <c r="O169" s="4"/>
      <c r="Q169" s="3"/>
      <c r="R169" s="3" t="n">
        <v>811.871775982921</v>
      </c>
      <c r="S169" s="4" t="n">
        <f aca="false">-+R169*VLOOKUP(A169,curves,3,0)*1000</f>
        <v>-1970631.13260275</v>
      </c>
    </row>
    <row r="170" customFormat="false" ht="12.75" hidden="false" customHeight="false" outlineLevel="0" collapsed="false">
      <c r="A170" s="58" t="n">
        <f aca="false">+curves!A159</f>
        <v>41456</v>
      </c>
      <c r="B170" s="3" t="n">
        <f aca="false">+SUMIF($E$11:$BY$11,"POS",$E170:$BY170)</f>
        <v>0</v>
      </c>
      <c r="C170" s="4" t="n">
        <f aca="false">+SUMIF($E$11:$BY$11,"P&amp;l",$E170:$BY170)</f>
        <v>-6744574.43521493</v>
      </c>
      <c r="D170" s="58"/>
      <c r="E170" s="3"/>
      <c r="F170" s="4"/>
      <c r="G170" s="4"/>
      <c r="I170" s="3"/>
      <c r="J170" s="3" t="n">
        <v>1982.08579651525</v>
      </c>
      <c r="K170" s="4" t="n">
        <f aca="false">-+J170*VLOOKUP(A170,curves,3,0)*1000</f>
        <v>-4782811.6611471</v>
      </c>
      <c r="M170" s="3"/>
      <c r="N170" s="4"/>
      <c r="O170" s="4"/>
      <c r="Q170" s="3"/>
      <c r="R170" s="3" t="n">
        <v>812.990852681749</v>
      </c>
      <c r="S170" s="4" t="n">
        <f aca="false">-+R170*VLOOKUP(A170,curves,3,0)*1000</f>
        <v>-1961762.77406783</v>
      </c>
    </row>
    <row r="171" customFormat="false" ht="12.75" hidden="false" customHeight="false" outlineLevel="0" collapsed="false">
      <c r="A171" s="58" t="n">
        <f aca="false">+curves!A160</f>
        <v>41487</v>
      </c>
      <c r="B171" s="3" t="n">
        <f aca="false">+SUMIF($E$11:$BY$11,"POS",$E171:$BY171)</f>
        <v>0</v>
      </c>
      <c r="C171" s="4" t="n">
        <f aca="false">+SUMIF($E$11:$BY$11,"P&amp;l",$E171:$BY171)</f>
        <v>-6707640.2901259</v>
      </c>
      <c r="D171" s="58"/>
      <c r="E171" s="3"/>
      <c r="F171" s="4"/>
      <c r="G171" s="4"/>
      <c r="I171" s="3"/>
      <c r="J171" s="3" t="n">
        <v>1982.62394670585</v>
      </c>
      <c r="K171" s="4" t="n">
        <f aca="false">-+J171*VLOOKUP(A171,curves,3,0)*1000</f>
        <v>-4755089.8724966</v>
      </c>
      <c r="M171" s="3"/>
      <c r="N171" s="4"/>
      <c r="O171" s="4"/>
      <c r="Q171" s="3"/>
      <c r="R171" s="3" t="n">
        <v>814.111471905758</v>
      </c>
      <c r="S171" s="4" t="n">
        <f aca="false">-+R171*VLOOKUP(A171,curves,3,0)*1000</f>
        <v>-1952550.4176293</v>
      </c>
    </row>
    <row r="172" customFormat="false" ht="12.75" hidden="false" customHeight="false" outlineLevel="0" collapsed="false">
      <c r="A172" s="58" t="n">
        <f aca="false">+curves!A161</f>
        <v>41518</v>
      </c>
      <c r="B172" s="3" t="n">
        <f aca="false">+SUMIF($E$11:$BY$11,"POS",$E172:$BY172)</f>
        <v>0</v>
      </c>
      <c r="C172" s="4" t="n">
        <f aca="false">+SUMIF($E$11:$BY$11,"P&amp;l",$E172:$BY172)</f>
        <v>-6670909.21803198</v>
      </c>
      <c r="D172" s="58"/>
      <c r="E172" s="3"/>
      <c r="F172" s="4"/>
      <c r="G172" s="4"/>
      <c r="I172" s="3"/>
      <c r="J172" s="3" t="n">
        <v>1983.16283867776</v>
      </c>
      <c r="K172" s="4" t="n">
        <f aca="false">-+J172*VLOOKUP(A172,curves,3,0)*1000</f>
        <v>-4727528.56221059</v>
      </c>
      <c r="M172" s="3"/>
      <c r="N172" s="4"/>
      <c r="O172" s="4"/>
      <c r="Q172" s="3"/>
      <c r="R172" s="3" t="n">
        <v>815.23363578115</v>
      </c>
      <c r="S172" s="4" t="n">
        <f aca="false">-+R172*VLOOKUP(A172,curves,3,0)*1000</f>
        <v>-1943380.65582138</v>
      </c>
    </row>
    <row r="173" customFormat="false" ht="12.75" hidden="false" customHeight="false" outlineLevel="0" collapsed="false">
      <c r="A173" s="58" t="n">
        <f aca="false">+curves!A162</f>
        <v>41548</v>
      </c>
      <c r="B173" s="3" t="n">
        <f aca="false">+SUMIF($E$11:$BY$11,"POS",$E173:$BY173)</f>
        <v>0</v>
      </c>
      <c r="C173" s="4" t="n">
        <f aca="false">+SUMIF($E$11:$BY$11,"P&amp;l",$E173:$BY173)</f>
        <v>-6635682.55782475</v>
      </c>
      <c r="D173" s="58"/>
      <c r="E173" s="3"/>
      <c r="F173" s="4"/>
      <c r="G173" s="4"/>
      <c r="I173" s="3"/>
      <c r="J173" s="3" t="n">
        <v>1983.70247345356</v>
      </c>
      <c r="K173" s="4" t="n">
        <f aca="false">-+J173*VLOOKUP(A173,curves,3,0)*1000</f>
        <v>-4701049.53097888</v>
      </c>
      <c r="M173" s="3"/>
      <c r="N173" s="4"/>
      <c r="O173" s="4"/>
      <c r="Q173" s="3"/>
      <c r="R173" s="3" t="n">
        <v>816.35734643706</v>
      </c>
      <c r="S173" s="4" t="n">
        <f aca="false">-+R173*VLOOKUP(A173,curves,3,0)*1000</f>
        <v>-1934633.02684587</v>
      </c>
    </row>
    <row r="174" customFormat="false" ht="12.75" hidden="false" customHeight="false" outlineLevel="0" collapsed="false">
      <c r="A174" s="58" t="n">
        <f aca="false">+curves!A163</f>
        <v>41579</v>
      </c>
      <c r="B174" s="3" t="n">
        <f aca="false">+SUMIF($E$11:$BY$11,"POS",$E174:$BY174)</f>
        <v>0</v>
      </c>
      <c r="C174" s="4" t="n">
        <f aca="false">+SUMIF($E$11:$BY$11,"P&amp;l",$E174:$BY174)</f>
        <v>-6599347.21770858</v>
      </c>
      <c r="D174" s="58"/>
      <c r="E174" s="3"/>
      <c r="F174" s="4"/>
      <c r="G174" s="4"/>
      <c r="I174" s="3"/>
      <c r="J174" s="3" t="n">
        <v>1984.242852057</v>
      </c>
      <c r="K174" s="4" t="n">
        <f aca="false">-+J174*VLOOKUP(A174,curves,3,0)*1000</f>
        <v>-4673801.10613541</v>
      </c>
      <c r="M174" s="3"/>
      <c r="N174" s="4"/>
      <c r="O174" s="4"/>
      <c r="Q174" s="3"/>
      <c r="R174" s="3" t="n">
        <v>817.482606005553</v>
      </c>
      <c r="S174" s="4" t="n">
        <f aca="false">-+R174*VLOOKUP(A174,curves,3,0)*1000</f>
        <v>-1925546.11157317</v>
      </c>
    </row>
    <row r="175" customFormat="false" ht="12.75" hidden="false" customHeight="false" outlineLevel="0" collapsed="false">
      <c r="A175" s="58" t="n">
        <f aca="false">+curves!A164</f>
        <v>41609</v>
      </c>
      <c r="B175" s="3" t="n">
        <f aca="false">+SUMIF($E$11:$BY$11,"POS",$E175:$BY175)</f>
        <v>0</v>
      </c>
      <c r="C175" s="4" t="n">
        <f aca="false">+SUMIF($E$11:$BY$11,"P&amp;l",$E175:$BY175)</f>
        <v>-6564500.27670213</v>
      </c>
      <c r="D175" s="58"/>
      <c r="E175" s="3"/>
      <c r="F175" s="4"/>
      <c r="G175" s="4"/>
      <c r="I175" s="3"/>
      <c r="J175" s="3" t="n">
        <v>1984.78397551338</v>
      </c>
      <c r="K175" s="4" t="n">
        <f aca="false">-+J175*VLOOKUP(A175,curves,3,0)*1000</f>
        <v>-4647622.76782309</v>
      </c>
      <c r="M175" s="3"/>
      <c r="N175" s="4"/>
      <c r="O175" s="4"/>
      <c r="Q175" s="3"/>
      <c r="R175" s="3" t="n">
        <v>818.60941662164</v>
      </c>
      <c r="S175" s="4" t="n">
        <f aca="false">-+R175*VLOOKUP(A175,curves,3,0)*1000</f>
        <v>-1916877.50887904</v>
      </c>
    </row>
    <row r="176" customFormat="false" ht="12.75" hidden="false" customHeight="false" outlineLevel="0" collapsed="false">
      <c r="A176" s="58" t="n">
        <f aca="false">+curves!A165</f>
        <v>41640</v>
      </c>
      <c r="B176" s="3" t="n">
        <f aca="false">+SUMIF($E$11:$BY$11,"POS",$E176:$BY176)</f>
        <v>0</v>
      </c>
      <c r="C176" s="4" t="n">
        <f aca="false">+SUMIF($E$11:$BY$11,"P&amp;l",$E176:$BY176)</f>
        <v>-6528556.38820787</v>
      </c>
      <c r="D176" s="58"/>
      <c r="E176" s="3"/>
      <c r="F176" s="4"/>
      <c r="G176" s="4"/>
      <c r="I176" s="3"/>
      <c r="J176" s="3" t="n">
        <v>1985.3258448495</v>
      </c>
      <c r="K176" s="4" t="n">
        <f aca="false">-+J176*VLOOKUP(A176,curves,3,0)*1000</f>
        <v>-4620683.68442303</v>
      </c>
      <c r="M176" s="3"/>
      <c r="N176" s="4"/>
      <c r="O176" s="4"/>
      <c r="Q176" s="3"/>
      <c r="R176" s="3" t="n">
        <v>819.737780423269</v>
      </c>
      <c r="S176" s="4" t="n">
        <f aca="false">-+R176*VLOOKUP(A176,curves,3,0)*1000</f>
        <v>-1907872.70378484</v>
      </c>
    </row>
    <row r="177" customFormat="false" ht="12.75" hidden="false" customHeight="false" outlineLevel="0" collapsed="false">
      <c r="A177" s="58" t="n">
        <f aca="false">+curves!A166</f>
        <v>41671</v>
      </c>
      <c r="B177" s="3" t="n">
        <f aca="false">+SUMIF($E$11:$BY$11,"POS",$E177:$BY177)</f>
        <v>0</v>
      </c>
      <c r="C177" s="4" t="n">
        <f aca="false">+SUMIF($E$11:$BY$11,"P&amp;l",$E177:$BY177)</f>
        <v>-6492810.10827604</v>
      </c>
      <c r="D177" s="58"/>
      <c r="E177" s="3"/>
      <c r="F177" s="4"/>
      <c r="G177" s="4"/>
      <c r="I177" s="3"/>
      <c r="J177" s="3" t="n">
        <v>1985.86846109337</v>
      </c>
      <c r="K177" s="4" t="n">
        <f aca="false">-+J177*VLOOKUP(A177,curves,3,0)*1000</f>
        <v>-4593900.55919324</v>
      </c>
      <c r="M177" s="3"/>
      <c r="N177" s="4"/>
      <c r="O177" s="4"/>
      <c r="Q177" s="3"/>
      <c r="R177" s="3" t="n">
        <v>820.867699551336</v>
      </c>
      <c r="S177" s="4" t="n">
        <f aca="false">-+R177*VLOOKUP(A177,curves,3,0)*1000</f>
        <v>-1898909.5490828</v>
      </c>
    </row>
    <row r="178" customFormat="false" ht="12.75" hidden="false" customHeight="false" outlineLevel="0" collapsed="false">
      <c r="A178" s="58" t="n">
        <f aca="false">+curves!A167</f>
        <v>41699</v>
      </c>
      <c r="B178" s="3" t="n">
        <f aca="false">+SUMIF($E$11:$BY$11,"POS",$E178:$BY178)</f>
        <v>0</v>
      </c>
      <c r="C178" s="4" t="n">
        <f aca="false">+SUMIF($E$11:$BY$11,"P&amp;l",$E178:$BY178)</f>
        <v>-6461065.20600852</v>
      </c>
      <c r="D178" s="58"/>
      <c r="E178" s="3"/>
      <c r="F178" s="4"/>
      <c r="G178" s="4"/>
      <c r="I178" s="3"/>
      <c r="J178" s="3" t="n">
        <v>1986.4118252745</v>
      </c>
      <c r="K178" s="4" t="n">
        <f aca="false">-+J178*VLOOKUP(A178,curves,3,0)*1000</f>
        <v>-4569963.69925074</v>
      </c>
      <c r="M178" s="3"/>
      <c r="N178" s="4"/>
      <c r="O178" s="4"/>
      <c r="Q178" s="3"/>
      <c r="R178" s="3" t="n">
        <v>821.99917614969</v>
      </c>
      <c r="S178" s="4" t="n">
        <f aca="false">-+R178*VLOOKUP(A178,curves,3,0)*1000</f>
        <v>-1891101.50675778</v>
      </c>
    </row>
    <row r="179" customFormat="false" ht="12.75" hidden="false" customHeight="false" outlineLevel="0" collapsed="false">
      <c r="A179" s="58" t="n">
        <f aca="false">+curves!A168</f>
        <v>41730</v>
      </c>
      <c r="B179" s="3" t="n">
        <f aca="false">+SUMIF($E$11:$BY$11,"POS",$E179:$BY179)</f>
        <v>0</v>
      </c>
      <c r="C179" s="4" t="n">
        <f aca="false">+SUMIF($E$11:$BY$11,"P&amp;l",$E179:$BY179)</f>
        <v>-6425690.25976362</v>
      </c>
      <c r="D179" s="58"/>
      <c r="E179" s="3"/>
      <c r="F179" s="4"/>
      <c r="G179" s="4"/>
      <c r="I179" s="3"/>
      <c r="J179" s="3" t="n">
        <v>1986.95593842399</v>
      </c>
      <c r="K179" s="4" t="n">
        <f aca="false">-+J179*VLOOKUP(A179,curves,3,0)*1000</f>
        <v>-4543474.34493297</v>
      </c>
      <c r="M179" s="3"/>
      <c r="N179" s="4"/>
      <c r="O179" s="4"/>
      <c r="Q179" s="3"/>
      <c r="R179" s="3" t="n">
        <v>823.132212365134</v>
      </c>
      <c r="S179" s="4" t="n">
        <f aca="false">-+R179*VLOOKUP(A179,curves,3,0)*1000</f>
        <v>-1882215.91483065</v>
      </c>
    </row>
    <row r="180" customFormat="false" ht="12.75" hidden="false" customHeight="false" outlineLevel="0" collapsed="false">
      <c r="A180" s="58" t="n">
        <f aca="false">+curves!A169</f>
        <v>41760</v>
      </c>
      <c r="B180" s="3" t="n">
        <f aca="false">+SUMIF($E$11:$BY$11,"POS",$E180:$BY180)</f>
        <v>0</v>
      </c>
      <c r="C180" s="4" t="n">
        <f aca="false">+SUMIF($E$11:$BY$11,"P&amp;l",$E180:$BY180)</f>
        <v>-6391764.84791335</v>
      </c>
      <c r="D180" s="58"/>
      <c r="E180" s="3"/>
      <c r="F180" s="4"/>
      <c r="G180" s="4"/>
      <c r="I180" s="3"/>
      <c r="J180" s="3" t="n">
        <v>1987.50080157407</v>
      </c>
      <c r="K180" s="4" t="n">
        <f aca="false">-+J180*VLOOKUP(A180,curves,3,0)*1000</f>
        <v>-4518025.49571988</v>
      </c>
      <c r="M180" s="3"/>
      <c r="N180" s="4"/>
      <c r="O180" s="4"/>
      <c r="Q180" s="3"/>
      <c r="R180" s="3" t="n">
        <v>824.266810347429</v>
      </c>
      <c r="S180" s="4" t="n">
        <f aca="false">-+R180*VLOOKUP(A180,curves,3,0)*1000</f>
        <v>-1873739.35219347</v>
      </c>
    </row>
    <row r="181" customFormat="false" ht="12.75" hidden="false" customHeight="false" outlineLevel="0" collapsed="false">
      <c r="A181" s="58" t="n">
        <f aca="false">+curves!A170</f>
        <v>41791</v>
      </c>
      <c r="B181" s="3" t="n">
        <f aca="false">+SUMIF($E$11:$BY$11,"POS",$E181:$BY181)</f>
        <v>0</v>
      </c>
      <c r="C181" s="4" t="n">
        <f aca="false">+SUMIF($E$11:$BY$11,"P&amp;l",$E181:$BY181)</f>
        <v>-6356770.96437252</v>
      </c>
      <c r="D181" s="58"/>
      <c r="E181" s="3"/>
      <c r="F181" s="4"/>
      <c r="G181" s="4"/>
      <c r="I181" s="3"/>
      <c r="J181" s="3" t="n">
        <v>1988.04641575853</v>
      </c>
      <c r="K181" s="4" t="n">
        <f aca="false">-+J181*VLOOKUP(A181,curves,3,0)*1000</f>
        <v>-4491836.88371489</v>
      </c>
      <c r="M181" s="3"/>
      <c r="N181" s="4"/>
      <c r="O181" s="4"/>
      <c r="Q181" s="3"/>
      <c r="R181" s="3" t="n">
        <v>825.402972249302</v>
      </c>
      <c r="S181" s="4" t="n">
        <f aca="false">-+R181*VLOOKUP(A181,curves,3,0)*1000</f>
        <v>-1864934.08065762</v>
      </c>
    </row>
    <row r="182" customFormat="false" ht="12.75" hidden="false" customHeight="false" outlineLevel="0" collapsed="false">
      <c r="A182" s="58" t="n">
        <f aca="false">+curves!A171</f>
        <v>41821</v>
      </c>
      <c r="B182" s="3" t="n">
        <f aca="false">+SUMIF($E$11:$BY$11,"POS",$E182:$BY182)</f>
        <v>0</v>
      </c>
      <c r="C182" s="4" t="n">
        <f aca="false">+SUMIF($E$11:$BY$11,"P&amp;l",$E182:$BY182)</f>
        <v>-6323211.18914052</v>
      </c>
      <c r="D182" s="58"/>
      <c r="E182" s="3"/>
      <c r="F182" s="4"/>
      <c r="G182" s="4"/>
      <c r="I182" s="3"/>
      <c r="J182" s="3" t="n">
        <v>1988.59278201272</v>
      </c>
      <c r="K182" s="4" t="n">
        <f aca="false">-+J182*VLOOKUP(A182,curves,3,0)*1000</f>
        <v>-4466677.05428493</v>
      </c>
      <c r="M182" s="3"/>
      <c r="N182" s="4"/>
      <c r="O182" s="4"/>
      <c r="Q182" s="3"/>
      <c r="R182" s="3" t="n">
        <v>826.540700226444</v>
      </c>
      <c r="S182" s="4" t="n">
        <f aca="false">-+R182*VLOOKUP(A182,curves,3,0)*1000</f>
        <v>-1856534.13485559</v>
      </c>
    </row>
    <row r="183" customFormat="false" ht="12.75" hidden="false" customHeight="false" outlineLevel="0" collapsed="false">
      <c r="A183" s="58" t="n">
        <f aca="false">+curves!A172</f>
        <v>41852</v>
      </c>
      <c r="B183" s="3" t="n">
        <f aca="false">+SUMIF($E$11:$BY$11,"POS",$E183:$BY183)</f>
        <v>0</v>
      </c>
      <c r="C183" s="4" t="n">
        <f aca="false">+SUMIF($E$11:$BY$11,"P&amp;l",$E183:$BY183)</f>
        <v>-6288594.24708857</v>
      </c>
      <c r="D183" s="58"/>
      <c r="E183" s="3"/>
      <c r="F183" s="4"/>
      <c r="G183" s="4"/>
      <c r="I183" s="3"/>
      <c r="J183" s="3" t="n">
        <v>1989.13990137317</v>
      </c>
      <c r="K183" s="4" t="n">
        <f aca="false">-+J183*VLOOKUP(A183,curves,3,0)*1000</f>
        <v>-4440785.77766079</v>
      </c>
      <c r="M183" s="3"/>
      <c r="N183" s="4"/>
      <c r="O183" s="4"/>
      <c r="Q183" s="3"/>
      <c r="R183" s="3" t="n">
        <v>827.679996437521</v>
      </c>
      <c r="S183" s="4" t="n">
        <f aca="false">-+R183*VLOOKUP(A183,curves,3,0)*1000</f>
        <v>-1847808.46942778</v>
      </c>
    </row>
    <row r="184" customFormat="false" ht="12.75" hidden="false" customHeight="false" outlineLevel="0" collapsed="false">
      <c r="A184" s="58" t="n">
        <f aca="false">+curves!A173</f>
        <v>41883</v>
      </c>
      <c r="B184" s="3" t="n">
        <f aca="false">+SUMIF($E$11:$BY$11,"POS",$E184:$BY184)</f>
        <v>0</v>
      </c>
      <c r="C184" s="4" t="n">
        <f aca="false">+SUMIF($E$11:$BY$11,"P&amp;l",$E184:$BY184)</f>
        <v>-6254167.59074178</v>
      </c>
      <c r="D184" s="58"/>
      <c r="E184" s="3"/>
      <c r="F184" s="4"/>
      <c r="G184" s="4"/>
      <c r="I184" s="3"/>
      <c r="J184" s="3" t="n">
        <v>1989.68777487794</v>
      </c>
      <c r="K184" s="4" t="n">
        <f aca="false">-+J184*VLOOKUP(A184,curves,3,0)*1000</f>
        <v>-4415044.40678625</v>
      </c>
      <c r="M184" s="3"/>
      <c r="N184" s="4"/>
      <c r="O184" s="4"/>
      <c r="Q184" s="3"/>
      <c r="R184" s="3" t="n">
        <v>828.82086304417</v>
      </c>
      <c r="S184" s="4" t="n">
        <f aca="false">-+R184*VLOOKUP(A184,curves,3,0)*1000</f>
        <v>-1839123.18395553</v>
      </c>
    </row>
    <row r="185" customFormat="false" ht="12.75" hidden="false" customHeight="false" outlineLevel="0" collapsed="false">
      <c r="A185" s="58" t="n">
        <f aca="false">+curves!A174</f>
        <v>41913</v>
      </c>
      <c r="B185" s="3" t="n">
        <f aca="false">+SUMIF($E$11:$BY$11,"POS",$E185:$BY185)</f>
        <v>0</v>
      </c>
      <c r="C185" s="4" t="n">
        <f aca="false">+SUMIF($E$11:$BY$11,"P&amp;l",$E185:$BY185)</f>
        <v>-6221152.07506887</v>
      </c>
      <c r="D185" s="58"/>
      <c r="E185" s="3"/>
      <c r="F185" s="4"/>
      <c r="G185" s="4"/>
      <c r="I185" s="3"/>
      <c r="J185" s="3" t="n">
        <v>1990.23640356667</v>
      </c>
      <c r="K185" s="4" t="n">
        <f aca="false">-+J185*VLOOKUP(A185,curves,3,0)*1000</f>
        <v>-4390314.38325469</v>
      </c>
      <c r="M185" s="3"/>
      <c r="N185" s="4"/>
      <c r="O185" s="4"/>
      <c r="Q185" s="3"/>
      <c r="R185" s="3" t="n">
        <v>829.96330221101</v>
      </c>
      <c r="S185" s="4" t="n">
        <f aca="false">-+R185*VLOOKUP(A185,curves,3,0)*1000</f>
        <v>-1830837.69181418</v>
      </c>
    </row>
    <row r="186" customFormat="false" ht="12.75" hidden="false" customHeight="false" outlineLevel="0" collapsed="false">
      <c r="A186" s="58" t="n">
        <f aca="false">+curves!A175</f>
        <v>41944</v>
      </c>
      <c r="B186" s="3" t="n">
        <f aca="false">+SUMIF($E$11:$BY$11,"POS",$E186:$BY186)</f>
        <v>0</v>
      </c>
      <c r="C186" s="4" t="n">
        <f aca="false">+SUMIF($E$11:$BY$11,"P&amp;l",$E186:$BY186)</f>
        <v>-6187096.22637886</v>
      </c>
      <c r="D186" s="58"/>
      <c r="E186" s="3"/>
      <c r="F186" s="4"/>
      <c r="G186" s="4"/>
      <c r="I186" s="3"/>
      <c r="J186" s="3" t="n">
        <v>1990.78578848018</v>
      </c>
      <c r="K186" s="4" t="n">
        <f aca="false">-+J186*VLOOKUP(A186,curves,3,0)*1000</f>
        <v>-4364865.28118938</v>
      </c>
      <c r="M186" s="3"/>
      <c r="N186" s="4"/>
      <c r="O186" s="4"/>
      <c r="Q186" s="3"/>
      <c r="R186" s="3" t="n">
        <v>831.107316105646</v>
      </c>
      <c r="S186" s="4" t="n">
        <f aca="false">-+R186*VLOOKUP(A186,curves,3,0)*1000</f>
        <v>-1822230.94518948</v>
      </c>
    </row>
    <row r="187" customFormat="false" ht="12.75" hidden="false" customHeight="false" outlineLevel="0" collapsed="false">
      <c r="A187" s="58" t="n">
        <f aca="false">+curves!A176</f>
        <v>41974</v>
      </c>
      <c r="B187" s="3" t="n">
        <f aca="false">+SUMIF($E$11:$BY$11,"POS",$E187:$BY187)</f>
        <v>0</v>
      </c>
      <c r="C187" s="4" t="n">
        <f aca="false">+SUMIF($E$11:$BY$11,"P&amp;l",$E187:$BY187)</f>
        <v>-6154436.50262182</v>
      </c>
      <c r="D187" s="58"/>
      <c r="E187" s="3"/>
      <c r="F187" s="4"/>
      <c r="G187" s="4"/>
      <c r="I187" s="3"/>
      <c r="J187" s="3" t="n">
        <v>1991.33593066082</v>
      </c>
      <c r="K187" s="4" t="n">
        <f aca="false">-+J187*VLOOKUP(A187,curves,3,0)*1000</f>
        <v>-4340416.1319869</v>
      </c>
      <c r="M187" s="3"/>
      <c r="N187" s="4"/>
      <c r="O187" s="4"/>
      <c r="Q187" s="3"/>
      <c r="R187" s="3" t="n">
        <v>832.252906898668</v>
      </c>
      <c r="S187" s="4" t="n">
        <f aca="false">-+R187*VLOOKUP(A187,curves,3,0)*1000</f>
        <v>-1814020.37063491</v>
      </c>
    </row>
    <row r="188" customFormat="false" ht="12.75" hidden="false" customHeight="false" outlineLevel="0" collapsed="false">
      <c r="A188" s="58" t="n">
        <f aca="false">+curves!A177</f>
        <v>42005</v>
      </c>
      <c r="B188" s="3" t="n">
        <f aca="false">+SUMIF($E$11:$BY$11,"POS",$E188:$BY188)</f>
        <v>0</v>
      </c>
      <c r="C188" s="4" t="n">
        <f aca="false">+SUMIF($E$11:$BY$11,"P&amp;l",$E188:$BY188)</f>
        <v>-6120747.45160348</v>
      </c>
      <c r="D188" s="58"/>
      <c r="E188" s="3"/>
      <c r="F188" s="4"/>
      <c r="G188" s="4"/>
      <c r="I188" s="3"/>
      <c r="J188" s="3" t="n">
        <v>1991.88683115255</v>
      </c>
      <c r="K188" s="4" t="n">
        <f aca="false">-+J188*VLOOKUP(A188,curves,3,0)*1000</f>
        <v>-4315255.98745354</v>
      </c>
      <c r="M188" s="3"/>
      <c r="N188" s="4"/>
      <c r="O188" s="4"/>
      <c r="Q188" s="3"/>
      <c r="R188" s="3" t="n">
        <v>833.400076763656</v>
      </c>
      <c r="S188" s="4" t="n">
        <f aca="false">-+R188*VLOOKUP(A188,curves,3,0)*1000</f>
        <v>-1805491.46414994</v>
      </c>
    </row>
    <row r="189" customFormat="false" ht="12.75" hidden="false" customHeight="false" outlineLevel="0" collapsed="false">
      <c r="A189" s="58" t="n">
        <f aca="false">+curves!A178</f>
        <v>42036</v>
      </c>
      <c r="B189" s="3" t="n">
        <f aca="false">+SUMIF($E$11:$BY$11,"POS",$E189:$BY189)</f>
        <v>0</v>
      </c>
      <c r="C189" s="4" t="n">
        <f aca="false">+SUMIF($E$11:$BY$11,"P&amp;l",$E189:$BY189)</f>
        <v>-6087243.56692798</v>
      </c>
      <c r="D189" s="58"/>
      <c r="E189" s="3"/>
      <c r="F189" s="4"/>
      <c r="G189" s="4"/>
      <c r="I189" s="3"/>
      <c r="J189" s="3" t="n">
        <v>1992.43849100048</v>
      </c>
      <c r="K189" s="4" t="n">
        <f aca="false">-+J189*VLOOKUP(A189,curves,3,0)*1000</f>
        <v>-4290241.52526351</v>
      </c>
      <c r="M189" s="3"/>
      <c r="N189" s="4"/>
      <c r="O189" s="4"/>
      <c r="Q189" s="3"/>
      <c r="R189" s="3" t="n">
        <v>834.548827877191</v>
      </c>
      <c r="S189" s="4" t="n">
        <f aca="false">-+R189*VLOOKUP(A189,curves,3,0)*1000</f>
        <v>-1797002.04166446</v>
      </c>
    </row>
    <row r="190" customFormat="false" ht="12.75" hidden="false" customHeight="false" outlineLevel="0" collapsed="false">
      <c r="A190" s="58" t="n">
        <f aca="false">+curves!A179</f>
        <v>42064</v>
      </c>
      <c r="B190" s="3" t="n">
        <f aca="false">+SUMIF($E$11:$BY$11,"POS",$E190:$BY190)</f>
        <v>0</v>
      </c>
      <c r="C190" s="4" t="n">
        <f aca="false">+SUMIF($E$11:$BY$11,"P&amp;l",$E190:$BY190)</f>
        <v>-6057493.39164753</v>
      </c>
      <c r="D190" s="58"/>
      <c r="E190" s="3"/>
      <c r="F190" s="4"/>
      <c r="G190" s="4"/>
      <c r="I190" s="3"/>
      <c r="J190" s="3" t="n">
        <v>1992.9909112513</v>
      </c>
      <c r="K190" s="4" t="n">
        <f aca="false">-+J190*VLOOKUP(A190,curves,3,0)*1000</f>
        <v>-4267886.88760609</v>
      </c>
      <c r="M190" s="3"/>
      <c r="N190" s="4"/>
      <c r="O190" s="4"/>
      <c r="Q190" s="3"/>
      <c r="R190" s="3" t="n">
        <v>835.699162418851</v>
      </c>
      <c r="S190" s="4" t="n">
        <f aca="false">-+R190*VLOOKUP(A190,curves,3,0)*1000</f>
        <v>-1789606.50404144</v>
      </c>
    </row>
    <row r="191" customFormat="false" ht="12.75" hidden="false" customHeight="false" outlineLevel="0" collapsed="false">
      <c r="A191" s="58" t="n">
        <f aca="false">+curves!A180</f>
        <v>42095</v>
      </c>
      <c r="B191" s="3" t="n">
        <f aca="false">+SUMIF($E$11:$BY$11,"POS",$E191:$BY191)</f>
        <v>0</v>
      </c>
      <c r="C191" s="4" t="n">
        <f aca="false">+SUMIF($E$11:$BY$11,"P&amp;l",$E191:$BY191)</f>
        <v>-6024337.44281866</v>
      </c>
      <c r="D191" s="58"/>
      <c r="E191" s="3"/>
      <c r="F191" s="4"/>
      <c r="G191" s="4"/>
      <c r="I191" s="3"/>
      <c r="J191" s="3" t="n">
        <v>1993.54409295328</v>
      </c>
      <c r="K191" s="4" t="n">
        <f aca="false">-+J191*VLOOKUP(A191,curves,3,0)*1000</f>
        <v>-4243146.83226623</v>
      </c>
      <c r="M191" s="3"/>
      <c r="N191" s="4"/>
      <c r="O191" s="4"/>
      <c r="Q191" s="3"/>
      <c r="R191" s="3" t="n">
        <v>836.851082571219</v>
      </c>
      <c r="S191" s="4" t="n">
        <f aca="false">-+R191*VLOOKUP(A191,curves,3,0)*1000</f>
        <v>-1781190.61055243</v>
      </c>
    </row>
    <row r="192" customFormat="false" ht="12.75" hidden="false" customHeight="false" outlineLevel="0" collapsed="false">
      <c r="A192" s="58" t="n">
        <f aca="false">+curves!A181</f>
        <v>42125</v>
      </c>
      <c r="B192" s="3" t="n">
        <f aca="false">+SUMIF($E$11:$BY$11,"POS",$E192:$BY192)</f>
        <v>0</v>
      </c>
      <c r="C192" s="4" t="n">
        <f aca="false">+SUMIF($E$11:$BY$11,"P&amp;l",$E192:$BY192)</f>
        <v>-5992541.17433934</v>
      </c>
      <c r="D192" s="58"/>
      <c r="E192" s="3"/>
      <c r="F192" s="4"/>
      <c r="G192" s="4"/>
      <c r="I192" s="3"/>
      <c r="J192" s="3" t="n">
        <v>1994.09803715586</v>
      </c>
      <c r="K192" s="4" t="n">
        <f aca="false">-+J192*VLOOKUP(A192,curves,3,0)*1000</f>
        <v>-4219379.08483657</v>
      </c>
      <c r="M192" s="3"/>
      <c r="N192" s="4"/>
      <c r="O192" s="4"/>
      <c r="Q192" s="3"/>
      <c r="R192" s="3" t="n">
        <v>838.004590519887</v>
      </c>
      <c r="S192" s="4" t="n">
        <f aca="false">-+R192*VLOOKUP(A192,curves,3,0)*1000</f>
        <v>-1773162.08950277</v>
      </c>
    </row>
    <row r="193" customFormat="false" ht="12.75" hidden="false" customHeight="false" outlineLevel="0" collapsed="false">
      <c r="A193" s="58" t="n">
        <f aca="false">+curves!A182</f>
        <v>42156</v>
      </c>
      <c r="B193" s="3" t="n">
        <f aca="false">+SUMIF($E$11:$BY$11,"POS",$E193:$BY193)</f>
        <v>0</v>
      </c>
      <c r="C193" s="4" t="n">
        <f aca="false">+SUMIF($E$11:$BY$11,"P&amp;l",$E193:$BY193)</f>
        <v>-5959742.29055509</v>
      </c>
      <c r="D193" s="58"/>
      <c r="E193" s="3"/>
      <c r="F193" s="4"/>
      <c r="G193" s="4"/>
      <c r="I193" s="3"/>
      <c r="J193" s="3" t="n">
        <v>1994.65274491006</v>
      </c>
      <c r="K193" s="4" t="n">
        <f aca="false">-+J193*VLOOKUP(A193,curves,3,0)*1000</f>
        <v>-4194919.95265988</v>
      </c>
      <c r="M193" s="3"/>
      <c r="N193" s="4"/>
      <c r="O193" s="4"/>
      <c r="Q193" s="3"/>
      <c r="R193" s="3" t="n">
        <v>839.159688453457</v>
      </c>
      <c r="S193" s="4" t="n">
        <f aca="false">-+R193*VLOOKUP(A193,curves,3,0)*1000</f>
        <v>-1764822.3378952</v>
      </c>
    </row>
    <row r="194" customFormat="false" ht="12.75" hidden="false" customHeight="false" outlineLevel="0" collapsed="false">
      <c r="A194" s="58" t="n">
        <f aca="false">+curves!A183</f>
        <v>42186</v>
      </c>
      <c r="B194" s="3" t="n">
        <f aca="false">+SUMIF($E$11:$BY$11,"POS",$E194:$BY194)</f>
        <v>0</v>
      </c>
      <c r="C194" s="4" t="n">
        <f aca="false">+SUMIF($E$11:$BY$11,"P&amp;l",$E194:$BY194)</f>
        <v>-5928288.62140659</v>
      </c>
      <c r="D194" s="58"/>
      <c r="E194" s="3"/>
      <c r="F194" s="4"/>
      <c r="G194" s="4"/>
      <c r="I194" s="3"/>
      <c r="J194" s="3" t="n">
        <v>1995.20821726849</v>
      </c>
      <c r="K194" s="4" t="n">
        <f aca="false">-+J194*VLOOKUP(A194,curves,3,0)*1000</f>
        <v>-4171422.17322186</v>
      </c>
      <c r="M194" s="3"/>
      <c r="N194" s="4"/>
      <c r="O194" s="4"/>
      <c r="Q194" s="3"/>
      <c r="R194" s="3" t="n">
        <v>840.316378563552</v>
      </c>
      <c r="S194" s="4" t="n">
        <f aca="false">-+R194*VLOOKUP(A194,curves,3,0)*1000</f>
        <v>-1756866.44818474</v>
      </c>
    </row>
    <row r="195" customFormat="false" ht="12.75" hidden="false" customHeight="false" outlineLevel="0" collapsed="false">
      <c r="A195" s="58" t="n">
        <f aca="false">+curves!A184</f>
        <v>42217</v>
      </c>
      <c r="B195" s="3" t="n">
        <f aca="false">+SUMIF($E$11:$BY$11,"POS",$E195:$BY195)</f>
        <v>0</v>
      </c>
      <c r="C195" s="4" t="n">
        <f aca="false">+SUMIF($E$11:$BY$11,"P&amp;l",$E195:$BY195)</f>
        <v>-5895842.94175395</v>
      </c>
      <c r="D195" s="58"/>
      <c r="E195" s="3"/>
      <c r="F195" s="4"/>
      <c r="G195" s="4"/>
      <c r="I195" s="3"/>
      <c r="J195" s="3" t="n">
        <v>1995.76445528495</v>
      </c>
      <c r="K195" s="4" t="n">
        <f aca="false">-+J195*VLOOKUP(A195,curves,3,0)*1000</f>
        <v>-4147240.7810386</v>
      </c>
      <c r="M195" s="3"/>
      <c r="N195" s="4"/>
      <c r="O195" s="4"/>
      <c r="Q195" s="3"/>
      <c r="R195" s="3" t="n">
        <v>841.474663044812</v>
      </c>
      <c r="S195" s="4" t="n">
        <f aca="false">-+R195*VLOOKUP(A195,curves,3,0)*1000</f>
        <v>-1748602.16071535</v>
      </c>
    </row>
    <row r="196" customFormat="false" ht="12.75" hidden="false" customHeight="false" outlineLevel="0" collapsed="false">
      <c r="A196" s="58" t="n">
        <f aca="false">+curves!A185</f>
        <v>42248</v>
      </c>
      <c r="B196" s="3" t="n">
        <f aca="false">+SUMIF($E$11:$BY$11,"POS",$E196:$BY196)</f>
        <v>0</v>
      </c>
      <c r="C196" s="4" t="n">
        <f aca="false">+SUMIF($E$11:$BY$11,"P&amp;l",$E196:$BY196)</f>
        <v>-5863575.56805599</v>
      </c>
      <c r="D196" s="58"/>
      <c r="E196" s="3"/>
      <c r="F196" s="4"/>
      <c r="G196" s="4"/>
      <c r="I196" s="3"/>
      <c r="J196" s="3" t="n">
        <v>1996.3214600148</v>
      </c>
      <c r="K196" s="4" t="n">
        <f aca="false">-+J196*VLOOKUP(A196,curves,3,0)*1000</f>
        <v>-4123199.41625848</v>
      </c>
      <c r="M196" s="3"/>
      <c r="N196" s="4"/>
      <c r="O196" s="4"/>
      <c r="Q196" s="3"/>
      <c r="R196" s="3" t="n">
        <v>842.634544094906</v>
      </c>
      <c r="S196" s="4" t="n">
        <f aca="false">-+R196*VLOOKUP(A196,curves,3,0)*1000</f>
        <v>-1740376.15179751</v>
      </c>
    </row>
    <row r="197" customFormat="false" ht="12.75" hidden="false" customHeight="false" outlineLevel="0" collapsed="false">
      <c r="A197" s="58" t="n">
        <f aca="false">+curves!A186</f>
        <v>42278</v>
      </c>
      <c r="B197" s="3" t="n">
        <f aca="false">+SUMIF($E$11:$BY$11,"POS",$E197:$BY197)</f>
        <v>0</v>
      </c>
      <c r="C197" s="4" t="n">
        <f aca="false">+SUMIF($E$11:$BY$11,"P&amp;l",$E197:$BY197)</f>
        <v>-5832631.87104564</v>
      </c>
      <c r="D197" s="58"/>
      <c r="E197" s="3"/>
      <c r="F197" s="4"/>
      <c r="G197" s="4"/>
      <c r="I197" s="3"/>
      <c r="J197" s="3" t="n">
        <v>1996.87923251501</v>
      </c>
      <c r="K197" s="4" t="n">
        <f aca="false">-+J197*VLOOKUP(A197,curves,3,0)*1000</f>
        <v>-4100103.11028494</v>
      </c>
      <c r="M197" s="3"/>
      <c r="N197" s="4"/>
      <c r="O197" s="4"/>
      <c r="Q197" s="3"/>
      <c r="R197" s="3" t="n">
        <v>843.796023914527</v>
      </c>
      <c r="S197" s="4" t="n">
        <f aca="false">-+R197*VLOOKUP(A197,curves,3,0)*1000</f>
        <v>-1732528.76076071</v>
      </c>
    </row>
    <row r="198" customFormat="false" ht="12.75" hidden="false" customHeight="false" outlineLevel="0" collapsed="false">
      <c r="A198" s="58" t="n">
        <f aca="false">+curves!A187</f>
        <v>42309</v>
      </c>
      <c r="B198" s="3" t="n">
        <f aca="false">+SUMIF($E$11:$BY$11,"POS",$E198:$BY198)</f>
        <v>0</v>
      </c>
      <c r="C198" s="4" t="n">
        <f aca="false">+SUMIF($E$11:$BY$11,"P&amp;l",$E198:$BY198)</f>
        <v>-5800711.95503116</v>
      </c>
      <c r="D198" s="58"/>
      <c r="E198" s="3"/>
      <c r="F198" s="4"/>
      <c r="G198" s="4"/>
      <c r="I198" s="3"/>
      <c r="J198" s="3" t="n">
        <v>1997.43777384373</v>
      </c>
      <c r="K198" s="4" t="n">
        <f aca="false">-+J198*VLOOKUP(A198,curves,3,0)*1000</f>
        <v>-4076334.7517016</v>
      </c>
      <c r="M198" s="3"/>
      <c r="N198" s="4"/>
      <c r="O198" s="4"/>
      <c r="Q198" s="3"/>
      <c r="R198" s="3" t="n">
        <v>844.959104707407</v>
      </c>
      <c r="S198" s="4" t="n">
        <f aca="false">-+R198*VLOOKUP(A198,curves,3,0)*1000</f>
        <v>-1724377.20332956</v>
      </c>
    </row>
    <row r="199" customFormat="false" ht="12.75" hidden="false" customHeight="false" outlineLevel="0" collapsed="false">
      <c r="A199" s="58" t="n">
        <f aca="false">+curves!A188</f>
        <v>42339</v>
      </c>
      <c r="B199" s="3" t="n">
        <f aca="false">+SUMIF($E$11:$BY$11,"POS",$E199:$BY199)</f>
        <v>0</v>
      </c>
      <c r="C199" s="4" t="n">
        <f aca="false">+SUMIF($E$11:$BY$11,"P&amp;l",$E199:$BY199)</f>
        <v>-5770101.63469773</v>
      </c>
      <c r="D199" s="58"/>
      <c r="E199" s="3"/>
      <c r="F199" s="4"/>
      <c r="G199" s="4"/>
      <c r="I199" s="3"/>
      <c r="J199" s="3" t="n">
        <v>1997.99708506072</v>
      </c>
      <c r="K199" s="4" t="n">
        <f aca="false">-+J199*VLOOKUP(A199,curves,3,0)*1000</f>
        <v>-4053500.80338389</v>
      </c>
      <c r="M199" s="3"/>
      <c r="N199" s="4"/>
      <c r="O199" s="4"/>
      <c r="Q199" s="3"/>
      <c r="R199" s="3" t="n">
        <v>846.123788680312</v>
      </c>
      <c r="S199" s="4" t="n">
        <f aca="false">-+R199*VLOOKUP(A199,curves,3,0)*1000</f>
        <v>-1716600.83131384</v>
      </c>
    </row>
    <row r="200" customFormat="false" ht="12.75" hidden="false" customHeight="false" outlineLevel="0" collapsed="false">
      <c r="A200" s="58" t="n">
        <f aca="false">+curves!A189</f>
        <v>42370</v>
      </c>
      <c r="B200" s="3" t="n">
        <f aca="false">+SUMIF($E$11:$BY$11,"POS",$E200:$BY200)</f>
        <v>0</v>
      </c>
      <c r="C200" s="4" t="n">
        <f aca="false">+SUMIF($E$11:$BY$11,"P&amp;l",$E200:$BY200)</f>
        <v>-5738525.41964719</v>
      </c>
      <c r="D200" s="58"/>
      <c r="E200" s="3"/>
      <c r="F200" s="4"/>
      <c r="G200" s="4"/>
      <c r="I200" s="3"/>
      <c r="J200" s="3" t="n">
        <v>1998.55716722731</v>
      </c>
      <c r="K200" s="4" t="n">
        <f aca="false">-+J200*VLOOKUP(A200,curves,3,0)*1000</f>
        <v>-4030002.35722858</v>
      </c>
      <c r="M200" s="3"/>
      <c r="N200" s="4"/>
      <c r="O200" s="4"/>
      <c r="Q200" s="3"/>
      <c r="R200" s="3" t="n">
        <v>847.29007804305</v>
      </c>
      <c r="S200" s="4" t="n">
        <f aca="false">-+R200*VLOOKUP(A200,curves,3,0)*1000</f>
        <v>-1708523.06241861</v>
      </c>
    </row>
    <row r="201" customFormat="false" ht="12.75" hidden="false" customHeight="false" outlineLevel="0" collapsed="false">
      <c r="A201" s="58" t="n">
        <f aca="false">+curves!A190</f>
        <v>42401</v>
      </c>
      <c r="B201" s="3" t="n">
        <f aca="false">+SUMIF($E$11:$BY$11,"POS",$E201:$BY201)</f>
        <v>0</v>
      </c>
      <c r="C201" s="4" t="n">
        <f aca="false">+SUMIF($E$11:$BY$11,"P&amp;l",$E201:$BY201)</f>
        <v>-5707122.7144337</v>
      </c>
      <c r="D201" s="58"/>
      <c r="E201" s="3"/>
      <c r="F201" s="4"/>
      <c r="G201" s="4"/>
      <c r="I201" s="3"/>
      <c r="J201" s="3" t="n">
        <v>1999.11802140604</v>
      </c>
      <c r="K201" s="4" t="n">
        <f aca="false">-+J201*VLOOKUP(A201,curves,3,0)*1000</f>
        <v>-4006639.99245882</v>
      </c>
      <c r="M201" s="3"/>
      <c r="N201" s="4"/>
      <c r="O201" s="4"/>
      <c r="Q201" s="3"/>
      <c r="R201" s="3" t="n">
        <v>848.457975008478</v>
      </c>
      <c r="S201" s="4" t="n">
        <f aca="false">-+R201*VLOOKUP(A201,curves,3,0)*1000</f>
        <v>-1700482.72197488</v>
      </c>
    </row>
    <row r="202" customFormat="false" ht="12.75" hidden="false" customHeight="false" outlineLevel="0" collapsed="false">
      <c r="A202" s="58" t="n">
        <f aca="false">+curves!A191</f>
        <v>42430</v>
      </c>
      <c r="B202" s="3" t="n">
        <f aca="false">+SUMIF($E$11:$BY$11,"POS",$E202:$BY202)</f>
        <v>0</v>
      </c>
      <c r="C202" s="4" t="n">
        <f aca="false">+SUMIF($E$11:$BY$11,"P&amp;l",$E202:$BY202)</f>
        <v>-5678124.93458195</v>
      </c>
      <c r="D202" s="58"/>
      <c r="E202" s="3"/>
      <c r="F202" s="4"/>
      <c r="G202" s="4"/>
      <c r="I202" s="3"/>
      <c r="J202" s="3" t="n">
        <v>1999.67964866105</v>
      </c>
      <c r="K202" s="4" t="n">
        <f aca="false">-+J202*VLOOKUP(A202,curves,3,0)*1000</f>
        <v>-3984979.6299183</v>
      </c>
      <c r="M202" s="3"/>
      <c r="N202" s="4"/>
      <c r="O202" s="4"/>
      <c r="Q202" s="3"/>
      <c r="R202" s="3" t="n">
        <v>849.627481792499</v>
      </c>
      <c r="S202" s="4" t="n">
        <f aca="false">-+R202*VLOOKUP(A202,curves,3,0)*1000</f>
        <v>-1693145.30466364</v>
      </c>
    </row>
    <row r="203" customFormat="false" ht="12.75" hidden="false" customHeight="false" outlineLevel="0" collapsed="false">
      <c r="A203" s="58" t="n">
        <f aca="false">+curves!A192</f>
        <v>42461</v>
      </c>
      <c r="B203" s="3" t="n">
        <f aca="false">+SUMIF($E$11:$BY$11,"POS",$E203:$BY203)</f>
        <v>0</v>
      </c>
      <c r="C203" s="4" t="n">
        <f aca="false">+SUMIF($E$11:$BY$11,"P&amp;l",$E203:$BY203)</f>
        <v>-5647054.29302523</v>
      </c>
      <c r="D203" s="58"/>
      <c r="E203" s="3"/>
      <c r="F203" s="4"/>
      <c r="G203" s="4"/>
      <c r="I203" s="3"/>
      <c r="J203" s="3" t="n">
        <v>2000.24205005805</v>
      </c>
      <c r="K203" s="4" t="n">
        <f aca="false">-+J203*VLOOKUP(A203,curves,3,0)*1000</f>
        <v>-3961878.07887167</v>
      </c>
      <c r="M203" s="3"/>
      <c r="N203" s="4"/>
      <c r="O203" s="4"/>
      <c r="Q203" s="3"/>
      <c r="R203" s="3" t="n">
        <v>850.798600614073</v>
      </c>
      <c r="S203" s="4" t="n">
        <f aca="false">-+R203*VLOOKUP(A203,curves,3,0)*1000</f>
        <v>-1685176.21415356</v>
      </c>
    </row>
    <row r="204" customFormat="false" ht="12.75" hidden="false" customHeight="false" outlineLevel="0" collapsed="false">
      <c r="A204" s="58" t="n">
        <f aca="false">+curves!A193</f>
        <v>42491</v>
      </c>
      <c r="B204" s="3" t="n">
        <f aca="false">+SUMIF($E$11:$BY$11,"POS",$E204:$BY204)</f>
        <v>0</v>
      </c>
      <c r="C204" s="4" t="n">
        <f aca="false">+SUMIF($E$11:$BY$11,"P&amp;l",$E204:$BY204)</f>
        <v>-5617258.8233773</v>
      </c>
      <c r="D204" s="58"/>
      <c r="E204" s="3"/>
      <c r="F204" s="4"/>
      <c r="G204" s="4"/>
      <c r="I204" s="3"/>
      <c r="J204" s="3" t="n">
        <v>2000.80522666401</v>
      </c>
      <c r="K204" s="4" t="n">
        <f aca="false">-+J204*VLOOKUP(A204,curves,3,0)*1000</f>
        <v>-3939684.92643622</v>
      </c>
      <c r="M204" s="3"/>
      <c r="N204" s="4"/>
      <c r="O204" s="4"/>
      <c r="Q204" s="3"/>
      <c r="R204" s="3" t="n">
        <v>851.971333695218</v>
      </c>
      <c r="S204" s="4" t="n">
        <f aca="false">-+R204*VLOOKUP(A204,curves,3,0)*1000</f>
        <v>-1677573.89694108</v>
      </c>
    </row>
    <row r="205" customFormat="false" ht="12.75" hidden="false" customHeight="false" outlineLevel="0" collapsed="false">
      <c r="A205" s="58" t="n">
        <f aca="false">+curves!A194</f>
        <v>42522</v>
      </c>
      <c r="B205" s="3" t="n">
        <f aca="false">+SUMIF($E$11:$BY$11,"POS",$E205:$BY205)</f>
        <v>0</v>
      </c>
      <c r="C205" s="4" t="n">
        <f aca="false">+SUMIF($E$11:$BY$11,"P&amp;l",$E205:$BY205)</f>
        <v>-5586522.7004839</v>
      </c>
      <c r="D205" s="58"/>
      <c r="E205" s="3"/>
      <c r="F205" s="4"/>
      <c r="G205" s="4"/>
      <c r="I205" s="3"/>
      <c r="J205" s="3" t="n">
        <v>2001.36917954745</v>
      </c>
      <c r="K205" s="4" t="n">
        <f aca="false">-+J205*VLOOKUP(A205,curves,3,0)*1000</f>
        <v>-3916845.73069286</v>
      </c>
      <c r="M205" s="3"/>
      <c r="N205" s="4"/>
      <c r="O205" s="4"/>
      <c r="Q205" s="3"/>
      <c r="R205" s="3" t="n">
        <v>853.145683261015</v>
      </c>
      <c r="S205" s="4" t="n">
        <f aca="false">-+R205*VLOOKUP(A205,curves,3,0)*1000</f>
        <v>-1669676.96979103</v>
      </c>
    </row>
    <row r="206" customFormat="false" ht="12.75" hidden="false" customHeight="false" outlineLevel="0" collapsed="false">
      <c r="A206" s="58" t="n">
        <f aca="false">+curves!A195</f>
        <v>42552</v>
      </c>
      <c r="B206" s="3" t="n">
        <f aca="false">+SUMIF($E$11:$BY$11,"POS",$E206:$BY206)</f>
        <v>0</v>
      </c>
      <c r="C206" s="4" t="n">
        <f aca="false">+SUMIF($E$11:$BY$11,"P&amp;l",$E206:$BY206)</f>
        <v>-5557048.18676362</v>
      </c>
      <c r="D206" s="58"/>
      <c r="E206" s="3"/>
      <c r="F206" s="4"/>
      <c r="G206" s="4"/>
      <c r="I206" s="3"/>
      <c r="J206" s="3" t="n">
        <v>2001.93390977852</v>
      </c>
      <c r="K206" s="4" t="n">
        <f aca="false">-+J206*VLOOKUP(A206,curves,3,0)*1000</f>
        <v>-3894904.69761093</v>
      </c>
      <c r="M206" s="3"/>
      <c r="N206" s="4"/>
      <c r="O206" s="4"/>
      <c r="Q206" s="3"/>
      <c r="R206" s="3" t="n">
        <v>854.321651539611</v>
      </c>
      <c r="S206" s="4" t="n">
        <f aca="false">-+R206*VLOOKUP(A206,curves,3,0)*1000</f>
        <v>-1662143.48915269</v>
      </c>
    </row>
    <row r="207" customFormat="false" ht="12.75" hidden="false" customHeight="false" outlineLevel="0" collapsed="false">
      <c r="A207" s="58" t="n">
        <f aca="false">+curves!A196</f>
        <v>42583</v>
      </c>
      <c r="B207" s="3" t="n">
        <f aca="false">+SUMIF($E$11:$BY$11,"POS",$E207:$BY207)</f>
        <v>0</v>
      </c>
      <c r="C207" s="4" t="n">
        <f aca="false">+SUMIF($E$11:$BY$11,"P&amp;l",$E207:$BY207)</f>
        <v>-5526642.96614395</v>
      </c>
      <c r="D207" s="58"/>
      <c r="E207" s="3"/>
      <c r="F207" s="4"/>
      <c r="G207" s="4"/>
      <c r="I207" s="3"/>
      <c r="J207" s="3" t="n">
        <v>2002.49941842858</v>
      </c>
      <c r="K207" s="4" t="n">
        <f aca="false">-+J207*VLOOKUP(A207,curves,3,0)*1000</f>
        <v>-3872324.88369996</v>
      </c>
      <c r="M207" s="3"/>
      <c r="N207" s="4"/>
      <c r="O207" s="4"/>
      <c r="Q207" s="3"/>
      <c r="R207" s="3" t="n">
        <v>855.499240762226</v>
      </c>
      <c r="S207" s="4" t="n">
        <f aca="false">-+R207*VLOOKUP(A207,curves,3,0)*1000</f>
        <v>-1654318.082444</v>
      </c>
    </row>
    <row r="208" customFormat="false" ht="12.75" hidden="false" customHeight="false" outlineLevel="0" collapsed="false">
      <c r="A208" s="58" t="n">
        <f aca="false">+curves!A197</f>
        <v>42614</v>
      </c>
      <c r="B208" s="3" t="n">
        <f aca="false">+SUMIF($E$11:$BY$11,"POS",$E208:$BY208)</f>
        <v>0</v>
      </c>
      <c r="C208" s="4" t="n">
        <f aca="false">+SUMIF($E$11:$BY$11,"P&amp;l",$E208:$BY208)</f>
        <v>-5496404.79600173</v>
      </c>
      <c r="D208" s="58"/>
      <c r="E208" s="3"/>
      <c r="F208" s="4"/>
      <c r="G208" s="4"/>
      <c r="I208" s="3"/>
      <c r="J208" s="3" t="n">
        <v>2003.0657065706</v>
      </c>
      <c r="K208" s="4" t="n">
        <f aca="false">-+J208*VLOOKUP(A208,curves,3,0)*1000</f>
        <v>-3849875.84250413</v>
      </c>
      <c r="M208" s="3"/>
      <c r="N208" s="4"/>
      <c r="O208" s="4"/>
      <c r="Q208" s="3"/>
      <c r="R208" s="3" t="n">
        <v>856.678453163154</v>
      </c>
      <c r="S208" s="4" t="n">
        <f aca="false">-+R208*VLOOKUP(A208,curves,3,0)*1000</f>
        <v>-1646528.9534976</v>
      </c>
    </row>
    <row r="209" customFormat="false" ht="12.75" hidden="false" customHeight="false" outlineLevel="0" collapsed="false">
      <c r="A209" s="58" t="n">
        <f aca="false">+curves!A198</f>
        <v>42644</v>
      </c>
      <c r="B209" s="3" t="n">
        <f aca="false">+SUMIF($E$11:$BY$11,"POS",$E209:$BY209)</f>
        <v>0</v>
      </c>
      <c r="C209" s="4" t="n">
        <f aca="false">+SUMIF($E$11:$BY$11,"P&amp;l",$E209:$BY209)</f>
        <v>-5467408.04134179</v>
      </c>
      <c r="D209" s="58"/>
      <c r="E209" s="3"/>
      <c r="F209" s="4"/>
      <c r="G209" s="4"/>
      <c r="I209" s="3"/>
      <c r="J209" s="3" t="n">
        <v>2003.63277527915</v>
      </c>
      <c r="K209" s="4" t="n">
        <f aca="false">-+J209*VLOOKUP(A209,curves,3,0)*1000</f>
        <v>-3828309.73974329</v>
      </c>
      <c r="M209" s="3"/>
      <c r="N209" s="4"/>
      <c r="O209" s="4"/>
      <c r="Q209" s="3"/>
      <c r="R209" s="3" t="n">
        <v>857.859290979769</v>
      </c>
      <c r="S209" s="4" t="n">
        <f aca="false">-+R209*VLOOKUP(A209,curves,3,0)*1000</f>
        <v>-1639098.30159849</v>
      </c>
    </row>
    <row r="210" customFormat="false" ht="12.75" hidden="false" customHeight="false" outlineLevel="0" collapsed="false">
      <c r="A210" s="58" t="n">
        <f aca="false">+curves!A199</f>
        <v>42675</v>
      </c>
      <c r="B210" s="3" t="n">
        <f aca="false">+SUMIF($E$11:$BY$11,"POS",$E210:$BY210)</f>
        <v>0</v>
      </c>
      <c r="C210" s="4" t="n">
        <f aca="false">+SUMIF($E$11:$BY$11,"P&amp;l",$E210:$BY210)</f>
        <v>-5437495.39092949</v>
      </c>
      <c r="D210" s="58"/>
      <c r="E210" s="3"/>
      <c r="F210" s="4"/>
      <c r="G210" s="4"/>
      <c r="I210" s="3"/>
      <c r="J210" s="3" t="n">
        <v>2004.20062562998</v>
      </c>
      <c r="K210" s="4" t="n">
        <f aca="false">-+J210*VLOOKUP(A210,curves,3,0)*1000</f>
        <v>-3806115.6584427</v>
      </c>
      <c r="M210" s="3"/>
      <c r="N210" s="4"/>
      <c r="O210" s="4"/>
      <c r="Q210" s="3"/>
      <c r="R210" s="3" t="n">
        <v>859.04175645253</v>
      </c>
      <c r="S210" s="4" t="n">
        <f aca="false">-+R210*VLOOKUP(A210,curves,3,0)*1000</f>
        <v>-1631379.73248679</v>
      </c>
    </row>
    <row r="211" customFormat="false" ht="12.75" hidden="false" customHeight="false" outlineLevel="0" collapsed="false">
      <c r="A211" s="58" t="n">
        <f aca="false">+curves!A200</f>
        <v>42705</v>
      </c>
      <c r="B211" s="3" t="n">
        <f aca="false">+SUMIF($E$11:$BY$11,"POS",$E211:$BY211)</f>
        <v>0</v>
      </c>
      <c r="C211" s="4" t="n">
        <f aca="false">+SUMIF($E$11:$BY$11,"P&amp;l",$E211:$BY211)</f>
        <v>-5408810.95387093</v>
      </c>
      <c r="D211" s="58"/>
      <c r="E211" s="3"/>
      <c r="F211" s="4"/>
      <c r="G211" s="4"/>
      <c r="I211" s="3"/>
      <c r="J211" s="3" t="n">
        <v>2004.76925870071</v>
      </c>
      <c r="K211" s="4" t="n">
        <f aca="false">-+J211*VLOOKUP(A211,curves,3,0)*1000</f>
        <v>-3784794.56617797</v>
      </c>
      <c r="M211" s="3"/>
      <c r="N211" s="4"/>
      <c r="O211" s="4"/>
      <c r="Q211" s="3"/>
      <c r="R211" s="3" t="n">
        <v>860.225851824984</v>
      </c>
      <c r="S211" s="4" t="n">
        <f aca="false">-+R211*VLOOKUP(A211,curves,3,0)*1000</f>
        <v>-1624016.38769296</v>
      </c>
    </row>
    <row r="212" customFormat="false" ht="12.75" hidden="false" customHeight="false" outlineLevel="0" collapsed="false">
      <c r="A212" s="58" t="n">
        <f aca="false">+curves!A201</f>
        <v>42736</v>
      </c>
      <c r="B212" s="3" t="n">
        <f aca="false">+SUMIF($E$11:$BY$11,"POS",$E212:$BY212)</f>
        <v>0</v>
      </c>
      <c r="C212" s="4" t="n">
        <f aca="false">+SUMIF($E$11:$BY$11,"P&amp;l",$E212:$BY212)</f>
        <v>-5379220.30438278</v>
      </c>
      <c r="D212" s="58"/>
      <c r="E212" s="3"/>
      <c r="F212" s="4"/>
      <c r="G212" s="4"/>
      <c r="I212" s="3"/>
      <c r="J212" s="3" t="n">
        <v>2005.33867556995</v>
      </c>
      <c r="K212" s="4" t="n">
        <f aca="false">-+J212*VLOOKUP(A212,curves,3,0)*1000</f>
        <v>-3762852.55483987</v>
      </c>
      <c r="M212" s="3"/>
      <c r="N212" s="4"/>
      <c r="O212" s="4"/>
      <c r="Q212" s="3"/>
      <c r="R212" s="3" t="n">
        <v>861.411579343768</v>
      </c>
      <c r="S212" s="4" t="n">
        <f aca="false">-+R212*VLOOKUP(A212,curves,3,0)*1000</f>
        <v>-1616367.74954291</v>
      </c>
    </row>
    <row r="213" customFormat="false" ht="12.75" hidden="false" customHeight="false" outlineLevel="0" collapsed="false">
      <c r="A213" s="58" t="n">
        <f aca="false">+curves!A202</f>
        <v>42767</v>
      </c>
      <c r="B213" s="3" t="n">
        <f aca="false">+SUMIF($E$11:$BY$11,"POS",$E213:$BY213)</f>
        <v>0</v>
      </c>
      <c r="C213" s="4" t="n">
        <f aca="false">+SUMIF($E$11:$BY$11,"P&amp;l",$E213:$BY213)</f>
        <v>-5349792.21291119</v>
      </c>
      <c r="D213" s="58"/>
      <c r="E213" s="3"/>
      <c r="F213" s="4"/>
      <c r="G213" s="4"/>
      <c r="I213" s="3"/>
      <c r="J213" s="3" t="n">
        <v>2005.90887731832</v>
      </c>
      <c r="K213" s="4" t="n">
        <f aca="false">-+J213*VLOOKUP(A213,curves,3,0)*1000</f>
        <v>-3741037.63015389</v>
      </c>
      <c r="M213" s="3"/>
      <c r="N213" s="4"/>
      <c r="O213" s="4"/>
      <c r="Q213" s="3"/>
      <c r="R213" s="3" t="n">
        <v>862.598941258619</v>
      </c>
      <c r="S213" s="4" t="n">
        <f aca="false">-+R213*VLOOKUP(A213,curves,3,0)*1000</f>
        <v>-1608754.5827573</v>
      </c>
    </row>
    <row r="214" customFormat="false" ht="12.75" hidden="false" customHeight="false" outlineLevel="0" collapsed="false">
      <c r="A214" s="58" t="n">
        <f aca="false">+curves!A203</f>
        <v>42795</v>
      </c>
      <c r="B214" s="3" t="n">
        <f aca="false">+SUMIF($E$11:$BY$11,"POS",$E214:$BY214)</f>
        <v>0</v>
      </c>
      <c r="C214" s="4" t="n">
        <f aca="false">+SUMIF($E$11:$BY$11,"P&amp;l",$E214:$BY214)</f>
        <v>-5323667.07984089</v>
      </c>
      <c r="D214" s="58"/>
      <c r="E214" s="3"/>
      <c r="F214" s="4"/>
      <c r="G214" s="4"/>
      <c r="I214" s="3"/>
      <c r="J214" s="3" t="n">
        <v>2006.4798650277</v>
      </c>
      <c r="K214" s="4" t="n">
        <f aca="false">-+J214*VLOOKUP(A214,curves,3,0)*1000</f>
        <v>-3721545.00209416</v>
      </c>
      <c r="M214" s="3"/>
      <c r="N214" s="4"/>
      <c r="O214" s="4"/>
      <c r="Q214" s="3"/>
      <c r="R214" s="3" t="n">
        <v>863.787939822374</v>
      </c>
      <c r="S214" s="4" t="n">
        <f aca="false">-+R214*VLOOKUP(A214,curves,3,0)*1000</f>
        <v>-1602122.07774673</v>
      </c>
    </row>
    <row r="215" customFormat="false" ht="12.75" hidden="false" customHeight="false" outlineLevel="0" collapsed="false">
      <c r="A215" s="58" t="n">
        <f aca="false">+curves!A204</f>
        <v>42826</v>
      </c>
      <c r="B215" s="3" t="n">
        <f aca="false">+SUMIF($E$11:$BY$11,"POS",$E215:$BY215)</f>
        <v>0</v>
      </c>
      <c r="C215" s="4" t="n">
        <f aca="false">+SUMIF($E$11:$BY$11,"P&amp;l",$E215:$BY215)</f>
        <v>-5294544.4117741</v>
      </c>
      <c r="D215" s="58"/>
      <c r="E215" s="3"/>
      <c r="F215" s="4"/>
      <c r="G215" s="4"/>
      <c r="I215" s="3"/>
      <c r="J215" s="3" t="n">
        <v>2007.0516397812</v>
      </c>
      <c r="K215" s="4" t="n">
        <f aca="false">-+J215*VLOOKUP(A215,curves,3,0)*1000</f>
        <v>-3699969.44335024</v>
      </c>
      <c r="M215" s="3"/>
      <c r="N215" s="4"/>
      <c r="O215" s="4"/>
      <c r="Q215" s="3"/>
      <c r="R215" s="3" t="n">
        <v>864.978577290974</v>
      </c>
      <c r="S215" s="4" t="n">
        <f aca="false">-+R215*VLOOKUP(A215,curves,3,0)*1000</f>
        <v>-1594574.96842386</v>
      </c>
    </row>
    <row r="216" customFormat="false" ht="12.75" hidden="false" customHeight="false" outlineLevel="0" collapsed="false">
      <c r="A216" s="58" t="n">
        <f aca="false">+curves!A205</f>
        <v>42856</v>
      </c>
      <c r="B216" s="3" t="n">
        <f aca="false">+SUMIF($E$11:$BY$11,"POS",$E216:$BY216)</f>
        <v>0</v>
      </c>
      <c r="C216" s="4" t="n">
        <f aca="false">+SUMIF($E$11:$BY$11,"P&amp;l",$E216:$BY216)</f>
        <v>-5266617.91466202</v>
      </c>
      <c r="D216" s="58"/>
      <c r="E216" s="3"/>
      <c r="F216" s="4"/>
      <c r="G216" s="4"/>
      <c r="I216" s="3"/>
      <c r="J216" s="3" t="n">
        <v>2007.62420266392</v>
      </c>
      <c r="K216" s="4" t="n">
        <f aca="false">-+J216*VLOOKUP(A216,curves,3,0)*1000</f>
        <v>-3679242.73516435</v>
      </c>
      <c r="M216" s="3"/>
      <c r="N216" s="4"/>
      <c r="O216" s="4"/>
      <c r="Q216" s="3"/>
      <c r="R216" s="3" t="n">
        <v>866.170855923472</v>
      </c>
      <c r="S216" s="4" t="n">
        <f aca="false">-+R216*VLOOKUP(A216,curves,3,0)*1000</f>
        <v>-1587375.17949767</v>
      </c>
    </row>
    <row r="217" customFormat="false" ht="12.75" hidden="false" customHeight="false" outlineLevel="0" collapsed="false">
      <c r="A217" s="58" t="n">
        <f aca="false">+curves!A206</f>
        <v>42887</v>
      </c>
      <c r="B217" s="3" t="n">
        <f aca="false">+SUMIF($E$11:$BY$11,"POS",$E217:$BY217)</f>
        <v>0</v>
      </c>
      <c r="C217" s="4" t="n">
        <f aca="false">+SUMIF($E$11:$BY$11,"P&amp;l",$E217:$BY217)</f>
        <v>-5237808.70715554</v>
      </c>
      <c r="D217" s="58"/>
      <c r="E217" s="3"/>
      <c r="F217" s="4"/>
      <c r="G217" s="4"/>
      <c r="I217" s="3"/>
      <c r="J217" s="3" t="n">
        <v>2008.19755476222</v>
      </c>
      <c r="K217" s="4" t="n">
        <f aca="false">-+J217*VLOOKUP(A217,curves,3,0)*1000</f>
        <v>-3657912.23450328</v>
      </c>
      <c r="M217" s="3"/>
      <c r="N217" s="4"/>
      <c r="O217" s="4"/>
      <c r="Q217" s="3"/>
      <c r="R217" s="3" t="n">
        <v>867.364777982032</v>
      </c>
      <c r="S217" s="4" t="n">
        <f aca="false">-+R217*VLOOKUP(A217,curves,3,0)*1000</f>
        <v>-1579896.47265225</v>
      </c>
    </row>
    <row r="218" customFormat="false" ht="12.75" hidden="false" customHeight="false" outlineLevel="0" collapsed="false">
      <c r="A218" s="58" t="n">
        <f aca="false">+curves!A207</f>
        <v>42917</v>
      </c>
      <c r="B218" s="3" t="n">
        <f aca="false">+SUMIF($E$11:$BY$11,"POS",$E218:$BY218)</f>
        <v>0</v>
      </c>
      <c r="C218" s="4" t="n">
        <f aca="false">+SUMIF($E$11:$BY$11,"P&amp;l",$E218:$BY218)</f>
        <v>-5210182.95182776</v>
      </c>
      <c r="D218" s="58"/>
      <c r="E218" s="3"/>
      <c r="F218" s="4"/>
      <c r="G218" s="4"/>
      <c r="I218" s="3"/>
      <c r="J218" s="3" t="n">
        <v>2008.77169716368</v>
      </c>
      <c r="K218" s="4" t="n">
        <f aca="false">-+J218*VLOOKUP(A218,curves,3,0)*1000</f>
        <v>-3637421.0187239</v>
      </c>
      <c r="M218" s="3"/>
      <c r="N218" s="4"/>
      <c r="O218" s="4"/>
      <c r="Q218" s="3"/>
      <c r="R218" s="3" t="n">
        <v>868.560345731938</v>
      </c>
      <c r="S218" s="4" t="n">
        <f aca="false">-+R218*VLOOKUP(A218,curves,3,0)*1000</f>
        <v>-1572761.93310385</v>
      </c>
    </row>
    <row r="219" customFormat="false" ht="12.75" hidden="false" customHeight="false" outlineLevel="0" collapsed="false">
      <c r="A219" s="58" t="n">
        <f aca="false">+curves!A208</f>
        <v>42948</v>
      </c>
      <c r="B219" s="3" t="n">
        <f aca="false">+SUMIF($E$11:$BY$11,"POS",$E219:$BY219)</f>
        <v>0</v>
      </c>
      <c r="C219" s="4" t="n">
        <f aca="false">+SUMIF($E$11:$BY$11,"P&amp;l",$E219:$BY219)</f>
        <v>-5181683.81685628</v>
      </c>
      <c r="D219" s="58"/>
      <c r="E219" s="3"/>
      <c r="F219" s="4"/>
      <c r="G219" s="4"/>
      <c r="I219" s="3"/>
      <c r="J219" s="3" t="n">
        <v>2009.34663095791</v>
      </c>
      <c r="K219" s="4" t="n">
        <f aca="false">-+J219*VLOOKUP(A219,curves,3,0)*1000</f>
        <v>-3616332.79808879</v>
      </c>
      <c r="M219" s="3"/>
      <c r="N219" s="4"/>
      <c r="O219" s="4"/>
      <c r="Q219" s="3"/>
      <c r="R219" s="3" t="n">
        <v>869.757561441596</v>
      </c>
      <c r="S219" s="4" t="n">
        <f aca="false">-+R219*VLOOKUP(A219,curves,3,0)*1000</f>
        <v>-1565351.01876749</v>
      </c>
    </row>
    <row r="220" customFormat="false" ht="12.75" hidden="false" customHeight="false" outlineLevel="0" collapsed="false">
      <c r="A220" s="58" t="n">
        <f aca="false">+curves!A209</f>
        <v>42979</v>
      </c>
      <c r="B220" s="3" t="n">
        <f aca="false">+SUMIF($E$11:$BY$11,"POS",$E220:$BY220)</f>
        <v>0</v>
      </c>
      <c r="C220" s="4" t="n">
        <f aca="false">+SUMIF($E$11:$BY$11,"P&amp;l",$E220:$BY220)</f>
        <v>-5153341.21968672</v>
      </c>
      <c r="D220" s="58"/>
      <c r="E220" s="3"/>
      <c r="F220" s="4"/>
      <c r="G220" s="4"/>
      <c r="I220" s="3"/>
      <c r="J220" s="3" t="n">
        <v>2009.92235723575</v>
      </c>
      <c r="K220" s="4" t="n">
        <f aca="false">-+J220*VLOOKUP(A220,curves,3,0)*1000</f>
        <v>-3595366.7287967</v>
      </c>
      <c r="M220" s="3"/>
      <c r="N220" s="4"/>
      <c r="O220" s="4"/>
      <c r="Q220" s="3"/>
      <c r="R220" s="3" t="n">
        <v>870.95642738254</v>
      </c>
      <c r="S220" s="4" t="n">
        <f aca="false">-+R220*VLOOKUP(A220,curves,3,0)*1000</f>
        <v>-1557974.49089001</v>
      </c>
    </row>
    <row r="221" customFormat="false" ht="12.75" hidden="false" customHeight="false" outlineLevel="0" collapsed="false">
      <c r="A221" s="58" t="n">
        <f aca="false">+curves!A210</f>
        <v>43009</v>
      </c>
      <c r="B221" s="3" t="n">
        <f aca="false">+SUMIF($E$11:$BY$11,"POS",$E221:$BY221)</f>
        <v>0</v>
      </c>
      <c r="C221" s="4" t="n">
        <f aca="false">+SUMIF($E$11:$BY$11,"P&amp;l",$E221:$BY221)</f>
        <v>-5126163.13741193</v>
      </c>
      <c r="D221" s="58"/>
      <c r="E221" s="3"/>
      <c r="F221" s="4"/>
      <c r="G221" s="4"/>
      <c r="I221" s="3"/>
      <c r="J221" s="3" t="n">
        <v>2010.49887708931</v>
      </c>
      <c r="K221" s="4" t="n">
        <f aca="false">-+J221*VLOOKUP(A221,curves,3,0)*1000</f>
        <v>-3575225.71706397</v>
      </c>
      <c r="M221" s="3"/>
      <c r="N221" s="4"/>
      <c r="O221" s="4"/>
      <c r="Q221" s="3"/>
      <c r="R221" s="3" t="n">
        <v>872.156945829432</v>
      </c>
      <c r="S221" s="4" t="n">
        <f aca="false">-+R221*VLOOKUP(A221,curves,3,0)*1000</f>
        <v>-1550937.42034795</v>
      </c>
    </row>
    <row r="222" customFormat="false" ht="12.75" hidden="false" customHeight="false" outlineLevel="0" collapsed="false">
      <c r="A222" s="58" t="n">
        <f aca="false">+curves!A211</f>
        <v>43040</v>
      </c>
      <c r="B222" s="3" t="n">
        <f aca="false">+SUMIF($E$11:$BY$11,"POS",$E222:$BY222)</f>
        <v>0</v>
      </c>
      <c r="C222" s="4" t="n">
        <f aca="false">+SUMIF($E$11:$BY$11,"P&amp;l",$E222:$BY222)</f>
        <v>-5098125.57009197</v>
      </c>
      <c r="D222" s="58"/>
      <c r="E222" s="3"/>
      <c r="F222" s="4"/>
      <c r="G222" s="4"/>
      <c r="I222" s="3"/>
      <c r="J222" s="3" t="n">
        <v>2011.0761916127</v>
      </c>
      <c r="K222" s="4" t="n">
        <f aca="false">-+J222*VLOOKUP(A222,curves,3,0)*1000</f>
        <v>-3554497.79647598</v>
      </c>
      <c r="M222" s="3"/>
      <c r="N222" s="4"/>
      <c r="O222" s="4"/>
      <c r="Q222" s="3"/>
      <c r="R222" s="3" t="n">
        <v>873.359119060073</v>
      </c>
      <c r="S222" s="4" t="n">
        <f aca="false">-+R222*VLOOKUP(A222,curves,3,0)*1000</f>
        <v>-1543627.77361599</v>
      </c>
    </row>
    <row r="223" customFormat="false" ht="12.75" hidden="false" customHeight="false" outlineLevel="0" collapsed="false">
      <c r="A223" s="58" t="n">
        <f aca="false">+curves!A212</f>
        <v>43070</v>
      </c>
      <c r="B223" s="3" t="n">
        <f aca="false">+SUMIF($E$11:$BY$11,"POS",$E223:$BY223)</f>
        <v>0</v>
      </c>
      <c r="C223" s="4" t="n">
        <f aca="false">+SUMIF($E$11:$BY$11,"P&amp;l",$E223:$BY223)</f>
        <v>-5071240.13697658</v>
      </c>
      <c r="D223" s="58"/>
      <c r="E223" s="3"/>
      <c r="F223" s="4"/>
      <c r="G223" s="4"/>
      <c r="I223" s="3"/>
      <c r="J223" s="3" t="n">
        <v>2011.65430190128</v>
      </c>
      <c r="K223" s="4" t="n">
        <f aca="false">-+J223*VLOOKUP(A223,curves,3,0)*1000</f>
        <v>-3534585.63560367</v>
      </c>
      <c r="M223" s="3"/>
      <c r="N223" s="4"/>
      <c r="O223" s="4"/>
      <c r="Q223" s="3"/>
      <c r="R223" s="3" t="n">
        <v>874.5629493554</v>
      </c>
      <c r="S223" s="4" t="n">
        <f aca="false">-+R223*VLOOKUP(A223,curves,3,0)*1000</f>
        <v>-1536654.50137291</v>
      </c>
    </row>
    <row r="224" customFormat="false" ht="12.75" hidden="false" customHeight="false" outlineLevel="0" collapsed="false">
      <c r="A224" s="58" t="n">
        <f aca="false">+curves!A213</f>
        <v>43101</v>
      </c>
      <c r="B224" s="3" t="n">
        <f aca="false">+SUMIF($E$11:$BY$11,"POS",$E224:$BY224)</f>
        <v>0</v>
      </c>
      <c r="C224" s="4" t="n">
        <f aca="false">+SUMIF($E$11:$BY$11,"P&amp;l",$E224:$BY224)</f>
        <v>-5043504.30289233</v>
      </c>
      <c r="D224" s="58"/>
      <c r="E224" s="3"/>
      <c r="F224" s="4"/>
      <c r="G224" s="4"/>
      <c r="I224" s="3"/>
      <c r="J224" s="3" t="n">
        <v>2012.23320905167</v>
      </c>
      <c r="K224" s="4" t="n">
        <f aca="false">-+J224*VLOOKUP(A224,curves,3,0)*1000</f>
        <v>-3514093.16373601</v>
      </c>
      <c r="M224" s="3"/>
      <c r="N224" s="4"/>
      <c r="O224" s="4"/>
      <c r="Q224" s="3"/>
      <c r="R224" s="3" t="n">
        <v>875.768438999497</v>
      </c>
      <c r="S224" s="4" t="n">
        <f aca="false">-+R224*VLOOKUP(A224,curves,3,0)*1000</f>
        <v>-1529411.13915632</v>
      </c>
    </row>
    <row r="225" customFormat="false" ht="12.75" hidden="false" customHeight="false" outlineLevel="0" collapsed="false">
      <c r="A225" s="58" t="n">
        <f aca="false">+curves!A214</f>
        <v>43132</v>
      </c>
      <c r="B225" s="3" t="n">
        <f aca="false">+SUMIF($E$11:$BY$11,"POS",$E225:$BY225)</f>
        <v>0</v>
      </c>
      <c r="C225" s="4" t="n">
        <f aca="false">+SUMIF($E$11:$BY$11,"P&amp;l",$E225:$BY225)</f>
        <v>-5015920.79774343</v>
      </c>
      <c r="D225" s="58"/>
      <c r="E225" s="3"/>
      <c r="F225" s="4"/>
      <c r="G225" s="4"/>
      <c r="I225" s="3"/>
      <c r="J225" s="3" t="n">
        <v>2012.81291416252</v>
      </c>
      <c r="K225" s="4" t="n">
        <f aca="false">-+J225*VLOOKUP(A225,curves,3,0)*1000</f>
        <v>-3493719.3993937</v>
      </c>
      <c r="M225" s="3"/>
      <c r="N225" s="4"/>
      <c r="O225" s="4"/>
      <c r="Q225" s="3"/>
      <c r="R225" s="3" t="n">
        <v>876.975590279596</v>
      </c>
      <c r="S225" s="4" t="n">
        <f aca="false">-+R225*VLOOKUP(A225,curves,3,0)*1000</f>
        <v>-1522201.39834972</v>
      </c>
    </row>
    <row r="226" customFormat="false" ht="12.75" hidden="false" customHeight="false" outlineLevel="0" collapsed="false">
      <c r="A226" s="58" t="n">
        <f aca="false">+curves!A215</f>
        <v>43160</v>
      </c>
      <c r="B226" s="3" t="n">
        <f aca="false">+SUMIF($E$11:$BY$11,"POS",$E226:$BY226)</f>
        <v>0</v>
      </c>
      <c r="C226" s="4" t="n">
        <f aca="false">+SUMIF($E$11:$BY$11,"P&amp;l",$E226:$BY226)</f>
        <v>-4991435.98977308</v>
      </c>
      <c r="D226" s="58"/>
      <c r="E226" s="3"/>
      <c r="F226" s="4"/>
      <c r="G226" s="4"/>
      <c r="I226" s="3"/>
      <c r="J226" s="3" t="n">
        <v>2013.39341833372</v>
      </c>
      <c r="K226" s="4" t="n">
        <f aca="false">-+J226*VLOOKUP(A226,curves,3,0)*1000</f>
        <v>-3475515.78486219</v>
      </c>
      <c r="M226" s="3"/>
      <c r="N226" s="4"/>
      <c r="O226" s="4"/>
      <c r="Q226" s="3"/>
      <c r="R226" s="3" t="n">
        <v>878.18440548608</v>
      </c>
      <c r="S226" s="4" t="n">
        <f aca="false">-+R226*VLOOKUP(A226,curves,3,0)*1000</f>
        <v>-1515920.20491089</v>
      </c>
    </row>
    <row r="227" customFormat="false" ht="12.75" hidden="false" customHeight="false" outlineLevel="0" collapsed="false">
      <c r="A227" s="58" t="n">
        <f aca="false">+curves!A216</f>
        <v>43191</v>
      </c>
      <c r="B227" s="3" t="n">
        <f aca="false">+SUMIF($E$11:$BY$11,"POS",$E227:$BY227)</f>
        <v>0</v>
      </c>
      <c r="C227" s="4" t="n">
        <f aca="false">+SUMIF($E$11:$BY$11,"P&amp;l",$E227:$BY227)</f>
        <v>-4964138.6747197</v>
      </c>
      <c r="D227" s="58"/>
      <c r="E227" s="3"/>
      <c r="F227" s="4"/>
      <c r="G227" s="4"/>
      <c r="I227" s="3"/>
      <c r="J227" s="3" t="n">
        <v>2013.97472266644</v>
      </c>
      <c r="K227" s="4" t="n">
        <f aca="false">-+J227*VLOOKUP(A227,curves,3,0)*1000</f>
        <v>-3455365.59781289</v>
      </c>
      <c r="M227" s="3"/>
      <c r="N227" s="4"/>
      <c r="O227" s="4"/>
      <c r="Q227" s="3"/>
      <c r="R227" s="3" t="n">
        <v>879.39488691249</v>
      </c>
      <c r="S227" s="4" t="n">
        <f aca="false">-+R227*VLOOKUP(A227,curves,3,0)*1000</f>
        <v>-1508773.07690681</v>
      </c>
    </row>
    <row r="228" customFormat="false" ht="12.75" hidden="false" customHeight="false" outlineLevel="0" collapsed="false">
      <c r="A228" s="58" t="n">
        <f aca="false">+curves!A217</f>
        <v>43221</v>
      </c>
      <c r="B228" s="3" t="n">
        <f aca="false">+SUMIF($E$11:$BY$11,"POS",$E228:$BY228)</f>
        <v>0</v>
      </c>
      <c r="C228" s="4" t="n">
        <f aca="false">+SUMIF($E$11:$BY$11,"P&amp;l",$E228:$BY228)</f>
        <v>-4937963.44532984</v>
      </c>
      <c r="D228" s="58"/>
      <c r="E228" s="3"/>
      <c r="F228" s="4"/>
      <c r="G228" s="4"/>
      <c r="I228" s="3"/>
      <c r="J228" s="3" t="n">
        <v>2014.55682826388</v>
      </c>
      <c r="K228" s="4" t="n">
        <f aca="false">-+J228*VLOOKUP(A228,curves,3,0)*1000</f>
        <v>-3436008.61296891</v>
      </c>
      <c r="M228" s="3"/>
      <c r="N228" s="4"/>
      <c r="O228" s="4"/>
      <c r="Q228" s="3"/>
      <c r="R228" s="3" t="n">
        <v>880.607036855529</v>
      </c>
      <c r="S228" s="4" t="n">
        <f aca="false">-+R228*VLOOKUP(A228,curves,3,0)*1000</f>
        <v>-1501954.83236093</v>
      </c>
    </row>
    <row r="229" customFormat="false" ht="12.75" hidden="false" customHeight="false" outlineLevel="0" collapsed="false">
      <c r="A229" s="58" t="n">
        <f aca="false">+curves!A218</f>
        <v>43252</v>
      </c>
      <c r="B229" s="3" t="n">
        <f aca="false">+SUMIF($E$11:$BY$11,"POS",$E229:$BY229)</f>
        <v>0</v>
      </c>
      <c r="C229" s="4" t="n">
        <f aca="false">+SUMIF($E$11:$BY$11,"P&amp;l",$E229:$BY229)</f>
        <v>-4910959.86247854</v>
      </c>
      <c r="D229" s="58"/>
      <c r="E229" s="3"/>
      <c r="F229" s="4"/>
      <c r="G229" s="4"/>
      <c r="I229" s="3"/>
      <c r="J229" s="3" t="n">
        <v>2015.13973623047</v>
      </c>
      <c r="K229" s="4" t="n">
        <f aca="false">-+J229*VLOOKUP(A229,curves,3,0)*1000</f>
        <v>-3416087.32370665</v>
      </c>
      <c r="M229" s="3"/>
      <c r="N229" s="4"/>
      <c r="O229" s="4"/>
      <c r="Q229" s="3"/>
      <c r="R229" s="3" t="n">
        <v>881.820857615065</v>
      </c>
      <c r="S229" s="4" t="n">
        <f aca="false">-+R229*VLOOKUP(A229,curves,3,0)*1000</f>
        <v>-1494872.53877188</v>
      </c>
    </row>
    <row r="230" customFormat="false" ht="12.75" hidden="false" customHeight="false" outlineLevel="0" collapsed="false">
      <c r="A230" s="58" t="n">
        <f aca="false">+curves!A219</f>
        <v>43282</v>
      </c>
      <c r="B230" s="3" t="n">
        <f aca="false">+SUMIF($E$11:$BY$11,"POS",$E230:$BY230)</f>
        <v>0</v>
      </c>
      <c r="C230" s="4" t="n">
        <f aca="false">+SUMIF($E$11:$BY$11,"P&amp;l",$E230:$BY230)</f>
        <v>-4885066.43776204</v>
      </c>
      <c r="D230" s="58"/>
      <c r="E230" s="3"/>
      <c r="F230" s="4"/>
      <c r="G230" s="4"/>
      <c r="I230" s="3"/>
      <c r="J230" s="3" t="n">
        <v>2015.72344767196</v>
      </c>
      <c r="K230" s="4" t="n">
        <f aca="false">-+J230*VLOOKUP(A230,curves,3,0)*1000</f>
        <v>-3396950.29745652</v>
      </c>
      <c r="M230" s="3"/>
      <c r="N230" s="4"/>
      <c r="O230" s="4"/>
      <c r="Q230" s="3"/>
      <c r="R230" s="3" t="n">
        <v>883.036351494137</v>
      </c>
      <c r="S230" s="4" t="n">
        <f aca="false">-+R230*VLOOKUP(A230,curves,3,0)*1000</f>
        <v>-1488116.14030552</v>
      </c>
    </row>
    <row r="231" customFormat="false" ht="12.75" hidden="false" customHeight="false" outlineLevel="0" collapsed="false">
      <c r="A231" s="58" t="n">
        <f aca="false">+curves!A220</f>
        <v>43313</v>
      </c>
      <c r="B231" s="3" t="n">
        <f aca="false">+SUMIF($E$11:$BY$11,"POS",$E231:$BY231)</f>
        <v>0</v>
      </c>
      <c r="C231" s="4" t="n">
        <f aca="false">+SUMIF($E$11:$BY$11,"P&amp;l",$E231:$BY231)</f>
        <v>-4858353.41300531</v>
      </c>
      <c r="D231" s="58"/>
      <c r="E231" s="3"/>
      <c r="F231" s="4"/>
      <c r="G231" s="4"/>
      <c r="I231" s="3"/>
      <c r="J231" s="3" t="n">
        <v>2016.30796369609</v>
      </c>
      <c r="K231" s="4" t="n">
        <f aca="false">-+J231*VLOOKUP(A231,curves,3,0)*1000</f>
        <v>-3377255.31055172</v>
      </c>
      <c r="M231" s="3"/>
      <c r="N231" s="4"/>
      <c r="O231" s="4"/>
      <c r="Q231" s="3"/>
      <c r="R231" s="3" t="n">
        <v>884.253520798956</v>
      </c>
      <c r="S231" s="4" t="n">
        <f aca="false">-+R231*VLOOKUP(A231,curves,3,0)*1000</f>
        <v>-1481098.10245358</v>
      </c>
    </row>
    <row r="232" customFormat="false" ht="12.75" hidden="false" customHeight="false" outlineLevel="0" collapsed="false">
      <c r="A232" s="58" t="n">
        <f aca="false">+curves!A221</f>
        <v>43344</v>
      </c>
      <c r="B232" s="3" t="n">
        <f aca="false">+SUMIF($E$11:$BY$11,"POS",$E232:$BY232)</f>
        <v>0</v>
      </c>
      <c r="C232" s="4" t="n">
        <f aca="false">+SUMIF($E$11:$BY$11,"P&amp;l",$E232:$BY232)</f>
        <v>-4831787.07703802</v>
      </c>
      <c r="D232" s="58"/>
      <c r="E232" s="3"/>
      <c r="F232" s="4"/>
      <c r="G232" s="4"/>
      <c r="I232" s="3"/>
      <c r="J232" s="3" t="n">
        <v>2016.8932854119</v>
      </c>
      <c r="K232" s="4" t="n">
        <f aca="false">-+J232*VLOOKUP(A232,curves,3,0)*1000</f>
        <v>-3357674.42027947</v>
      </c>
      <c r="M232" s="3"/>
      <c r="N232" s="4"/>
      <c r="O232" s="4"/>
      <c r="Q232" s="3"/>
      <c r="R232" s="3" t="n">
        <v>885.472367838916</v>
      </c>
      <c r="S232" s="4" t="n">
        <f aca="false">-+R232*VLOOKUP(A232,curves,3,0)*1000</f>
        <v>-1474112.65675855</v>
      </c>
    </row>
    <row r="233" customFormat="false" ht="12.75" hidden="false" customHeight="false" outlineLevel="0" collapsed="false">
      <c r="A233" s="58" t="n">
        <f aca="false">+curves!A222</f>
        <v>43374</v>
      </c>
      <c r="B233" s="3" t="n">
        <f aca="false">+SUMIF($E$11:$BY$11,"POS",$E233:$BY233)</f>
        <v>0</v>
      </c>
      <c r="C233" s="4" t="n">
        <f aca="false">+SUMIF($E$11:$BY$11,"P&amp;l",$E233:$BY233)</f>
        <v>-4806313.13986364</v>
      </c>
      <c r="D233" s="58"/>
      <c r="E233" s="3"/>
      <c r="F233" s="4"/>
      <c r="G233" s="4"/>
      <c r="I233" s="3"/>
      <c r="J233" s="3" t="n">
        <v>2017.47941392969</v>
      </c>
      <c r="K233" s="4" t="n">
        <f aca="false">-+J233*VLOOKUP(A233,curves,3,0)*1000</f>
        <v>-3338864.49746964</v>
      </c>
      <c r="M233" s="3"/>
      <c r="N233" s="4"/>
      <c r="O233" s="4"/>
      <c r="Q233" s="3"/>
      <c r="R233" s="3" t="n">
        <v>886.692894926589</v>
      </c>
      <c r="S233" s="4" t="n">
        <f aca="false">-+R233*VLOOKUP(A233,curves,3,0)*1000</f>
        <v>-1467448.642394</v>
      </c>
    </row>
    <row r="234" customFormat="false" ht="12.75" hidden="false" customHeight="false" outlineLevel="0" collapsed="false">
      <c r="A234" s="58" t="n">
        <f aca="false">+curves!A223</f>
        <v>43405</v>
      </c>
      <c r="B234" s="3" t="n">
        <f aca="false">+SUMIF($E$11:$BY$11,"POS",$E234:$BY234)</f>
        <v>0</v>
      </c>
      <c r="C234" s="4" t="n">
        <f aca="false">+SUMIF($E$11:$BY$11,"P&amp;l",$E234:$BY234)</f>
        <v>-4780032.63766477</v>
      </c>
      <c r="D234" s="58"/>
      <c r="E234" s="3"/>
      <c r="F234" s="4"/>
      <c r="G234" s="4"/>
      <c r="I234" s="3"/>
      <c r="J234" s="3" t="n">
        <v>2018.0663503618</v>
      </c>
      <c r="K234" s="4" t="n">
        <f aca="false">-+J234*VLOOKUP(A234,curves,3,0)*1000</f>
        <v>-3319506.04983026</v>
      </c>
      <c r="M234" s="3"/>
      <c r="N234" s="4"/>
      <c r="O234" s="4"/>
      <c r="Q234" s="3"/>
      <c r="R234" s="3" t="n">
        <v>887.91510437774</v>
      </c>
      <c r="S234" s="4" t="n">
        <f aca="false">-+R234*VLOOKUP(A234,curves,3,0)*1000</f>
        <v>-1460526.58783452</v>
      </c>
    </row>
    <row r="235" customFormat="false" ht="12.75" hidden="false" customHeight="false" outlineLevel="0" collapsed="false">
      <c r="A235" s="58" t="n">
        <f aca="false">+curves!A224</f>
        <v>43435</v>
      </c>
      <c r="B235" s="3" t="n">
        <f aca="false">+SUMIF($E$11:$BY$11,"POS",$E235:$BY235)</f>
        <v>0</v>
      </c>
      <c r="C235" s="4" t="n">
        <f aca="false">+SUMIF($E$11:$BY$11,"P&amp;l",$E235:$BY235)</f>
        <v>-4754832.92370399</v>
      </c>
      <c r="D235" s="58"/>
      <c r="E235" s="3"/>
      <c r="F235" s="4"/>
      <c r="G235" s="4"/>
      <c r="I235" s="3"/>
      <c r="J235" s="3" t="n">
        <v>2018.65409582185</v>
      </c>
      <c r="K235" s="4" t="n">
        <f aca="false">-+J235*VLOOKUP(A235,curves,3,0)*1000</f>
        <v>-3300909.88079218</v>
      </c>
      <c r="M235" s="3"/>
      <c r="N235" s="4"/>
      <c r="O235" s="4"/>
      <c r="Q235" s="3"/>
      <c r="R235" s="3" t="n">
        <v>889.138998511323</v>
      </c>
      <c r="S235" s="4" t="n">
        <f aca="false">-+R235*VLOOKUP(A235,curves,3,0)*1000</f>
        <v>-1453923.04291181</v>
      </c>
    </row>
    <row r="236" customFormat="false" ht="12.75" hidden="false" customHeight="false" outlineLevel="0" collapsed="false">
      <c r="A236" s="58" t="n">
        <f aca="false">+curves!A225</f>
        <v>43466</v>
      </c>
      <c r="B236" s="58"/>
      <c r="C236" s="58"/>
      <c r="D236" s="58"/>
      <c r="E236" s="2"/>
      <c r="F236" s="2"/>
      <c r="G236" s="2"/>
      <c r="M236" s="2"/>
      <c r="N236" s="2"/>
      <c r="O236" s="2"/>
    </row>
    <row r="237" customFormat="false" ht="12.75" hidden="false" customHeight="false" outlineLevel="0" collapsed="false">
      <c r="A237" s="58"/>
      <c r="B237" s="58"/>
      <c r="C237" s="58"/>
      <c r="D237" s="58"/>
      <c r="E237" s="2"/>
      <c r="F237" s="2"/>
      <c r="G237" s="2"/>
      <c r="M237" s="2"/>
      <c r="N237" s="2"/>
      <c r="O237" s="2"/>
    </row>
    <row r="238" customFormat="false" ht="12.75" hidden="false" customHeight="false" outlineLevel="0" collapsed="false">
      <c r="A238" s="58"/>
      <c r="B238" s="58"/>
      <c r="C238" s="58"/>
      <c r="D238" s="58"/>
      <c r="E238" s="2"/>
      <c r="F238" s="2"/>
      <c r="G238" s="2"/>
      <c r="M238" s="2"/>
      <c r="N238" s="2"/>
      <c r="O238" s="2"/>
    </row>
    <row r="239" customFormat="false" ht="12.75" hidden="false" customHeight="false" outlineLevel="0" collapsed="false">
      <c r="A239" s="58"/>
      <c r="B239" s="58"/>
      <c r="C239" s="58"/>
      <c r="D239" s="58"/>
      <c r="E239" s="2"/>
      <c r="F239" s="2"/>
      <c r="G239" s="2"/>
      <c r="M239" s="2"/>
      <c r="N239" s="2"/>
      <c r="O239" s="2"/>
    </row>
    <row r="240" customFormat="false" ht="12.75" hidden="false" customHeight="false" outlineLevel="0" collapsed="false">
      <c r="A240" s="58"/>
      <c r="B240" s="58"/>
      <c r="C240" s="58"/>
      <c r="D240" s="58"/>
      <c r="E240" s="2"/>
      <c r="F240" s="2"/>
      <c r="G240" s="2"/>
      <c r="M240" s="2"/>
      <c r="N240" s="2"/>
      <c r="O240" s="2"/>
    </row>
    <row r="241" customFormat="false" ht="12.75" hidden="false" customHeight="false" outlineLevel="0" collapsed="false">
      <c r="A241" s="58"/>
      <c r="B241" s="58"/>
      <c r="C241" s="58"/>
      <c r="D241" s="58"/>
      <c r="E241" s="2"/>
      <c r="F241" s="2"/>
      <c r="G241" s="2"/>
      <c r="M241" s="2"/>
      <c r="N241" s="2"/>
      <c r="O241" s="2"/>
    </row>
    <row r="242" customFormat="false" ht="12.75" hidden="false" customHeight="false" outlineLevel="0" collapsed="false">
      <c r="A242" s="58"/>
      <c r="B242" s="58"/>
      <c r="C242" s="58"/>
      <c r="D242" s="58"/>
      <c r="E242" s="2"/>
      <c r="F242" s="2"/>
      <c r="G242" s="2"/>
      <c r="M242" s="2"/>
      <c r="N242" s="2"/>
      <c r="O242" s="2"/>
    </row>
    <row r="243" customFormat="false" ht="12.75" hidden="false" customHeight="false" outlineLevel="0" collapsed="false">
      <c r="A243" s="58"/>
      <c r="B243" s="58"/>
      <c r="C243" s="58"/>
      <c r="D243" s="58"/>
      <c r="E243" s="2"/>
      <c r="F243" s="2"/>
      <c r="G243" s="2"/>
      <c r="M243" s="2"/>
      <c r="N243" s="2"/>
      <c r="O243" s="2"/>
    </row>
    <row r="244" customFormat="false" ht="12.75" hidden="false" customHeight="false" outlineLevel="0" collapsed="false">
      <c r="A244" s="58"/>
      <c r="B244" s="58"/>
      <c r="C244" s="58"/>
      <c r="D244" s="58"/>
      <c r="E244" s="2"/>
      <c r="F244" s="2"/>
      <c r="G244" s="2"/>
      <c r="M244" s="2"/>
      <c r="N244" s="2"/>
      <c r="O244" s="2"/>
    </row>
    <row r="245" customFormat="false" ht="12.75" hidden="false" customHeight="false" outlineLevel="0" collapsed="false">
      <c r="A245" s="58"/>
      <c r="B245" s="58"/>
      <c r="C245" s="58"/>
      <c r="D245" s="58"/>
      <c r="E245" s="2"/>
      <c r="F245" s="2"/>
      <c r="G245" s="2"/>
      <c r="M245" s="2"/>
      <c r="N245" s="2"/>
      <c r="O245" s="2"/>
    </row>
    <row r="246" customFormat="false" ht="12.75" hidden="false" customHeight="false" outlineLevel="0" collapsed="false">
      <c r="A246" s="58"/>
      <c r="B246" s="58"/>
      <c r="C246" s="58"/>
      <c r="D246" s="58"/>
      <c r="E246" s="2"/>
      <c r="F246" s="2"/>
      <c r="G246" s="2"/>
      <c r="M246" s="2"/>
      <c r="N246" s="2"/>
      <c r="O246" s="2"/>
    </row>
    <row r="247" customFormat="false" ht="12.75" hidden="false" customHeight="false" outlineLevel="0" collapsed="false">
      <c r="A247" s="58"/>
      <c r="B247" s="58"/>
      <c r="C247" s="58"/>
      <c r="D247" s="58"/>
      <c r="E247" s="2"/>
      <c r="F247" s="2"/>
      <c r="G247" s="2"/>
      <c r="M247" s="2"/>
      <c r="N247" s="2"/>
      <c r="O247" s="2"/>
    </row>
    <row r="248" customFormat="false" ht="12.75" hidden="false" customHeight="false" outlineLevel="0" collapsed="false">
      <c r="A248" s="58"/>
      <c r="B248" s="58"/>
      <c r="C248" s="58"/>
      <c r="D248" s="58"/>
      <c r="E248" s="2"/>
      <c r="F248" s="2"/>
      <c r="G248" s="2"/>
      <c r="M248" s="2"/>
      <c r="N248" s="2"/>
      <c r="O248" s="2"/>
    </row>
    <row r="249" customFormat="false" ht="12.75" hidden="false" customHeight="false" outlineLevel="0" collapsed="false">
      <c r="A249" s="58"/>
      <c r="B249" s="58"/>
      <c r="C249" s="58"/>
      <c r="D249" s="58"/>
      <c r="E249" s="2"/>
      <c r="F249" s="2"/>
      <c r="G249" s="2"/>
      <c r="M249" s="2"/>
      <c r="N249" s="2"/>
      <c r="O249" s="2"/>
    </row>
    <row r="250" customFormat="false" ht="12.75" hidden="false" customHeight="false" outlineLevel="0" collapsed="false">
      <c r="A250" s="58"/>
      <c r="B250" s="58"/>
      <c r="C250" s="58"/>
      <c r="D250" s="58"/>
      <c r="E250" s="2"/>
      <c r="F250" s="2"/>
      <c r="G250" s="2"/>
      <c r="M250" s="2"/>
      <c r="N250" s="2"/>
      <c r="O250" s="2"/>
    </row>
    <row r="251" customFormat="false" ht="12.75" hidden="false" customHeight="false" outlineLevel="0" collapsed="false">
      <c r="A251" s="58"/>
      <c r="B251" s="58"/>
      <c r="C251" s="58"/>
      <c r="D251" s="58"/>
      <c r="E251" s="2"/>
      <c r="F251" s="2"/>
      <c r="G251" s="2"/>
      <c r="M251" s="2"/>
      <c r="N251" s="2"/>
      <c r="O251" s="2"/>
    </row>
    <row r="252" customFormat="false" ht="12.75" hidden="false" customHeight="false" outlineLevel="0" collapsed="false">
      <c r="A252" s="58"/>
      <c r="B252" s="58"/>
      <c r="C252" s="58"/>
      <c r="D252" s="58"/>
      <c r="E252" s="2"/>
      <c r="F252" s="2"/>
      <c r="G252" s="2"/>
      <c r="M252" s="2"/>
      <c r="N252" s="2"/>
      <c r="O252" s="2"/>
    </row>
    <row r="253" customFormat="false" ht="12.75" hidden="false" customHeight="false" outlineLevel="0" collapsed="false">
      <c r="A253" s="58"/>
      <c r="B253" s="58"/>
      <c r="C253" s="58"/>
      <c r="D253" s="58"/>
      <c r="E253" s="2"/>
      <c r="F253" s="2"/>
      <c r="G253" s="2"/>
      <c r="M253" s="2"/>
      <c r="N253" s="2"/>
      <c r="O253" s="2"/>
    </row>
    <row r="254" customFormat="false" ht="12.75" hidden="false" customHeight="false" outlineLevel="0" collapsed="false">
      <c r="A254" s="58"/>
      <c r="B254" s="58"/>
      <c r="C254" s="58"/>
      <c r="D254" s="58"/>
      <c r="E254" s="2"/>
      <c r="F254" s="2"/>
      <c r="G254" s="2"/>
      <c r="M254" s="2"/>
      <c r="N254" s="2"/>
      <c r="O254" s="2"/>
    </row>
    <row r="255" customFormat="false" ht="12.75" hidden="false" customHeight="false" outlineLevel="0" collapsed="false">
      <c r="A255" s="58"/>
      <c r="B255" s="58"/>
      <c r="C255" s="58"/>
      <c r="D255" s="58"/>
      <c r="E255" s="2"/>
      <c r="F255" s="2"/>
      <c r="G255" s="2"/>
      <c r="M255" s="2"/>
      <c r="N255" s="2"/>
      <c r="O255" s="2"/>
    </row>
    <row r="256" customFormat="false" ht="12.75" hidden="false" customHeight="false" outlineLevel="0" collapsed="false">
      <c r="A256" s="58"/>
      <c r="B256" s="58"/>
      <c r="C256" s="58"/>
      <c r="D256" s="58"/>
      <c r="E256" s="2"/>
      <c r="F256" s="2"/>
      <c r="G256" s="2"/>
      <c r="M256" s="2"/>
      <c r="N256" s="2"/>
      <c r="O256" s="2"/>
    </row>
    <row r="257" customFormat="false" ht="12.75" hidden="false" customHeight="false" outlineLevel="0" collapsed="false">
      <c r="A257" s="58"/>
      <c r="B257" s="58"/>
      <c r="C257" s="58"/>
      <c r="D257" s="58"/>
      <c r="E257" s="2"/>
      <c r="F257" s="2"/>
      <c r="G257" s="2"/>
      <c r="M257" s="2"/>
      <c r="N257" s="2"/>
      <c r="O257" s="2"/>
    </row>
    <row r="258" customFormat="false" ht="12.75" hidden="false" customHeight="false" outlineLevel="0" collapsed="false">
      <c r="A258" s="58"/>
      <c r="B258" s="58"/>
      <c r="C258" s="58"/>
      <c r="D258" s="58"/>
      <c r="E258" s="2"/>
      <c r="F258" s="2"/>
      <c r="G258" s="2"/>
      <c r="M258" s="2"/>
      <c r="N258" s="2"/>
      <c r="O258" s="2"/>
    </row>
    <row r="259" customFormat="false" ht="12.75" hidden="false" customHeight="false" outlineLevel="0" collapsed="false">
      <c r="A259" s="58"/>
      <c r="B259" s="58"/>
      <c r="C259" s="58"/>
      <c r="D259" s="58"/>
      <c r="E259" s="2"/>
      <c r="F259" s="2"/>
      <c r="G259" s="2"/>
      <c r="M259" s="2"/>
      <c r="N259" s="2"/>
      <c r="O259" s="2"/>
    </row>
    <row r="260" customFormat="false" ht="12.75" hidden="false" customHeight="false" outlineLevel="0" collapsed="false">
      <c r="E260" s="2"/>
      <c r="F260" s="2"/>
      <c r="G260" s="2"/>
      <c r="M260" s="2"/>
      <c r="N260" s="2"/>
      <c r="O260" s="2"/>
    </row>
    <row r="261" customFormat="false" ht="12.75" hidden="false" customHeight="false" outlineLevel="0" collapsed="false">
      <c r="E261" s="2"/>
      <c r="F261" s="2"/>
      <c r="G261" s="2"/>
      <c r="M261" s="2"/>
      <c r="N261" s="2"/>
      <c r="O261" s="2"/>
    </row>
    <row r="262" customFormat="false" ht="12.75" hidden="false" customHeight="false" outlineLevel="0" collapsed="false">
      <c r="E262" s="2"/>
      <c r="F262" s="2"/>
      <c r="G262" s="2"/>
      <c r="M262" s="2"/>
      <c r="N262" s="2"/>
      <c r="O262" s="2"/>
    </row>
    <row r="263" customFormat="false" ht="12.75" hidden="false" customHeight="false" outlineLevel="0" collapsed="false">
      <c r="E263" s="2"/>
      <c r="F263" s="2"/>
      <c r="G263" s="2"/>
      <c r="M263" s="2"/>
      <c r="N263" s="2"/>
      <c r="O263" s="2"/>
    </row>
    <row r="264" customFormat="false" ht="12.75" hidden="false" customHeight="false" outlineLevel="0" collapsed="false">
      <c r="E264" s="2"/>
      <c r="F264" s="2"/>
      <c r="G264" s="2"/>
      <c r="M264" s="2"/>
      <c r="N264" s="2"/>
      <c r="O264" s="2"/>
    </row>
    <row r="265" customFormat="false" ht="12.75" hidden="false" customHeight="false" outlineLevel="0" collapsed="false">
      <c r="E265" s="2"/>
      <c r="F265" s="2"/>
      <c r="G265" s="2"/>
      <c r="M265" s="2"/>
      <c r="N265" s="2"/>
      <c r="O265" s="2"/>
    </row>
    <row r="266" customFormat="false" ht="12.75" hidden="false" customHeight="false" outlineLevel="0" collapsed="false">
      <c r="E266" s="2"/>
      <c r="F266" s="2"/>
      <c r="G266" s="2"/>
      <c r="M266" s="2"/>
      <c r="N266" s="2"/>
      <c r="O266" s="2"/>
    </row>
    <row r="267" customFormat="false" ht="12.75" hidden="false" customHeight="false" outlineLevel="0" collapsed="false">
      <c r="E267" s="2"/>
      <c r="F267" s="2"/>
      <c r="G267" s="2"/>
      <c r="M267" s="2"/>
      <c r="N267" s="2"/>
      <c r="O267" s="2"/>
    </row>
    <row r="268" customFormat="false" ht="12.75" hidden="false" customHeight="false" outlineLevel="0" collapsed="false">
      <c r="E268" s="2"/>
      <c r="F268" s="2"/>
      <c r="G268" s="2"/>
      <c r="M268" s="2"/>
      <c r="N268" s="2"/>
      <c r="O268" s="2"/>
    </row>
    <row r="269" customFormat="false" ht="12.75" hidden="false" customHeight="false" outlineLevel="0" collapsed="false">
      <c r="E269" s="2"/>
      <c r="F269" s="2"/>
      <c r="G269" s="2"/>
      <c r="M269" s="2"/>
      <c r="N269" s="2"/>
      <c r="O269" s="2"/>
    </row>
    <row r="270" customFormat="false" ht="12.75" hidden="false" customHeight="false" outlineLevel="0" collapsed="false">
      <c r="E270" s="2"/>
      <c r="F270" s="2"/>
      <c r="G270" s="2"/>
      <c r="M270" s="2"/>
      <c r="N270" s="2"/>
      <c r="O270" s="2"/>
    </row>
    <row r="271" customFormat="false" ht="12.75" hidden="false" customHeight="false" outlineLevel="0" collapsed="false">
      <c r="E271" s="2"/>
      <c r="F271" s="2"/>
      <c r="G271" s="2"/>
      <c r="M271" s="2"/>
      <c r="N271" s="2"/>
      <c r="O271" s="2"/>
    </row>
    <row r="272" customFormat="false" ht="12.75" hidden="false" customHeight="false" outlineLevel="0" collapsed="false">
      <c r="E272" s="2"/>
      <c r="F272" s="2"/>
      <c r="G272" s="2"/>
      <c r="M272" s="2"/>
      <c r="N272" s="2"/>
      <c r="O272" s="2"/>
    </row>
    <row r="273" customFormat="false" ht="12.75" hidden="false" customHeight="false" outlineLevel="0" collapsed="false">
      <c r="E273" s="2"/>
      <c r="F273" s="2"/>
      <c r="G273" s="2"/>
      <c r="M273" s="2"/>
      <c r="N273" s="2"/>
      <c r="O273" s="2"/>
    </row>
    <row r="274" customFormat="false" ht="12.75" hidden="false" customHeight="false" outlineLevel="0" collapsed="false">
      <c r="E274" s="2"/>
      <c r="F274" s="2"/>
      <c r="G274" s="2"/>
      <c r="M274" s="2"/>
      <c r="N274" s="2"/>
      <c r="O274" s="2"/>
    </row>
    <row r="275" customFormat="false" ht="12.75" hidden="false" customHeight="false" outlineLevel="0" collapsed="false">
      <c r="E275" s="2"/>
      <c r="F275" s="2"/>
      <c r="G275" s="2"/>
      <c r="M275" s="2"/>
      <c r="N275" s="2"/>
      <c r="O275" s="2"/>
    </row>
    <row r="276" customFormat="false" ht="12.75" hidden="false" customHeight="false" outlineLevel="0" collapsed="false">
      <c r="E276" s="2"/>
      <c r="F276" s="2"/>
      <c r="G276" s="2"/>
      <c r="M276" s="2"/>
      <c r="N276" s="2"/>
      <c r="O276" s="2"/>
    </row>
    <row r="277" customFormat="false" ht="12.75" hidden="false" customHeight="false" outlineLevel="0" collapsed="false">
      <c r="E277" s="2"/>
      <c r="F277" s="2"/>
      <c r="G277" s="2"/>
      <c r="M277" s="2"/>
      <c r="N277" s="2"/>
      <c r="O277" s="2"/>
    </row>
    <row r="278" customFormat="false" ht="12.75" hidden="false" customHeight="false" outlineLevel="0" collapsed="false">
      <c r="E278" s="2"/>
      <c r="F278" s="2"/>
      <c r="G278" s="2"/>
      <c r="M278" s="2"/>
      <c r="N278" s="2"/>
      <c r="O278" s="2"/>
    </row>
    <row r="279" customFormat="false" ht="12.75" hidden="false" customHeight="false" outlineLevel="0" collapsed="false">
      <c r="E279" s="2"/>
      <c r="F279" s="2"/>
      <c r="G279" s="2"/>
      <c r="M279" s="2"/>
      <c r="N279" s="2"/>
      <c r="O279" s="2"/>
    </row>
    <row r="280" customFormat="false" ht="12.75" hidden="false" customHeight="false" outlineLevel="0" collapsed="false">
      <c r="E280" s="2"/>
      <c r="F280" s="2"/>
      <c r="G280" s="2"/>
      <c r="M280" s="2"/>
      <c r="N280" s="2"/>
      <c r="O280" s="2"/>
    </row>
    <row r="281" customFormat="false" ht="12.75" hidden="false" customHeight="false" outlineLevel="0" collapsed="false">
      <c r="E281" s="2"/>
      <c r="F281" s="2"/>
      <c r="G281" s="2"/>
      <c r="M281" s="2"/>
      <c r="N281" s="2"/>
      <c r="O281" s="2"/>
    </row>
    <row r="282" customFormat="false" ht="12.75" hidden="false" customHeight="false" outlineLevel="0" collapsed="false">
      <c r="E282" s="2"/>
      <c r="F282" s="2"/>
      <c r="G282" s="2"/>
      <c r="M282" s="2"/>
      <c r="N282" s="2"/>
      <c r="O282" s="2"/>
    </row>
    <row r="283" customFormat="false" ht="12.75" hidden="false" customHeight="false" outlineLevel="0" collapsed="false">
      <c r="E283" s="2"/>
      <c r="F283" s="2"/>
      <c r="G283" s="2"/>
      <c r="M283" s="2"/>
      <c r="N283" s="2"/>
      <c r="O283" s="2"/>
    </row>
    <row r="284" customFormat="false" ht="12.75" hidden="false" customHeight="false" outlineLevel="0" collapsed="false">
      <c r="E284" s="2"/>
      <c r="F284" s="2"/>
      <c r="G284" s="2"/>
      <c r="M284" s="2"/>
      <c r="N284" s="2"/>
      <c r="O284" s="2"/>
    </row>
    <row r="285" customFormat="false" ht="12.75" hidden="false" customHeight="false" outlineLevel="0" collapsed="false">
      <c r="E285" s="2"/>
      <c r="F285" s="2"/>
      <c r="G285" s="2"/>
      <c r="M285" s="2"/>
      <c r="N285" s="2"/>
      <c r="O285" s="2"/>
    </row>
    <row r="286" customFormat="false" ht="12.75" hidden="false" customHeight="false" outlineLevel="0" collapsed="false">
      <c r="E286" s="2"/>
      <c r="F286" s="2"/>
      <c r="G286" s="2"/>
      <c r="M286" s="2"/>
      <c r="N286" s="2"/>
      <c r="O286" s="2"/>
    </row>
    <row r="287" customFormat="false" ht="12.75" hidden="false" customHeight="false" outlineLevel="0" collapsed="false">
      <c r="E287" s="2"/>
      <c r="F287" s="2"/>
      <c r="G287" s="2"/>
      <c r="M287" s="2"/>
      <c r="N287" s="2"/>
      <c r="O287" s="2"/>
    </row>
    <row r="288" customFormat="false" ht="12.75" hidden="false" customHeight="false" outlineLevel="0" collapsed="false">
      <c r="E288" s="2"/>
      <c r="F288" s="2"/>
      <c r="G288" s="2"/>
      <c r="M288" s="2"/>
      <c r="N288" s="2"/>
      <c r="O288" s="2"/>
    </row>
    <row r="289" customFormat="false" ht="12.75" hidden="false" customHeight="false" outlineLevel="0" collapsed="false">
      <c r="E289" s="2"/>
      <c r="F289" s="2"/>
      <c r="G289" s="2"/>
      <c r="M289" s="2"/>
      <c r="N289" s="2"/>
      <c r="O289" s="2"/>
    </row>
    <row r="290" customFormat="false" ht="12.75" hidden="false" customHeight="false" outlineLevel="0" collapsed="false">
      <c r="E290" s="2"/>
      <c r="F290" s="2"/>
      <c r="G290" s="2"/>
      <c r="M290" s="2"/>
      <c r="N290" s="2"/>
      <c r="O290" s="2"/>
    </row>
    <row r="291" customFormat="false" ht="12.75" hidden="false" customHeight="false" outlineLevel="0" collapsed="false">
      <c r="E291" s="2"/>
      <c r="F291" s="2"/>
      <c r="G291" s="2"/>
      <c r="M291" s="2"/>
      <c r="N291" s="2"/>
      <c r="O291" s="2"/>
    </row>
    <row r="292" customFormat="false" ht="12.75" hidden="false" customHeight="false" outlineLevel="0" collapsed="false">
      <c r="E292" s="2"/>
      <c r="F292" s="2"/>
      <c r="G292" s="2"/>
      <c r="M292" s="2"/>
      <c r="N292" s="2"/>
      <c r="O292" s="2"/>
    </row>
    <row r="293" customFormat="false" ht="12.75" hidden="false" customHeight="false" outlineLevel="0" collapsed="false">
      <c r="E293" s="2"/>
      <c r="F293" s="2"/>
      <c r="G293" s="2"/>
      <c r="M293" s="2"/>
      <c r="N293" s="2"/>
      <c r="O293" s="2"/>
    </row>
    <row r="294" customFormat="false" ht="12.75" hidden="false" customHeight="false" outlineLevel="0" collapsed="false">
      <c r="E294" s="2"/>
      <c r="F294" s="2"/>
      <c r="G294" s="2"/>
      <c r="M294" s="2"/>
      <c r="N294" s="2"/>
      <c r="O294" s="2"/>
    </row>
    <row r="295" customFormat="false" ht="12.75" hidden="false" customHeight="false" outlineLevel="0" collapsed="false">
      <c r="E295" s="2"/>
      <c r="F295" s="2"/>
      <c r="G295" s="2"/>
      <c r="M295" s="2"/>
      <c r="N295" s="2"/>
      <c r="O295" s="2"/>
    </row>
    <row r="296" customFormat="false" ht="12.75" hidden="false" customHeight="false" outlineLevel="0" collapsed="false">
      <c r="E296" s="2"/>
      <c r="F296" s="2"/>
      <c r="G296" s="2"/>
      <c r="M296" s="2"/>
      <c r="N296" s="2"/>
      <c r="O296" s="2"/>
    </row>
    <row r="297" customFormat="false" ht="12.75" hidden="false" customHeight="false" outlineLevel="0" collapsed="false">
      <c r="E297" s="2"/>
      <c r="F297" s="2"/>
      <c r="G297" s="2"/>
      <c r="M297" s="2"/>
      <c r="N297" s="2"/>
      <c r="O297" s="2"/>
    </row>
    <row r="298" customFormat="false" ht="12.75" hidden="false" customHeight="false" outlineLevel="0" collapsed="false">
      <c r="E298" s="2"/>
      <c r="F298" s="2"/>
      <c r="G298" s="2"/>
      <c r="M298" s="2"/>
      <c r="N298" s="2"/>
      <c r="O298" s="2"/>
    </row>
    <row r="299" customFormat="false" ht="12.75" hidden="false" customHeight="false" outlineLevel="0" collapsed="false">
      <c r="E299" s="2"/>
      <c r="F299" s="2"/>
      <c r="G299" s="2"/>
      <c r="M299" s="2"/>
      <c r="N299" s="2"/>
      <c r="O299" s="2"/>
    </row>
    <row r="300" customFormat="false" ht="12.75" hidden="false" customHeight="false" outlineLevel="0" collapsed="false">
      <c r="E300" s="2"/>
      <c r="F300" s="2"/>
      <c r="G300" s="2"/>
      <c r="M300" s="2"/>
      <c r="N300" s="2"/>
      <c r="O300" s="2"/>
    </row>
    <row r="301" customFormat="false" ht="12.75" hidden="false" customHeight="false" outlineLevel="0" collapsed="false">
      <c r="E301" s="2"/>
      <c r="F301" s="2"/>
      <c r="G301" s="2"/>
      <c r="M301" s="2"/>
      <c r="N301" s="2"/>
      <c r="O301" s="2"/>
    </row>
    <row r="302" customFormat="false" ht="12.75" hidden="false" customHeight="false" outlineLevel="0" collapsed="false">
      <c r="E302" s="2"/>
      <c r="F302" s="2"/>
      <c r="G302" s="2"/>
      <c r="M302" s="2"/>
      <c r="N302" s="2"/>
      <c r="O302" s="2"/>
    </row>
    <row r="303" customFormat="false" ht="12.75" hidden="false" customHeight="false" outlineLevel="0" collapsed="false">
      <c r="E303" s="2"/>
      <c r="F303" s="2"/>
      <c r="G303" s="2"/>
      <c r="M303" s="2"/>
      <c r="N303" s="2"/>
      <c r="O303" s="2"/>
    </row>
    <row r="304" customFormat="false" ht="12.75" hidden="false" customHeight="false" outlineLevel="0" collapsed="false">
      <c r="E304" s="2"/>
      <c r="F304" s="2"/>
      <c r="G304" s="2"/>
      <c r="M304" s="2"/>
      <c r="N304" s="2"/>
      <c r="O304" s="2"/>
    </row>
  </sheetData>
  <mergeCells count="33">
    <mergeCell ref="E1:G1"/>
    <mergeCell ref="I1:K1"/>
    <mergeCell ref="M1:O1"/>
    <mergeCell ref="Q1:S1"/>
    <mergeCell ref="B3:C3"/>
    <mergeCell ref="E3:G3"/>
    <mergeCell ref="I3:K3"/>
    <mergeCell ref="M3:O3"/>
    <mergeCell ref="Q3:S3"/>
    <mergeCell ref="E5:G5"/>
    <mergeCell ref="I5:K5"/>
    <mergeCell ref="M5:O5"/>
    <mergeCell ref="Q5:S5"/>
    <mergeCell ref="E6:G6"/>
    <mergeCell ref="I6:K6"/>
    <mergeCell ref="M6:O6"/>
    <mergeCell ref="Q6:S6"/>
    <mergeCell ref="E7:G7"/>
    <mergeCell ref="I7:K7"/>
    <mergeCell ref="M7:O7"/>
    <mergeCell ref="Q7:S7"/>
    <mergeCell ref="E8:G8"/>
    <mergeCell ref="I8:K8"/>
    <mergeCell ref="M8:O8"/>
    <mergeCell ref="Q8:S8"/>
    <mergeCell ref="E9:G9"/>
    <mergeCell ref="I9:K9"/>
    <mergeCell ref="M9:O9"/>
    <mergeCell ref="Q9:S9"/>
    <mergeCell ref="E10:G10"/>
    <mergeCell ref="I10:K10"/>
    <mergeCell ref="M10:O10"/>
    <mergeCell ref="Q10:S10"/>
  </mergeCells>
  <printOptions headings="false" gridLines="false" gridLinesSet="true" horizontalCentered="false" verticalCentered="false"/>
  <pageMargins left="0.747916666666667" right="0.229861111111111" top="0.170138888888889" bottom="0.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0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6" activeCellId="0" sqref="G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3" min="2" style="0" width="17.14"/>
    <col collapsed="false" customWidth="true" hidden="false" outlineLevel="0" max="4" min="4" style="0" width="5.41"/>
    <col collapsed="false" customWidth="true" hidden="false" outlineLevel="0" max="7" min="5" style="0" width="15.99"/>
    <col collapsed="false" customWidth="true" hidden="false" outlineLevel="0" max="8" min="8" style="0" width="5.13"/>
    <col collapsed="false" customWidth="true" hidden="false" outlineLevel="0" max="10" min="9" style="0" width="15.85"/>
    <col collapsed="false" customWidth="true" hidden="false" outlineLevel="0" max="11" min="11" style="0" width="15.13"/>
    <col collapsed="false" customWidth="true" hidden="false" outlineLevel="0" max="15" min="13" style="0" width="15.99"/>
    <col collapsed="false" customWidth="true" hidden="false" outlineLevel="0" max="19" min="17" style="0" width="14.85"/>
  </cols>
  <sheetData>
    <row r="1" customFormat="false" ht="12.75" hidden="false" customHeight="false" outlineLevel="0" collapsed="false">
      <c r="E1" s="38" t="s">
        <v>68</v>
      </c>
      <c r="F1" s="38"/>
      <c r="G1" s="38"/>
      <c r="I1" s="38" t="s">
        <v>69</v>
      </c>
      <c r="J1" s="38"/>
      <c r="K1" s="38"/>
      <c r="M1" s="38" t="s">
        <v>68</v>
      </c>
      <c r="N1" s="38"/>
      <c r="O1" s="38"/>
      <c r="Q1" s="38" t="s">
        <v>69</v>
      </c>
      <c r="R1" s="38"/>
      <c r="S1" s="38"/>
    </row>
    <row r="3" customFormat="false" ht="12.75" hidden="false" customHeight="false" outlineLevel="0" collapsed="false">
      <c r="B3" s="39" t="s">
        <v>54</v>
      </c>
      <c r="C3" s="39"/>
      <c r="E3" s="39" t="s">
        <v>77</v>
      </c>
      <c r="F3" s="39"/>
      <c r="G3" s="39"/>
      <c r="I3" s="39" t="s">
        <v>78</v>
      </c>
      <c r="J3" s="39"/>
      <c r="K3" s="39"/>
      <c r="M3" s="39" t="s">
        <v>79</v>
      </c>
      <c r="N3" s="39"/>
      <c r="O3" s="39"/>
      <c r="Q3" s="39" t="s">
        <v>80</v>
      </c>
      <c r="R3" s="39"/>
      <c r="S3" s="39"/>
    </row>
    <row r="4" customFormat="false" ht="12.75" hidden="false" customHeight="false" outlineLevel="0" collapsed="false">
      <c r="A4" s="40" t="s">
        <v>58</v>
      </c>
      <c r="B4" s="41"/>
      <c r="C4" s="42"/>
      <c r="D4" s="40"/>
      <c r="E4" s="59"/>
      <c r="F4" s="60"/>
      <c r="G4" s="61"/>
      <c r="H4" s="39"/>
      <c r="I4" s="59"/>
      <c r="J4" s="60"/>
      <c r="K4" s="61"/>
      <c r="M4" s="59"/>
      <c r="N4" s="60"/>
      <c r="O4" s="61"/>
      <c r="P4" s="39"/>
      <c r="Q4" s="59"/>
      <c r="R4" s="60"/>
      <c r="S4" s="61"/>
    </row>
    <row r="5" customFormat="false" ht="12.75" hidden="false" customHeight="false" outlineLevel="0" collapsed="false">
      <c r="A5" s="40" t="s">
        <v>59</v>
      </c>
      <c r="B5" s="44"/>
      <c r="C5" s="45"/>
      <c r="D5" s="40"/>
      <c r="E5" s="46" t="n">
        <v>36684</v>
      </c>
      <c r="F5" s="46"/>
      <c r="G5" s="46"/>
      <c r="H5" s="39"/>
      <c r="I5" s="46" t="n">
        <v>36684</v>
      </c>
      <c r="J5" s="46"/>
      <c r="K5" s="46"/>
      <c r="M5" s="46" t="n">
        <v>36684</v>
      </c>
      <c r="N5" s="46"/>
      <c r="O5" s="46"/>
      <c r="P5" s="39"/>
      <c r="Q5" s="46" t="n">
        <v>36684</v>
      </c>
      <c r="R5" s="46"/>
      <c r="S5" s="46"/>
    </row>
    <row r="6" customFormat="false" ht="12.75" hidden="false" customHeight="false" outlineLevel="0" collapsed="false">
      <c r="A6" s="40" t="s">
        <v>60</v>
      </c>
      <c r="B6" s="47"/>
      <c r="C6" s="45"/>
      <c r="D6" s="40"/>
      <c r="E6" s="48" t="s">
        <v>72</v>
      </c>
      <c r="F6" s="48"/>
      <c r="G6" s="48"/>
      <c r="H6" s="39"/>
      <c r="I6" s="48" t="s">
        <v>73</v>
      </c>
      <c r="J6" s="48"/>
      <c r="K6" s="48"/>
      <c r="M6" s="48" t="s">
        <v>72</v>
      </c>
      <c r="N6" s="48"/>
      <c r="O6" s="48"/>
      <c r="P6" s="39"/>
      <c r="Q6" s="48" t="s">
        <v>73</v>
      </c>
      <c r="R6" s="48"/>
      <c r="S6" s="48"/>
    </row>
    <row r="7" customFormat="false" ht="12.75" hidden="false" customHeight="false" outlineLevel="0" collapsed="false">
      <c r="A7" s="40" t="s">
        <v>62</v>
      </c>
      <c r="B7" s="49"/>
      <c r="C7" s="45"/>
      <c r="D7" s="40"/>
      <c r="E7" s="50" t="n">
        <v>36831</v>
      </c>
      <c r="F7" s="50"/>
      <c r="G7" s="50"/>
      <c r="H7" s="39"/>
      <c r="I7" s="50" t="n">
        <v>37622</v>
      </c>
      <c r="J7" s="50"/>
      <c r="K7" s="50"/>
      <c r="M7" s="50" t="n">
        <v>36831</v>
      </c>
      <c r="N7" s="50"/>
      <c r="O7" s="50"/>
      <c r="P7" s="39"/>
      <c r="Q7" s="50" t="n">
        <v>37622</v>
      </c>
      <c r="R7" s="50"/>
      <c r="S7" s="50"/>
    </row>
    <row r="8" customFormat="false" ht="12.75" hidden="false" customHeight="false" outlineLevel="0" collapsed="false">
      <c r="A8" s="40" t="s">
        <v>63</v>
      </c>
      <c r="B8" s="49"/>
      <c r="C8" s="45"/>
      <c r="D8" s="40"/>
      <c r="E8" s="50" t="n">
        <v>46022</v>
      </c>
      <c r="F8" s="50"/>
      <c r="G8" s="50"/>
      <c r="H8" s="39"/>
      <c r="I8" s="50" t="n">
        <v>46022</v>
      </c>
      <c r="J8" s="50"/>
      <c r="K8" s="50"/>
      <c r="M8" s="50" t="n">
        <v>46022</v>
      </c>
      <c r="N8" s="50"/>
      <c r="O8" s="50"/>
      <c r="P8" s="39"/>
      <c r="Q8" s="50" t="n">
        <v>46022</v>
      </c>
      <c r="R8" s="50"/>
      <c r="S8" s="50"/>
    </row>
    <row r="9" customFormat="false" ht="12.75" hidden="false" customHeight="false" outlineLevel="0" collapsed="false">
      <c r="A9" s="40" t="s">
        <v>64</v>
      </c>
      <c r="B9" s="51"/>
      <c r="C9" s="45"/>
      <c r="D9" s="40"/>
      <c r="E9" s="52" t="n">
        <v>2048000</v>
      </c>
      <c r="F9" s="52"/>
      <c r="G9" s="52"/>
      <c r="H9" s="39"/>
      <c r="I9" s="52" t="n">
        <v>3211000</v>
      </c>
      <c r="J9" s="52"/>
      <c r="K9" s="52"/>
      <c r="M9" s="52" t="n">
        <v>2048000</v>
      </c>
      <c r="N9" s="52"/>
      <c r="O9" s="52"/>
      <c r="P9" s="39"/>
      <c r="Q9" s="52" t="n">
        <v>3211000</v>
      </c>
      <c r="R9" s="52"/>
      <c r="S9" s="52"/>
    </row>
    <row r="10" customFormat="false" ht="12.75" hidden="false" customHeight="false" outlineLevel="0" collapsed="false">
      <c r="A10" s="40" t="s">
        <v>74</v>
      </c>
      <c r="B10" s="53"/>
      <c r="C10" s="45"/>
      <c r="D10" s="40"/>
      <c r="E10" s="62" t="s">
        <v>75</v>
      </c>
      <c r="F10" s="62"/>
      <c r="G10" s="62"/>
      <c r="H10" s="39"/>
      <c r="I10" s="62" t="s">
        <v>75</v>
      </c>
      <c r="J10" s="62"/>
      <c r="K10" s="62"/>
      <c r="M10" s="62" t="s">
        <v>75</v>
      </c>
      <c r="N10" s="62"/>
      <c r="O10" s="62"/>
      <c r="P10" s="39"/>
      <c r="Q10" s="62" t="s">
        <v>75</v>
      </c>
      <c r="R10" s="62"/>
      <c r="S10" s="62"/>
    </row>
    <row r="11" customFormat="false" ht="12.75" hidden="false" customHeight="false" outlineLevel="0" collapsed="false">
      <c r="A11" s="11"/>
      <c r="B11" s="54" t="s">
        <v>66</v>
      </c>
      <c r="C11" s="54" t="s">
        <v>67</v>
      </c>
      <c r="D11" s="11"/>
      <c r="E11" s="54" t="s">
        <v>66</v>
      </c>
      <c r="F11" s="54" t="s">
        <v>76</v>
      </c>
      <c r="G11" s="54" t="s">
        <v>67</v>
      </c>
      <c r="I11" s="54" t="s">
        <v>66</v>
      </c>
      <c r="J11" s="54" t="s">
        <v>76</v>
      </c>
      <c r="K11" s="54" t="s">
        <v>67</v>
      </c>
      <c r="M11" s="54" t="s">
        <v>66</v>
      </c>
      <c r="N11" s="54" t="s">
        <v>76</v>
      </c>
      <c r="O11" s="54" t="s">
        <v>67</v>
      </c>
      <c r="Q11" s="54" t="s">
        <v>66</v>
      </c>
      <c r="R11" s="54" t="s">
        <v>76</v>
      </c>
      <c r="S11" s="54" t="s">
        <v>67</v>
      </c>
    </row>
    <row r="12" customFormat="false" ht="12.75" hidden="false" customHeight="false" outlineLevel="0" collapsed="false">
      <c r="A12" s="11" t="s">
        <v>42</v>
      </c>
      <c r="B12" s="55" t="n">
        <f aca="false">+SUMIF($E$11:$BZ$11,"POS",$E12:$BZ12)</f>
        <v>0</v>
      </c>
      <c r="C12" s="56" t="n">
        <f aca="false">+SUMIF($E$11:$BZ$11,"P&amp;l",$E12:$BZ12)</f>
        <v>-537485204.470169</v>
      </c>
      <c r="D12" s="11"/>
      <c r="E12" s="55" t="n">
        <f aca="false">SUM(E13:E235)</f>
        <v>0</v>
      </c>
      <c r="F12" s="55" t="n">
        <f aca="false">SUM(F18:F235)</f>
        <v>191294.691523091</v>
      </c>
      <c r="G12" s="57" t="n">
        <f aca="false">SUM(G13:G235)</f>
        <v>-619490708.04917</v>
      </c>
      <c r="I12" s="55" t="n">
        <f aca="false">SUM(I13:I235)</f>
        <v>0</v>
      </c>
      <c r="J12" s="55" t="n">
        <f aca="false">SUM(J13:J235)</f>
        <v>377686.12025146</v>
      </c>
      <c r="K12" s="55" t="n">
        <f aca="false">SUM(K13:K235)</f>
        <v>-1150434100.48469</v>
      </c>
      <c r="M12" s="55" t="n">
        <f aca="false">SUM(M13:M235)</f>
        <v>0</v>
      </c>
      <c r="N12" s="55" t="n">
        <f aca="false">SUM(N18:N235)</f>
        <v>-16194.0194286984</v>
      </c>
      <c r="O12" s="57" t="n">
        <f aca="false">SUM(O13:O235)</f>
        <v>82005503.5790013</v>
      </c>
      <c r="Q12" s="55" t="n">
        <f aca="false">SUM(Q13:Q235)</f>
        <v>0</v>
      </c>
      <c r="R12" s="55" t="n">
        <f aca="false">SUM(R13:R235)</f>
        <v>-377686.12025146</v>
      </c>
      <c r="S12" s="55" t="n">
        <f aca="false">SUM(S13:S235)</f>
        <v>1150434100.48469</v>
      </c>
    </row>
    <row r="13" customFormat="false" ht="12.75" hidden="false" customHeight="false" outlineLevel="0" collapsed="false">
      <c r="A13" s="58" t="n">
        <f aca="false">+curves!A2</f>
        <v>36678</v>
      </c>
      <c r="B13" s="3" t="n">
        <f aca="false">+SUMIF($E$11:$BZ$11,"POS",$E13:$BZ13)</f>
        <v>0</v>
      </c>
      <c r="C13" s="4" t="n">
        <f aca="false">+SUMIF($E$11:$BZ$11,"P&amp;l",$E13:$BZ13)</f>
        <v>0</v>
      </c>
      <c r="D13" s="58"/>
      <c r="E13" s="3"/>
      <c r="F13" s="3"/>
      <c r="G13" s="4"/>
      <c r="I13" s="3"/>
      <c r="J13" s="3"/>
      <c r="K13" s="4" t="n">
        <f aca="false">+IF(AND(I$7&lt;$A13+1,I$8&gt;$A13-1),-(52329)*($A14-$A13)*VLOOKUP(A13,curves,3,0),0)</f>
        <v>0</v>
      </c>
      <c r="M13" s="3"/>
      <c r="N13" s="3"/>
      <c r="O13" s="4"/>
      <c r="Q13" s="3"/>
      <c r="R13" s="3"/>
      <c r="S13" s="4" t="n">
        <f aca="false">+IF(AND(Q$7&lt;$A13+1,Q$8&gt;$A13-1),-(52329)*($A14-$A13)*VLOOKUP(I13,curves,3,0),0)</f>
        <v>0</v>
      </c>
    </row>
    <row r="14" customFormat="false" ht="12.75" hidden="false" customHeight="false" outlineLevel="0" collapsed="false">
      <c r="A14" s="58" t="n">
        <f aca="false">+curves!A3</f>
        <v>36708</v>
      </c>
      <c r="B14" s="3" t="n">
        <f aca="false">+SUMIF($E$11:$BZ$11,"POS",$E14:$BZ14)</f>
        <v>0</v>
      </c>
      <c r="C14" s="4" t="n">
        <f aca="false">+SUMIF($E$11:$BZ$11,"P&amp;l",$E14:$BZ14)</f>
        <v>0</v>
      </c>
      <c r="D14" s="58"/>
      <c r="E14" s="3"/>
      <c r="F14" s="3"/>
      <c r="G14" s="4"/>
      <c r="I14" s="3"/>
      <c r="J14" s="3"/>
      <c r="K14" s="4" t="n">
        <f aca="false">+IF(AND(I$7&lt;$A14+1,I$8&gt;$A14-1),-(52329)*($A15-$A14)*VLOOKUP(A14,curves,3,0),0)</f>
        <v>0</v>
      </c>
      <c r="M14" s="3"/>
      <c r="N14" s="3"/>
      <c r="O14" s="4"/>
      <c r="Q14" s="3"/>
      <c r="R14" s="3"/>
      <c r="S14" s="4" t="n">
        <f aca="false">+IF(AND(Q$7&lt;$A14+1,Q$8&gt;$A14-1),-(52329)*($A15-$A14)*VLOOKUP(I14,curves,3,0),0)</f>
        <v>0</v>
      </c>
    </row>
    <row r="15" customFormat="false" ht="12.75" hidden="false" customHeight="false" outlineLevel="0" collapsed="false">
      <c r="A15" s="58" t="n">
        <f aca="false">+curves!A4</f>
        <v>36739</v>
      </c>
      <c r="B15" s="3" t="n">
        <f aca="false">+SUMIF($E$11:$BZ$11,"POS",$E15:$BZ15)</f>
        <v>0</v>
      </c>
      <c r="C15" s="4" t="n">
        <f aca="false">+SUMIF($E$11:$BZ$11,"P&amp;l",$E15:$BZ15)</f>
        <v>0</v>
      </c>
      <c r="D15" s="58"/>
      <c r="E15" s="3"/>
      <c r="F15" s="3"/>
      <c r="G15" s="4"/>
      <c r="I15" s="3"/>
      <c r="J15" s="3"/>
      <c r="K15" s="4" t="n">
        <f aca="false">+IF(AND(I$7&lt;$A15+1,I$8&gt;$A15-1),-(52329)*($A16-$A15)*VLOOKUP(A15,curves,3,0),0)</f>
        <v>0</v>
      </c>
      <c r="M15" s="3"/>
      <c r="N15" s="3"/>
      <c r="O15" s="4"/>
      <c r="Q15" s="3"/>
      <c r="R15" s="3"/>
      <c r="S15" s="4" t="n">
        <f aca="false">+IF(AND(Q$7&lt;$A15+1,Q$8&gt;$A15-1),-(52329)*($A16-$A15)*VLOOKUP(I15,curves,3,0),0)</f>
        <v>0</v>
      </c>
    </row>
    <row r="16" customFormat="false" ht="12.75" hidden="false" customHeight="false" outlineLevel="0" collapsed="false">
      <c r="A16" s="58" t="n">
        <f aca="false">+curves!A5</f>
        <v>36770</v>
      </c>
      <c r="B16" s="3" t="n">
        <f aca="false">+SUMIF($E$11:$BZ$11,"POS",$E16:$BZ16)</f>
        <v>0</v>
      </c>
      <c r="C16" s="4" t="n">
        <f aca="false">+SUMIF($E$11:$BZ$11,"P&amp;l",$E16:$BZ16)</f>
        <v>0</v>
      </c>
      <c r="D16" s="58"/>
      <c r="E16" s="3"/>
      <c r="F16" s="3"/>
      <c r="G16" s="4"/>
      <c r="I16" s="3"/>
      <c r="J16" s="3"/>
      <c r="K16" s="4" t="n">
        <f aca="false">+IF(AND(I$7&lt;$A16+1,I$8&gt;$A16-1),-(52329)*($A17-$A16)*VLOOKUP(A16,curves,3,0),0)</f>
        <v>0</v>
      </c>
      <c r="M16" s="3"/>
      <c r="N16" s="3"/>
      <c r="O16" s="4"/>
      <c r="Q16" s="3"/>
      <c r="R16" s="3"/>
      <c r="S16" s="4" t="n">
        <f aca="false">+IF(AND(Q$7&lt;$A16+1,Q$8&gt;$A16-1),-(52329)*($A17-$A16)*VLOOKUP(I16,curves,3,0),0)</f>
        <v>0</v>
      </c>
    </row>
    <row r="17" customFormat="false" ht="12.75" hidden="false" customHeight="false" outlineLevel="0" collapsed="false">
      <c r="A17" s="58" t="n">
        <f aca="false">+curves!A6</f>
        <v>36800</v>
      </c>
      <c r="B17" s="3" t="n">
        <f aca="false">+SUMIF($E$11:$BZ$11,"POS",$E17:$BZ17)</f>
        <v>0</v>
      </c>
      <c r="C17" s="4" t="n">
        <f aca="false">+SUMIF($E$11:$BZ$11,"P&amp;l",$E17:$BZ17)</f>
        <v>0</v>
      </c>
      <c r="D17" s="58"/>
      <c r="E17" s="3"/>
      <c r="F17" s="3"/>
      <c r="G17" s="4"/>
      <c r="I17" s="3"/>
      <c r="J17" s="3"/>
      <c r="K17" s="4" t="n">
        <f aca="false">+IF(AND(I$7&lt;$A17+1,I$8&gt;$A17-1),-(52329)*($A18-$A17)*VLOOKUP(A17,curves,3,0),0)</f>
        <v>0</v>
      </c>
      <c r="M17" s="3"/>
      <c r="N17" s="3"/>
      <c r="O17" s="4"/>
      <c r="Q17" s="3"/>
      <c r="R17" s="3"/>
      <c r="S17" s="4" t="n">
        <f aca="false">+IF(AND(Q$7&lt;$A17+1,Q$8&gt;$A17-1),-(52329)*($A18-$A17)*VLOOKUP(I17,curves,3,0),0)</f>
        <v>0</v>
      </c>
    </row>
    <row r="18" customFormat="false" ht="12.75" hidden="false" customHeight="false" outlineLevel="0" collapsed="false">
      <c r="A18" s="58" t="n">
        <f aca="false">+curves!A7</f>
        <v>36831</v>
      </c>
      <c r="B18" s="3" t="n">
        <f aca="false">+SUMIF($E$11:$BZ$11,"POS",$E18:$BZ18)</f>
        <v>0</v>
      </c>
      <c r="C18" s="4" t="n">
        <f aca="false">+SUMIF($E$11:$BZ$11,"P&amp;l",$E18:$BZ18)</f>
        <v>-3344937.99037006</v>
      </c>
      <c r="D18" s="58"/>
      <c r="E18" s="3"/>
      <c r="F18" s="4" t="n">
        <v>603.770833333333</v>
      </c>
      <c r="G18" s="4" t="n">
        <f aca="false">-+F18*VLOOKUP(A18,curves,3,0)*1000</f>
        <v>-3344937.99037006</v>
      </c>
      <c r="I18" s="3"/>
      <c r="J18" s="3"/>
      <c r="K18" s="4" t="n">
        <f aca="false">+IF(AND(I$7&lt;$A18+1,I$8&gt;$A18-1),-(52329)*($A19-$A18)*VLOOKUP(A18,curves,3,0),0)</f>
        <v>0</v>
      </c>
      <c r="M18" s="3"/>
      <c r="N18" s="4"/>
      <c r="O18" s="4"/>
      <c r="Q18" s="3"/>
      <c r="R18" s="3"/>
      <c r="S18" s="4" t="n">
        <f aca="false">+IF(AND(Q$7&lt;$A18+1,Q$8&gt;$A18-1),-(52329)*($A19-$A18)*VLOOKUP(I18,curves,3,0),0)</f>
        <v>0</v>
      </c>
    </row>
    <row r="19" customFormat="false" ht="12.75" hidden="false" customHeight="false" outlineLevel="0" collapsed="false">
      <c r="A19" s="58" t="n">
        <f aca="false">+curves!A8</f>
        <v>36861</v>
      </c>
      <c r="B19" s="3" t="n">
        <f aca="false">+SUMIF($E$11:$BZ$11,"POS",$E19:$BZ19)</f>
        <v>0</v>
      </c>
      <c r="C19" s="4" t="n">
        <f aca="false">+SUMIF($E$11:$BZ$11,"P&amp;l",$E19:$BZ19)</f>
        <v>-3357358.48676254</v>
      </c>
      <c r="D19" s="58"/>
      <c r="E19" s="3"/>
      <c r="F19" s="4" t="n">
        <v>603.770833333333</v>
      </c>
      <c r="G19" s="4" t="n">
        <f aca="false">-+F19*VLOOKUP(A19,curves,3,0)*1000</f>
        <v>-3357358.48676254</v>
      </c>
      <c r="I19" s="3"/>
      <c r="J19" s="3"/>
      <c r="K19" s="4" t="n">
        <f aca="false">+IF(AND(I$7&lt;$A19+1,I$8&gt;$A19-1),-(52329)*($A20-$A19)*VLOOKUP(A19,curves,3,0),0)</f>
        <v>0</v>
      </c>
      <c r="M19" s="3"/>
      <c r="N19" s="4"/>
      <c r="O19" s="4"/>
      <c r="Q19" s="3"/>
      <c r="R19" s="3"/>
      <c r="S19" s="4" t="n">
        <f aca="false">+IF(AND(Q$7&lt;$A19+1,Q$8&gt;$A19-1),-(52329)*($A20-$A19)*VLOOKUP(I19,curves,3,0),0)</f>
        <v>0</v>
      </c>
    </row>
    <row r="20" customFormat="false" ht="12.75" hidden="false" customHeight="false" outlineLevel="0" collapsed="false">
      <c r="A20" s="58" t="n">
        <f aca="false">+curves!A9</f>
        <v>36892</v>
      </c>
      <c r="B20" s="3" t="n">
        <f aca="false">+SUMIF($E$11:$BZ$11,"POS",$E20:$BZ20)</f>
        <v>0</v>
      </c>
      <c r="C20" s="4" t="n">
        <f aca="false">+SUMIF($E$11:$BZ$11,"P&amp;l",$E20:$BZ20)</f>
        <v>-3634786.35724895</v>
      </c>
      <c r="D20" s="58"/>
      <c r="E20" s="3"/>
      <c r="F20" s="4" t="n">
        <v>651.585833333333</v>
      </c>
      <c r="G20" s="4" t="n">
        <f aca="false">-+F20*VLOOKUP(A20,curves,3,0)*1000</f>
        <v>-3634786.35724895</v>
      </c>
      <c r="I20" s="3"/>
      <c r="J20" s="3"/>
      <c r="K20" s="4" t="n">
        <f aca="false">+IF(AND(I$7&lt;$A20+1,I$8&gt;$A20-1),-(52329)*($A21-$A20)*VLOOKUP(A20,curves,3,0),0)</f>
        <v>0</v>
      </c>
      <c r="M20" s="3"/>
      <c r="N20" s="4"/>
      <c r="O20" s="4"/>
      <c r="Q20" s="3"/>
      <c r="R20" s="3"/>
      <c r="S20" s="4" t="n">
        <f aca="false">+IF(AND(Q$7&lt;$A20+1,Q$8&gt;$A20-1),-(52329)*($A21-$A20)*VLOOKUP(I20,curves,3,0),0)</f>
        <v>0</v>
      </c>
    </row>
    <row r="21" customFormat="false" ht="12.75" hidden="false" customHeight="false" outlineLevel="0" collapsed="false">
      <c r="A21" s="58" t="n">
        <f aca="false">+curves!A10</f>
        <v>36923</v>
      </c>
      <c r="B21" s="3" t="n">
        <f aca="false">+SUMIF($E$11:$BZ$11,"POS",$E21:$BZ21)</f>
        <v>0</v>
      </c>
      <c r="C21" s="4" t="n">
        <f aca="false">+SUMIF($E$11:$BZ$11,"P&amp;l",$E21:$BZ21)</f>
        <v>-3642792.11113783</v>
      </c>
      <c r="D21" s="58"/>
      <c r="E21" s="3"/>
      <c r="F21" s="4" t="n">
        <v>651.585833333333</v>
      </c>
      <c r="G21" s="4" t="n">
        <f aca="false">-+F21*VLOOKUP(A21,curves,3,0)*1000</f>
        <v>-3642792.11113783</v>
      </c>
      <c r="I21" s="3"/>
      <c r="J21" s="3"/>
      <c r="K21" s="4" t="n">
        <f aca="false">+IF(AND(I$7&lt;$A21+1,I$8&gt;$A21-1),-(52329)*($A22-$A21)*VLOOKUP(A21,curves,3,0),0)</f>
        <v>0</v>
      </c>
      <c r="M21" s="3"/>
      <c r="N21" s="4"/>
      <c r="O21" s="4"/>
      <c r="Q21" s="3"/>
      <c r="R21" s="3"/>
      <c r="S21" s="4" t="n">
        <f aca="false">+IF(AND(Q$7&lt;$A21+1,Q$8&gt;$A21-1),-(52329)*($A22-$A21)*VLOOKUP(I21,curves,3,0),0)</f>
        <v>0</v>
      </c>
    </row>
    <row r="22" customFormat="false" ht="12.75" hidden="false" customHeight="false" outlineLevel="0" collapsed="false">
      <c r="A22" s="58" t="n">
        <f aca="false">+curves!A11</f>
        <v>36951</v>
      </c>
      <c r="B22" s="3" t="n">
        <f aca="false">+SUMIF($E$11:$BZ$11,"POS",$E22:$BZ22)</f>
        <v>0</v>
      </c>
      <c r="C22" s="4" t="n">
        <f aca="false">+SUMIF($E$11:$BZ$11,"P&amp;l",$E22:$BZ22)</f>
        <v>-3649859.14724205</v>
      </c>
      <c r="D22" s="58"/>
      <c r="E22" s="3"/>
      <c r="F22" s="4" t="n">
        <v>651.585833333334</v>
      </c>
      <c r="G22" s="4" t="n">
        <f aca="false">-+F22*VLOOKUP(A22,curves,3,0)*1000</f>
        <v>-3649859.14724205</v>
      </c>
      <c r="I22" s="3"/>
      <c r="J22" s="3"/>
      <c r="K22" s="4" t="n">
        <f aca="false">+IF(AND(I$7&lt;$A22+1,I$8&gt;$A22-1),-(52329)*($A23-$A22)*VLOOKUP(A22,curves,3,0),0)</f>
        <v>0</v>
      </c>
      <c r="M22" s="3"/>
      <c r="N22" s="4"/>
      <c r="O22" s="4"/>
      <c r="Q22" s="3"/>
      <c r="R22" s="3"/>
      <c r="S22" s="4" t="n">
        <f aca="false">+IF(AND(Q$7&lt;$A22+1,Q$8&gt;$A22-1),-(52329)*($A23-$A22)*VLOOKUP(I22,curves,3,0),0)</f>
        <v>0</v>
      </c>
    </row>
    <row r="23" customFormat="false" ht="12.75" hidden="false" customHeight="false" outlineLevel="0" collapsed="false">
      <c r="A23" s="58" t="n">
        <f aca="false">+curves!A12</f>
        <v>36982</v>
      </c>
      <c r="B23" s="3" t="n">
        <f aca="false">+SUMIF($E$11:$BZ$11,"POS",$E23:$BZ23)</f>
        <v>0</v>
      </c>
      <c r="C23" s="4" t="n">
        <f aca="false">+SUMIF($E$11:$BZ$11,"P&amp;l",$E23:$BZ23)</f>
        <v>-3652326.51173283</v>
      </c>
      <c r="D23" s="58"/>
      <c r="E23" s="3"/>
      <c r="F23" s="4" t="n">
        <v>651.585833333333</v>
      </c>
      <c r="G23" s="4" t="n">
        <f aca="false">-+F23*VLOOKUP(A23,curves,3,0)*1000</f>
        <v>-3652326.51173283</v>
      </c>
      <c r="I23" s="3"/>
      <c r="J23" s="3"/>
      <c r="K23" s="4" t="n">
        <f aca="false">+IF(AND(I$7&lt;$A23+1,I$8&gt;$A23-1),-(52329)*($A24-$A23)*VLOOKUP(A23,curves,3,0),0)</f>
        <v>0</v>
      </c>
      <c r="M23" s="3"/>
      <c r="N23" s="4"/>
      <c r="O23" s="4"/>
      <c r="Q23" s="3"/>
      <c r="R23" s="3"/>
      <c r="S23" s="4" t="n">
        <f aca="false">+IF(AND(Q$7&lt;$A23+1,Q$8&gt;$A23-1),-(52329)*($A24-$A23)*VLOOKUP(I23,curves,3,0),0)</f>
        <v>0</v>
      </c>
    </row>
    <row r="24" customFormat="false" ht="12.75" hidden="false" customHeight="false" outlineLevel="0" collapsed="false">
      <c r="A24" s="58" t="n">
        <f aca="false">+curves!A13</f>
        <v>37012</v>
      </c>
      <c r="B24" s="3" t="n">
        <f aca="false">+SUMIF($E$11:$BZ$11,"POS",$E24:$BZ24)</f>
        <v>0</v>
      </c>
      <c r="C24" s="4" t="n">
        <f aca="false">+SUMIF($E$11:$BZ$11,"P&amp;l",$E24:$BZ24)</f>
        <v>-3645770.0643505</v>
      </c>
      <c r="D24" s="58"/>
      <c r="E24" s="3"/>
      <c r="F24" s="4" t="n">
        <v>651.585833333334</v>
      </c>
      <c r="G24" s="4" t="n">
        <f aca="false">-+F24*VLOOKUP(A24,curves,3,0)*1000</f>
        <v>-3645770.0643505</v>
      </c>
      <c r="I24" s="3"/>
      <c r="J24" s="3"/>
      <c r="K24" s="4" t="n">
        <f aca="false">+IF(AND(I$7&lt;$A24+1,I$8&gt;$A24-1),-(52329)*($A25-$A24)*VLOOKUP(A24,curves,3,0),0)</f>
        <v>0</v>
      </c>
      <c r="M24" s="3"/>
      <c r="N24" s="4"/>
      <c r="O24" s="4"/>
      <c r="Q24" s="3"/>
      <c r="R24" s="3"/>
      <c r="S24" s="4" t="n">
        <f aca="false">+IF(AND(Q$7&lt;$A24+1,Q$8&gt;$A24-1),-(52329)*($A25-$A24)*VLOOKUP(I24,curves,3,0),0)</f>
        <v>0</v>
      </c>
    </row>
    <row r="25" customFormat="false" ht="12.75" hidden="false" customHeight="false" outlineLevel="0" collapsed="false">
      <c r="A25" s="58" t="n">
        <f aca="false">+curves!A14</f>
        <v>37043</v>
      </c>
      <c r="B25" s="3" t="n">
        <f aca="false">+SUMIF($E$11:$BZ$11,"POS",$E25:$BZ25)</f>
        <v>0</v>
      </c>
      <c r="C25" s="4" t="n">
        <f aca="false">+SUMIF($E$11:$BZ$11,"P&amp;l",$E25:$BZ25)</f>
        <v>-3638903.65463839</v>
      </c>
      <c r="D25" s="58"/>
      <c r="E25" s="3"/>
      <c r="F25" s="4" t="n">
        <v>651.585833333333</v>
      </c>
      <c r="G25" s="4" t="n">
        <f aca="false">-+F25*VLOOKUP(A25,curves,3,0)*1000</f>
        <v>-3638903.65463839</v>
      </c>
      <c r="I25" s="3"/>
      <c r="J25" s="3"/>
      <c r="K25" s="4" t="n">
        <f aca="false">+IF(AND(I$7&lt;$A25+1,I$8&gt;$A25-1),-(52329)*($A26-$A25)*VLOOKUP(A25,curves,3,0),0)</f>
        <v>0</v>
      </c>
      <c r="M25" s="3"/>
      <c r="N25" s="4"/>
      <c r="O25" s="4"/>
      <c r="Q25" s="3"/>
      <c r="R25" s="3"/>
      <c r="S25" s="4" t="n">
        <f aca="false">+IF(AND(Q$7&lt;$A25+1,Q$8&gt;$A25-1),-(52329)*($A26-$A25)*VLOOKUP(I25,curves,3,0),0)</f>
        <v>0</v>
      </c>
    </row>
    <row r="26" customFormat="false" ht="12.75" hidden="false" customHeight="false" outlineLevel="0" collapsed="false">
      <c r="A26" s="58" t="n">
        <f aca="false">+curves!A15</f>
        <v>37073</v>
      </c>
      <c r="B26" s="3" t="n">
        <f aca="false">+SUMIF($E$11:$BZ$11,"POS",$E26:$BZ26)</f>
        <v>0</v>
      </c>
      <c r="C26" s="4" t="n">
        <f aca="false">+SUMIF($E$11:$BZ$11,"P&amp;l",$E26:$BZ26)</f>
        <v>-3630673.33850205</v>
      </c>
      <c r="D26" s="58"/>
      <c r="E26" s="3"/>
      <c r="F26" s="4" t="n">
        <v>651.585833333334</v>
      </c>
      <c r="G26" s="4" t="n">
        <f aca="false">-+F26*VLOOKUP(A26,curves,3,0)*1000</f>
        <v>-3630673.33850205</v>
      </c>
      <c r="I26" s="3"/>
      <c r="J26" s="3"/>
      <c r="K26" s="4" t="n">
        <f aca="false">+IF(AND(I$7&lt;$A26+1,I$8&gt;$A26-1),-(52329)*($A27-$A26)*VLOOKUP(A26,curves,3,0),0)</f>
        <v>0</v>
      </c>
      <c r="M26" s="3"/>
      <c r="N26" s="4"/>
      <c r="O26" s="4"/>
      <c r="Q26" s="3"/>
      <c r="R26" s="3"/>
      <c r="S26" s="4" t="n">
        <f aca="false">+IF(AND(Q$7&lt;$A26+1,Q$8&gt;$A26-1),-(52329)*($A27-$A26)*VLOOKUP(I26,curves,3,0),0)</f>
        <v>0</v>
      </c>
    </row>
    <row r="27" customFormat="false" ht="12.75" hidden="false" customHeight="false" outlineLevel="0" collapsed="false">
      <c r="A27" s="58" t="n">
        <f aca="false">+curves!A16</f>
        <v>37104</v>
      </c>
      <c r="B27" s="3" t="n">
        <f aca="false">+SUMIF($E$11:$BZ$11,"POS",$E27:$BZ27)</f>
        <v>0</v>
      </c>
      <c r="C27" s="4" t="n">
        <f aca="false">+SUMIF($E$11:$BZ$11,"P&amp;l",$E27:$BZ27)</f>
        <v>-3619291.95981847</v>
      </c>
      <c r="D27" s="58"/>
      <c r="E27" s="3"/>
      <c r="F27" s="4" t="n">
        <v>651.585833333334</v>
      </c>
      <c r="G27" s="4" t="n">
        <f aca="false">-+F27*VLOOKUP(A27,curves,3,0)*1000</f>
        <v>-3619291.95981847</v>
      </c>
      <c r="I27" s="3"/>
      <c r="J27" s="3"/>
      <c r="K27" s="4" t="n">
        <f aca="false">+IF(AND(I$7&lt;$A27+1,I$8&gt;$A27-1),-(52329)*($A28-$A27)*VLOOKUP(A27,curves,3,0),0)</f>
        <v>0</v>
      </c>
      <c r="M27" s="3"/>
      <c r="N27" s="4"/>
      <c r="O27" s="4"/>
      <c r="Q27" s="3"/>
      <c r="R27" s="3"/>
      <c r="S27" s="4" t="n">
        <f aca="false">+IF(AND(Q$7&lt;$A27+1,Q$8&gt;$A27-1),-(52329)*($A28-$A27)*VLOOKUP(I27,curves,3,0),0)</f>
        <v>0</v>
      </c>
    </row>
    <row r="28" customFormat="false" ht="12.75" hidden="false" customHeight="false" outlineLevel="0" collapsed="false">
      <c r="A28" s="58" t="n">
        <f aca="false">+curves!A17</f>
        <v>37135</v>
      </c>
      <c r="B28" s="3" t="n">
        <f aca="false">+SUMIF($E$11:$BZ$11,"POS",$E28:$BZ28)</f>
        <v>0</v>
      </c>
      <c r="C28" s="4" t="n">
        <f aca="false">+SUMIF($E$11:$BZ$11,"P&amp;l",$E28:$BZ28)</f>
        <v>-3607872.73894842</v>
      </c>
      <c r="D28" s="58"/>
      <c r="E28" s="3"/>
      <c r="F28" s="4" t="n">
        <v>651.585833333333</v>
      </c>
      <c r="G28" s="4" t="n">
        <f aca="false">-+F28*VLOOKUP(A28,curves,3,0)*1000</f>
        <v>-3607872.73894842</v>
      </c>
      <c r="I28" s="3"/>
      <c r="J28" s="3"/>
      <c r="K28" s="4" t="n">
        <f aca="false">+IF(AND(I$7&lt;$A28+1,I$8&gt;$A28-1),-(52329)*($A29-$A28)*VLOOKUP(A28,curves,3,0),0)</f>
        <v>0</v>
      </c>
      <c r="M28" s="3"/>
      <c r="N28" s="4"/>
      <c r="O28" s="4"/>
      <c r="Q28" s="3"/>
      <c r="R28" s="3"/>
      <c r="S28" s="4" t="n">
        <f aca="false">+IF(AND(Q$7&lt;$A28+1,Q$8&gt;$A28-1),-(52329)*($A29-$A28)*VLOOKUP(I28,curves,3,0),0)</f>
        <v>0</v>
      </c>
    </row>
    <row r="29" customFormat="false" ht="12.75" hidden="false" customHeight="false" outlineLevel="0" collapsed="false">
      <c r="A29" s="58" t="n">
        <f aca="false">+curves!A18</f>
        <v>37165</v>
      </c>
      <c r="B29" s="3" t="n">
        <f aca="false">+SUMIF($E$11:$BZ$11,"POS",$E29:$BZ29)</f>
        <v>0</v>
      </c>
      <c r="C29" s="4" t="n">
        <f aca="false">+SUMIF($E$11:$BZ$11,"P&amp;l",$E29:$BZ29)</f>
        <v>-3595516.82446422</v>
      </c>
      <c r="D29" s="58"/>
      <c r="E29" s="3"/>
      <c r="F29" s="4" t="n">
        <v>651.585833333334</v>
      </c>
      <c r="G29" s="4" t="n">
        <f aca="false">-+F29*VLOOKUP(A29,curves,3,0)*1000</f>
        <v>-3595516.82446422</v>
      </c>
      <c r="I29" s="3"/>
      <c r="J29" s="3"/>
      <c r="K29" s="4" t="n">
        <f aca="false">+IF(AND(I$7&lt;$A29+1,I$8&gt;$A29-1),-(52329)*($A30-$A29)*VLOOKUP(A29,curves,3,0),0)</f>
        <v>0</v>
      </c>
      <c r="M29" s="3"/>
      <c r="N29" s="4"/>
      <c r="O29" s="4"/>
      <c r="Q29" s="3"/>
      <c r="R29" s="3"/>
      <c r="S29" s="4" t="n">
        <f aca="false">+IF(AND(Q$7&lt;$A29+1,Q$8&gt;$A29-1),-(52329)*($A30-$A29)*VLOOKUP(I29,curves,3,0),0)</f>
        <v>0</v>
      </c>
    </row>
    <row r="30" customFormat="false" ht="12.75" hidden="false" customHeight="false" outlineLevel="0" collapsed="false">
      <c r="A30" s="58" t="n">
        <f aca="false">+curves!A19</f>
        <v>37196</v>
      </c>
      <c r="B30" s="3" t="n">
        <f aca="false">+SUMIF($E$11:$BZ$11,"POS",$E30:$BZ30)</f>
        <v>0</v>
      </c>
      <c r="C30" s="4" t="n">
        <f aca="false">+SUMIF($E$11:$BZ$11,"P&amp;l",$E30:$BZ30)</f>
        <v>-3580664.64236306</v>
      </c>
      <c r="D30" s="58"/>
      <c r="E30" s="3"/>
      <c r="F30" s="4" t="n">
        <v>651.585833333333</v>
      </c>
      <c r="G30" s="4" t="n">
        <f aca="false">-+F30*VLOOKUP(A30,curves,3,0)*1000</f>
        <v>-3580664.64236306</v>
      </c>
      <c r="I30" s="3"/>
      <c r="J30" s="3"/>
      <c r="K30" s="4" t="n">
        <f aca="false">+IF(AND(I$7&lt;$A30+1,I$8&gt;$A30-1),-(52329)*($A31-$A30)*VLOOKUP(A30,curves,3,0),0)</f>
        <v>0</v>
      </c>
      <c r="M30" s="3"/>
      <c r="N30" s="4"/>
      <c r="O30" s="4"/>
      <c r="Q30" s="3"/>
      <c r="R30" s="3"/>
      <c r="S30" s="4" t="n">
        <f aca="false">+IF(AND(Q$7&lt;$A30+1,Q$8&gt;$A30-1),-(52329)*($A31-$A30)*VLOOKUP(I30,curves,3,0),0)</f>
        <v>0</v>
      </c>
    </row>
    <row r="31" customFormat="false" ht="12.75" hidden="false" customHeight="false" outlineLevel="0" collapsed="false">
      <c r="A31" s="58" t="n">
        <f aca="false">+curves!A20</f>
        <v>37226</v>
      </c>
      <c r="B31" s="3" t="n">
        <f aca="false">+SUMIF($E$11:$BZ$11,"POS",$E31:$BZ31)</f>
        <v>0</v>
      </c>
      <c r="C31" s="4" t="n">
        <f aca="false">+SUMIF($E$11:$BZ$11,"P&amp;l",$E31:$BZ31)</f>
        <v>-3566303.79698115</v>
      </c>
      <c r="D31" s="58"/>
      <c r="E31" s="3"/>
      <c r="F31" s="4" t="n">
        <v>651.585833333334</v>
      </c>
      <c r="G31" s="4" t="n">
        <f aca="false">-+F31*VLOOKUP(A31,curves,3,0)*1000</f>
        <v>-3566303.79698115</v>
      </c>
      <c r="I31" s="3"/>
      <c r="J31" s="3"/>
      <c r="K31" s="4" t="n">
        <f aca="false">+IF(AND(I$7&lt;$A31+1,I$8&gt;$A31-1),-(52329)*($A32-$A31)*VLOOKUP(A31,curves,3,0),0)</f>
        <v>0</v>
      </c>
      <c r="M31" s="3"/>
      <c r="N31" s="4"/>
      <c r="O31" s="4"/>
      <c r="Q31" s="3"/>
      <c r="R31" s="3"/>
      <c r="S31" s="4" t="n">
        <f aca="false">+IF(AND(Q$7&lt;$A31+1,Q$8&gt;$A31-1),-(52329)*($A32-$A31)*VLOOKUP(I31,curves,3,0),0)</f>
        <v>0</v>
      </c>
    </row>
    <row r="32" customFormat="false" ht="12.75" hidden="false" customHeight="false" outlineLevel="0" collapsed="false">
      <c r="A32" s="58" t="n">
        <f aca="false">+curves!A21</f>
        <v>37257</v>
      </c>
      <c r="B32" s="3" t="n">
        <f aca="false">+SUMIF($E$11:$BZ$11,"POS",$E32:$BZ32)</f>
        <v>0</v>
      </c>
      <c r="C32" s="4" t="n">
        <f aca="false">+SUMIF($E$11:$BZ$11,"P&amp;l",$E32:$BZ32)</f>
        <v>-3551422.43602388</v>
      </c>
      <c r="D32" s="58"/>
      <c r="E32" s="3"/>
      <c r="F32" s="4" t="n">
        <v>651.602483658475</v>
      </c>
      <c r="G32" s="4" t="n">
        <f aca="false">-+F32*VLOOKUP(A32,curves,3,0)*1000</f>
        <v>-3551422.43602388</v>
      </c>
      <c r="I32" s="3"/>
      <c r="J32" s="3"/>
      <c r="K32" s="4" t="n">
        <f aca="false">+IF(AND(I$7&lt;$A32+1,I$8&gt;$A32-1),-(52329)*($A33-$A32)*VLOOKUP(A32,curves,3,0),0)</f>
        <v>0</v>
      </c>
      <c r="M32" s="3"/>
      <c r="N32" s="4"/>
      <c r="O32" s="4"/>
      <c r="Q32" s="3"/>
      <c r="R32" s="3"/>
      <c r="S32" s="4" t="n">
        <f aca="false">+IF(AND(Q$7&lt;$A32+1,Q$8&gt;$A32-1),-(52329)*($A33-$A32)*VLOOKUP(I32,curves,3,0),0)</f>
        <v>0</v>
      </c>
    </row>
    <row r="33" customFormat="false" ht="12.75" hidden="false" customHeight="false" outlineLevel="0" collapsed="false">
      <c r="A33" s="58" t="n">
        <f aca="false">+curves!A22</f>
        <v>37288</v>
      </c>
      <c r="B33" s="3" t="n">
        <f aca="false">+SUMIF($E$11:$BZ$11,"POS",$E33:$BZ33)</f>
        <v>0</v>
      </c>
      <c r="C33" s="4" t="n">
        <f aca="false">+SUMIF($E$11:$BZ$11,"P&amp;l",$E33:$BZ33)</f>
        <v>-3538978.58189909</v>
      </c>
      <c r="D33" s="58"/>
      <c r="E33" s="3"/>
      <c r="F33" s="4" t="n">
        <v>652.102349069</v>
      </c>
      <c r="G33" s="4" t="n">
        <f aca="false">-+F33*VLOOKUP(A33,curves,3,0)*1000</f>
        <v>-3538978.58189909</v>
      </c>
      <c r="I33" s="3"/>
      <c r="J33" s="3"/>
      <c r="K33" s="4" t="n">
        <f aca="false">+IF(AND(I$7&lt;$A33+1,I$8&gt;$A33-1),-(52329)*($A34-$A33)*VLOOKUP(A33,curves,3,0),0)</f>
        <v>0</v>
      </c>
      <c r="M33" s="3"/>
      <c r="N33" s="4"/>
      <c r="O33" s="4"/>
      <c r="Q33" s="3"/>
      <c r="R33" s="3"/>
      <c r="S33" s="4" t="n">
        <f aca="false">+IF(AND(Q$7&lt;$A33+1,Q$8&gt;$A33-1),-(52329)*($A34-$A33)*VLOOKUP(I33,curves,3,0),0)</f>
        <v>0</v>
      </c>
    </row>
    <row r="34" customFormat="false" ht="12.75" hidden="false" customHeight="false" outlineLevel="0" collapsed="false">
      <c r="A34" s="58" t="n">
        <f aca="false">+curves!A23</f>
        <v>37316</v>
      </c>
      <c r="B34" s="3" t="n">
        <f aca="false">+SUMIF($E$11:$BZ$11,"POS",$E34:$BZ34)</f>
        <v>0</v>
      </c>
      <c r="C34" s="4" t="n">
        <f aca="false">+SUMIF($E$11:$BZ$11,"P&amp;l",$E34:$BZ34)</f>
        <v>-3528000.81824088</v>
      </c>
      <c r="D34" s="58"/>
      <c r="E34" s="3"/>
      <c r="F34" s="4" t="n">
        <v>652.602903489479</v>
      </c>
      <c r="G34" s="4" t="n">
        <f aca="false">-+F34*VLOOKUP(A34,curves,3,0)*1000</f>
        <v>-3528000.81824088</v>
      </c>
      <c r="I34" s="3"/>
      <c r="J34" s="3"/>
      <c r="K34" s="4" t="n">
        <f aca="false">+IF(AND(I$7&lt;$A34+1,I$8&gt;$A34-1),-(52329)*($A35-$A34)*VLOOKUP(A34,curves,3,0),0)</f>
        <v>0</v>
      </c>
      <c r="M34" s="3"/>
      <c r="N34" s="4"/>
      <c r="O34" s="4"/>
      <c r="Q34" s="3"/>
      <c r="R34" s="3"/>
      <c r="S34" s="4" t="n">
        <f aca="false">+IF(AND(Q$7&lt;$A34+1,Q$8&gt;$A34-1),-(52329)*($A35-$A34)*VLOOKUP(I34,curves,3,0),0)</f>
        <v>0</v>
      </c>
    </row>
    <row r="35" customFormat="false" ht="12.75" hidden="false" customHeight="false" outlineLevel="0" collapsed="false">
      <c r="A35" s="58" t="n">
        <f aca="false">+curves!A24</f>
        <v>37347</v>
      </c>
      <c r="B35" s="3" t="n">
        <f aca="false">+SUMIF($E$11:$BZ$11,"POS",$E35:$BZ35)</f>
        <v>0</v>
      </c>
      <c r="C35" s="4" t="n">
        <f aca="false">+SUMIF($E$11:$BZ$11,"P&amp;l",$E35:$BZ35)</f>
        <v>0</v>
      </c>
      <c r="D35" s="58"/>
      <c r="E35" s="3"/>
      <c r="F35" s="4" t="n">
        <v>653.104147869632</v>
      </c>
      <c r="G35" s="4" t="n">
        <f aca="false">-+F35*VLOOKUP(A35,curves,3,0)*1000</f>
        <v>-3513919.81340882</v>
      </c>
      <c r="I35" s="3"/>
      <c r="J35" s="3"/>
      <c r="K35" s="4" t="n">
        <f aca="false">+IF(AND(I$7&lt;$A35+1,I$8&gt;$A35-1),-(52329)*($A36-$A35)*VLOOKUP(A35,curves,3,0),0)</f>
        <v>0</v>
      </c>
      <c r="M35" s="3"/>
      <c r="N35" s="4" t="n">
        <f aca="false">-F35</f>
        <v>-653.104147869632</v>
      </c>
      <c r="O35" s="4" t="n">
        <f aca="false">-+N35*VLOOKUP($A35,curves,3,0)*1000</f>
        <v>3513919.81340882</v>
      </c>
      <c r="Q35" s="3"/>
      <c r="R35" s="3"/>
      <c r="S35" s="4" t="n">
        <f aca="false">+IF(AND(Q$7&lt;$A35+1,Q$8&gt;$A35-1),-(52329)*($A36-$A35)*VLOOKUP(I35,curves,3,0),0)</f>
        <v>0</v>
      </c>
    </row>
    <row r="36" customFormat="false" ht="12.75" hidden="false" customHeight="false" outlineLevel="0" collapsed="false">
      <c r="A36" s="58" t="n">
        <f aca="false">+curves!A25</f>
        <v>37377</v>
      </c>
      <c r="B36" s="3" t="n">
        <f aca="false">+SUMIF($E$11:$BZ$11,"POS",$E36:$BZ36)</f>
        <v>0</v>
      </c>
      <c r="C36" s="4" t="n">
        <f aca="false">+SUMIF($E$11:$BZ$11,"P&amp;l",$E36:$BZ36)</f>
        <v>0</v>
      </c>
      <c r="D36" s="58"/>
      <c r="E36" s="3"/>
      <c r="F36" s="4" t="n">
        <v>653.606083160497</v>
      </c>
      <c r="G36" s="4" t="n">
        <f aca="false">-+F36*VLOOKUP(A36,curves,3,0)*1000</f>
        <v>-3498018.20113929</v>
      </c>
      <c r="I36" s="3"/>
      <c r="J36" s="3"/>
      <c r="K36" s="4" t="n">
        <f aca="false">+IF(AND(I$7&lt;$A36+1,I$8&gt;$A36-1),-(52329)*($A37-$A36)*VLOOKUP(A36,curves,3,0),0)</f>
        <v>0</v>
      </c>
      <c r="M36" s="3"/>
      <c r="N36" s="4" t="n">
        <f aca="false">-F36</f>
        <v>-653.606083160497</v>
      </c>
      <c r="O36" s="4" t="n">
        <f aca="false">-+N36*VLOOKUP($A36,curves,3,0)*1000</f>
        <v>3498018.20113929</v>
      </c>
      <c r="Q36" s="3"/>
      <c r="R36" s="3"/>
      <c r="S36" s="4" t="n">
        <f aca="false">+IF(AND(Q$7&lt;$A36+1,Q$8&gt;$A36-1),-(52329)*($A37-$A36)*VLOOKUP(I36,curves,3,0),0)</f>
        <v>0</v>
      </c>
    </row>
    <row r="37" customFormat="false" ht="12.75" hidden="false" customHeight="false" outlineLevel="0" collapsed="false">
      <c r="A37" s="58" t="n">
        <f aca="false">+curves!A26</f>
        <v>37408</v>
      </c>
      <c r="B37" s="3" t="n">
        <f aca="false">+SUMIF($E$11:$BZ$11,"POS",$E37:$BZ37)</f>
        <v>0</v>
      </c>
      <c r="C37" s="4" t="n">
        <f aca="false">+SUMIF($E$11:$BZ$11,"P&amp;l",$E37:$BZ37)</f>
        <v>0</v>
      </c>
      <c r="D37" s="58"/>
      <c r="E37" s="3"/>
      <c r="F37" s="4" t="n">
        <v>654.108710314421</v>
      </c>
      <c r="G37" s="4" t="n">
        <f aca="false">-+F37*VLOOKUP(A37,curves,3,0)*1000</f>
        <v>-3481559.67061515</v>
      </c>
      <c r="I37" s="3"/>
      <c r="J37" s="3"/>
      <c r="K37" s="4" t="n">
        <f aca="false">+IF(AND(I$7&lt;$A37+1,I$8&gt;$A37-1),-(52329)*($A38-$A37)*VLOOKUP(A37,curves,3,0),0)</f>
        <v>0</v>
      </c>
      <c r="M37" s="3"/>
      <c r="N37" s="4" t="n">
        <f aca="false">-F37</f>
        <v>-654.108710314421</v>
      </c>
      <c r="O37" s="4" t="n">
        <f aca="false">-+N37*VLOOKUP($A37,curves,3,0)*1000</f>
        <v>3481559.67061515</v>
      </c>
      <c r="Q37" s="3"/>
      <c r="R37" s="3"/>
      <c r="S37" s="4" t="n">
        <f aca="false">+IF(AND(Q$7&lt;$A37+1,Q$8&gt;$A37-1),-(52329)*($A38-$A37)*VLOOKUP(I37,curves,3,0),0)</f>
        <v>0</v>
      </c>
    </row>
    <row r="38" customFormat="false" ht="12.75" hidden="false" customHeight="false" outlineLevel="0" collapsed="false">
      <c r="A38" s="58" t="n">
        <f aca="false">+curves!A27</f>
        <v>37438</v>
      </c>
      <c r="B38" s="3" t="n">
        <f aca="false">+SUMIF($E$11:$BZ$11,"POS",$E38:$BZ38)</f>
        <v>0</v>
      </c>
      <c r="C38" s="4" t="n">
        <f aca="false">+SUMIF($E$11:$BZ$11,"P&amp;l",$E38:$BZ38)</f>
        <v>0</v>
      </c>
      <c r="D38" s="58"/>
      <c r="E38" s="3"/>
      <c r="F38" s="4" t="n">
        <v>654.612030285055</v>
      </c>
      <c r="G38" s="4" t="n">
        <f aca="false">-+F38*VLOOKUP(A38,curves,3,0)*1000</f>
        <v>-3465453.94648316</v>
      </c>
      <c r="I38" s="3"/>
      <c r="J38" s="3"/>
      <c r="K38" s="4" t="n">
        <f aca="false">+IF(AND(I$7&lt;$A38+1,I$8&gt;$A38-1),-(52329)*($A39-$A38)*VLOOKUP(A38,curves,3,0),0)</f>
        <v>0</v>
      </c>
      <c r="M38" s="3"/>
      <c r="N38" s="4" t="n">
        <f aca="false">-F38</f>
        <v>-654.612030285055</v>
      </c>
      <c r="O38" s="4" t="n">
        <f aca="false">-+N38*VLOOKUP($A38,curves,3,0)*1000</f>
        <v>3465453.94648316</v>
      </c>
      <c r="Q38" s="3"/>
      <c r="R38" s="3"/>
      <c r="S38" s="4" t="n">
        <f aca="false">+IF(AND(Q$7&lt;$A38+1,Q$8&gt;$A38-1),-(52329)*($A39-$A38)*VLOOKUP(I38,curves,3,0),0)</f>
        <v>0</v>
      </c>
    </row>
    <row r="39" customFormat="false" ht="12.75" hidden="false" customHeight="false" outlineLevel="0" collapsed="false">
      <c r="A39" s="58" t="n">
        <f aca="false">+curves!A28</f>
        <v>37469</v>
      </c>
      <c r="B39" s="3" t="n">
        <f aca="false">+SUMIF($E$11:$BZ$11,"POS",$E39:$BZ39)</f>
        <v>0</v>
      </c>
      <c r="C39" s="4" t="n">
        <f aca="false">+SUMIF($E$11:$BZ$11,"P&amp;l",$E39:$BZ39)</f>
        <v>0</v>
      </c>
      <c r="D39" s="58"/>
      <c r="E39" s="3"/>
      <c r="F39" s="4" t="n">
        <v>655.116044027378</v>
      </c>
      <c r="G39" s="4" t="n">
        <f aca="false">-+F39*VLOOKUP(A39,curves,3,0)*1000</f>
        <v>-3448259.61518281</v>
      </c>
      <c r="I39" s="3"/>
      <c r="J39" s="3"/>
      <c r="K39" s="4" t="n">
        <f aca="false">+IF(AND(I$7&lt;$A39+1,I$8&gt;$A39-1),-(52329)*($A40-$A39)*VLOOKUP(A39,curves,3,0),0)</f>
        <v>0</v>
      </c>
      <c r="M39" s="3"/>
      <c r="N39" s="4" t="n">
        <f aca="false">-F39</f>
        <v>-655.116044027378</v>
      </c>
      <c r="O39" s="4" t="n">
        <f aca="false">-+N39*VLOOKUP($A39,curves,3,0)*1000</f>
        <v>3448259.61518281</v>
      </c>
      <c r="Q39" s="3"/>
      <c r="R39" s="3"/>
      <c r="S39" s="4" t="n">
        <f aca="false">+IF(AND(Q$7&lt;$A39+1,Q$8&gt;$A39-1),-(52329)*($A40-$A39)*VLOOKUP(I39,curves,3,0),0)</f>
        <v>0</v>
      </c>
    </row>
    <row r="40" customFormat="false" ht="12.75" hidden="false" customHeight="false" outlineLevel="0" collapsed="false">
      <c r="A40" s="58" t="n">
        <f aca="false">+curves!A29</f>
        <v>37500</v>
      </c>
      <c r="B40" s="3" t="n">
        <f aca="false">+SUMIF($E$11:$BZ$11,"POS",$E40:$BZ40)</f>
        <v>0</v>
      </c>
      <c r="C40" s="4" t="n">
        <f aca="false">+SUMIF($E$11:$BZ$11,"P&amp;l",$E40:$BZ40)</f>
        <v>0</v>
      </c>
      <c r="D40" s="58"/>
      <c r="E40" s="3"/>
      <c r="F40" s="4" t="n">
        <v>655.620752497677</v>
      </c>
      <c r="G40" s="4" t="n">
        <f aca="false">-+F40*VLOOKUP(A40,curves,3,0)*1000</f>
        <v>-3431143.56456191</v>
      </c>
      <c r="I40" s="3"/>
      <c r="J40" s="3"/>
      <c r="K40" s="4" t="n">
        <f aca="false">+IF(AND(I$7&lt;$A40+1,I$8&gt;$A40-1),-(52329)*($A41-$A40)*VLOOKUP(A40,curves,3,0),0)</f>
        <v>0</v>
      </c>
      <c r="M40" s="3"/>
      <c r="N40" s="4" t="n">
        <f aca="false">-F40</f>
        <v>-655.620752497677</v>
      </c>
      <c r="O40" s="4" t="n">
        <f aca="false">-+N40*VLOOKUP($A40,curves,3,0)*1000</f>
        <v>3431143.56456191</v>
      </c>
      <c r="Q40" s="3"/>
      <c r="R40" s="3"/>
      <c r="S40" s="4" t="n">
        <f aca="false">+IF(AND(Q$7&lt;$A40+1,Q$8&gt;$A40-1),-(52329)*($A41-$A40)*VLOOKUP(I40,curves,3,0),0)</f>
        <v>0</v>
      </c>
    </row>
    <row r="41" customFormat="false" ht="12.75" hidden="false" customHeight="false" outlineLevel="0" collapsed="false">
      <c r="A41" s="58" t="n">
        <f aca="false">+curves!A30</f>
        <v>37530</v>
      </c>
      <c r="B41" s="3" t="n">
        <f aca="false">+SUMIF($E$11:$BZ$11,"POS",$E41:$BZ41)</f>
        <v>0</v>
      </c>
      <c r="C41" s="4" t="n">
        <f aca="false">+SUMIF($E$11:$BZ$11,"P&amp;l",$E41:$BZ41)</f>
        <v>0</v>
      </c>
      <c r="D41" s="58"/>
      <c r="E41" s="3"/>
      <c r="F41" s="4" t="n">
        <v>656.126156653555</v>
      </c>
      <c r="G41" s="4" t="n">
        <f aca="false">-+F41*VLOOKUP(A41,curves,3,0)*1000</f>
        <v>-3414440.08917059</v>
      </c>
      <c r="I41" s="3"/>
      <c r="J41" s="3"/>
      <c r="K41" s="4" t="n">
        <f aca="false">+IF(AND(I$7&lt;$A41+1,I$8&gt;$A41-1),-(52329)*($A42-$A41)*VLOOKUP(A41,curves,3,0),0)</f>
        <v>0</v>
      </c>
      <c r="M41" s="3"/>
      <c r="N41" s="4" t="n">
        <f aca="false">-F41</f>
        <v>-656.126156653555</v>
      </c>
      <c r="O41" s="4" t="n">
        <f aca="false">-+N41*VLOOKUP($A41,curves,3,0)*1000</f>
        <v>3414440.08917059</v>
      </c>
      <c r="Q41" s="3"/>
      <c r="R41" s="3"/>
      <c r="S41" s="4" t="n">
        <f aca="false">+IF(AND(Q$7&lt;$A41+1,Q$8&gt;$A41-1),-(52329)*($A42-$A41)*VLOOKUP(I41,curves,3,0),0)</f>
        <v>0</v>
      </c>
    </row>
    <row r="42" customFormat="false" ht="12.75" hidden="false" customHeight="false" outlineLevel="0" collapsed="false">
      <c r="A42" s="58" t="n">
        <f aca="false">+curves!A31</f>
        <v>37561</v>
      </c>
      <c r="B42" s="3" t="n">
        <f aca="false">+SUMIF($E$11:$BZ$11,"POS",$E42:$BZ42)</f>
        <v>0</v>
      </c>
      <c r="C42" s="4" t="n">
        <f aca="false">+SUMIF($E$11:$BZ$11,"P&amp;l",$E42:$BZ42)</f>
        <v>0</v>
      </c>
      <c r="D42" s="58"/>
      <c r="E42" s="3"/>
      <c r="F42" s="4" t="n">
        <v>656.632257453944</v>
      </c>
      <c r="G42" s="4" t="n">
        <f aca="false">-+F42*VLOOKUP(A42,curves,3,0)*1000</f>
        <v>-3396748.28173462</v>
      </c>
      <c r="I42" s="3"/>
      <c r="J42" s="3"/>
      <c r="K42" s="4" t="n">
        <f aca="false">+IF(AND(I$7&lt;$A42+1,I$8&gt;$A42-1),-(52329)*($A43-$A42)*VLOOKUP(A42,curves,3,0),0)</f>
        <v>0</v>
      </c>
      <c r="M42" s="3"/>
      <c r="N42" s="4" t="n">
        <f aca="false">-F42</f>
        <v>-656.632257453944</v>
      </c>
      <c r="O42" s="4" t="n">
        <f aca="false">-+N42*VLOOKUP($A42,curves,3,0)*1000</f>
        <v>3396748.28173462</v>
      </c>
      <c r="Q42" s="3"/>
      <c r="R42" s="3"/>
      <c r="S42" s="4" t="n">
        <f aca="false">+IF(AND(Q$7&lt;$A42+1,Q$8&gt;$A42-1),-(52329)*($A43-$A42)*VLOOKUP(I42,curves,3,0),0)</f>
        <v>0</v>
      </c>
    </row>
    <row r="43" customFormat="false" ht="12.75" hidden="false" customHeight="false" outlineLevel="0" collapsed="false">
      <c r="A43" s="58" t="n">
        <f aca="false">+curves!A32</f>
        <v>37591</v>
      </c>
      <c r="B43" s="3" t="n">
        <f aca="false">+SUMIF($E$11:$BZ$11,"POS",$E43:$BZ43)</f>
        <v>0</v>
      </c>
      <c r="C43" s="4" t="n">
        <f aca="false">+SUMIF($E$11:$BZ$11,"P&amp;l",$E43:$BZ43)</f>
        <v>0</v>
      </c>
      <c r="D43" s="58"/>
      <c r="E43" s="3"/>
      <c r="F43" s="4" t="n">
        <v>657.139055859086</v>
      </c>
      <c r="G43" s="4" t="n">
        <f aca="false">-+F43*VLOOKUP(A43,curves,3,0)*1000</f>
        <v>-3379797.14786796</v>
      </c>
      <c r="I43" s="3"/>
      <c r="J43" s="3"/>
      <c r="K43" s="4" t="n">
        <f aca="false">+IF(AND(I$7&lt;$A43+1,I$8&gt;$A43-1),-(52329)*($A44-$A43)*VLOOKUP(A43,curves,3,0),0)</f>
        <v>0</v>
      </c>
      <c r="M43" s="3"/>
      <c r="N43" s="4" t="n">
        <f aca="false">-F43</f>
        <v>-657.139055859086</v>
      </c>
      <c r="O43" s="4" t="n">
        <f aca="false">-+N43*VLOOKUP($A43,curves,3,0)*1000</f>
        <v>3379797.14786796</v>
      </c>
      <c r="Q43" s="3"/>
      <c r="R43" s="3"/>
      <c r="S43" s="4" t="n">
        <f aca="false">+IF(AND(Q$7&lt;$A43+1,Q$8&gt;$A43-1),-(52329)*($A44-$A43)*VLOOKUP(I43,curves,3,0),0)</f>
        <v>0</v>
      </c>
    </row>
    <row r="44" customFormat="false" ht="12.75" hidden="false" customHeight="false" outlineLevel="0" collapsed="false">
      <c r="A44" s="58" t="n">
        <f aca="false">+curves!A33</f>
        <v>37622</v>
      </c>
      <c r="B44" s="3" t="n">
        <f aca="false">+SUMIF($E$11:$BZ$11,"POS",$E44:$BZ44)</f>
        <v>0</v>
      </c>
      <c r="C44" s="4" t="n">
        <f aca="false">+SUMIF($E$11:$BZ$11,"P&amp;l",$E44:$BZ44)</f>
        <v>0</v>
      </c>
      <c r="D44" s="58"/>
      <c r="E44" s="3"/>
      <c r="F44" s="4" t="n">
        <v>855.354886163897</v>
      </c>
      <c r="G44" s="4" t="n">
        <f aca="false">-+F44*VLOOKUP(A44,curves,3,0)*1000</f>
        <v>-4373449.35751213</v>
      </c>
      <c r="I44" s="3"/>
      <c r="J44" s="3" t="n">
        <v>1919.87979651498</v>
      </c>
      <c r="K44" s="4" t="n">
        <f aca="false">-+J44*VLOOKUP(A44,curves,3,0)*1000</f>
        <v>-9816389.89662598</v>
      </c>
      <c r="M44" s="3"/>
      <c r="N44" s="4" t="n">
        <f aca="false">-F44</f>
        <v>-855.354886163897</v>
      </c>
      <c r="O44" s="4" t="n">
        <f aca="false">-+N44*VLOOKUP($A44,curves,3,0)*1000</f>
        <v>4373449.35751213</v>
      </c>
      <c r="Q44" s="3"/>
      <c r="R44" s="3" t="n">
        <f aca="false">-J44</f>
        <v>-1919.87979651498</v>
      </c>
      <c r="S44" s="4" t="n">
        <f aca="false">-+R44*VLOOKUP($A44,curves,3,0)*1000</f>
        <v>9816389.89662598</v>
      </c>
    </row>
    <row r="45" customFormat="false" ht="12.75" hidden="false" customHeight="false" outlineLevel="0" collapsed="false">
      <c r="A45" s="58" t="n">
        <f aca="false">+curves!A34</f>
        <v>37653</v>
      </c>
      <c r="B45" s="3" t="n">
        <f aca="false">+SUMIF($E$11:$BZ$11,"POS",$E45:$BZ45)</f>
        <v>0</v>
      </c>
      <c r="C45" s="4" t="n">
        <f aca="false">+SUMIF($E$11:$BZ$11,"P&amp;l",$E45:$BZ45)</f>
        <v>0</v>
      </c>
      <c r="D45" s="58"/>
      <c r="E45" s="3"/>
      <c r="F45" s="4" t="n">
        <v>855.863082664597</v>
      </c>
      <c r="G45" s="4" t="n">
        <f aca="false">-+F45*VLOOKUP(A45,curves,3,0)*1000</f>
        <v>-4350804.48387746</v>
      </c>
      <c r="I45" s="3"/>
      <c r="J45" s="3" t="n">
        <v>1920.33220251889</v>
      </c>
      <c r="K45" s="4" t="n">
        <f aca="false">-+J45*VLOOKUP(A45,curves,3,0)*1000</f>
        <v>-9762063.73014887</v>
      </c>
      <c r="M45" s="3"/>
      <c r="N45" s="4" t="n">
        <f aca="false">-F45</f>
        <v>-855.863082664597</v>
      </c>
      <c r="O45" s="4" t="n">
        <f aca="false">-+N45*VLOOKUP($A45,curves,3,0)*1000</f>
        <v>4350804.48387746</v>
      </c>
      <c r="Q45" s="3"/>
      <c r="R45" s="3" t="n">
        <f aca="false">-J45</f>
        <v>-1920.33220251889</v>
      </c>
      <c r="S45" s="4" t="n">
        <f aca="false">-+R45*VLOOKUP($A45,curves,3,0)*1000</f>
        <v>9762063.73014887</v>
      </c>
    </row>
    <row r="46" customFormat="false" ht="12.75" hidden="false" customHeight="false" outlineLevel="0" collapsed="false">
      <c r="A46" s="58" t="n">
        <f aca="false">+curves!A35</f>
        <v>37681</v>
      </c>
      <c r="B46" s="3" t="n">
        <f aca="false">+SUMIF($E$11:$BZ$11,"POS",$E46:$BZ46)</f>
        <v>0</v>
      </c>
      <c r="C46" s="4" t="n">
        <f aca="false">+SUMIF($E$11:$BZ$11,"P&amp;l",$E46:$BZ46)</f>
        <v>0</v>
      </c>
      <c r="D46" s="58"/>
      <c r="E46" s="3"/>
      <c r="F46" s="4" t="n">
        <v>856.371979658744</v>
      </c>
      <c r="G46" s="4" t="n">
        <f aca="false">-+F46*VLOOKUP(A46,curves,3,0)*1000</f>
        <v>-4330694.22505797</v>
      </c>
      <c r="I46" s="3"/>
      <c r="J46" s="3" t="n">
        <v>1920.78523211513</v>
      </c>
      <c r="K46" s="4" t="n">
        <f aca="false">-+J46*VLOOKUP(A46,curves,3,0)*1000</f>
        <v>-9713458.29835814</v>
      </c>
      <c r="M46" s="3"/>
      <c r="N46" s="4" t="n">
        <f aca="false">-F46</f>
        <v>-856.371979658744</v>
      </c>
      <c r="O46" s="4" t="n">
        <f aca="false">-+N46*VLOOKUP($A46,curves,3,0)*1000</f>
        <v>4330694.22505797</v>
      </c>
      <c r="Q46" s="3"/>
      <c r="R46" s="3" t="n">
        <f aca="false">-J46</f>
        <v>-1920.78523211513</v>
      </c>
      <c r="S46" s="4" t="n">
        <f aca="false">-+R46*VLOOKUP($A46,curves,3,0)*1000</f>
        <v>9713458.29835814</v>
      </c>
    </row>
    <row r="47" customFormat="false" ht="12.75" hidden="false" customHeight="false" outlineLevel="0" collapsed="false">
      <c r="A47" s="58" t="n">
        <f aca="false">+curves!A36</f>
        <v>37712</v>
      </c>
      <c r="B47" s="3" t="n">
        <f aca="false">+SUMIF($E$11:$BZ$11,"POS",$E47:$BZ47)</f>
        <v>0</v>
      </c>
      <c r="C47" s="4" t="n">
        <f aca="false">+SUMIF($E$11:$BZ$11,"P&amp;l",$E47:$BZ47)</f>
        <v>0</v>
      </c>
      <c r="D47" s="58"/>
      <c r="E47" s="3"/>
      <c r="F47" s="4" t="n">
        <v>856.881578111905</v>
      </c>
      <c r="G47" s="4" t="n">
        <f aca="false">-+F47*VLOOKUP(A47,curves,3,0)*1000</f>
        <v>-4307405.60210902</v>
      </c>
      <c r="I47" s="3"/>
      <c r="J47" s="3" t="n">
        <v>1921.23888616328</v>
      </c>
      <c r="K47" s="4" t="n">
        <f aca="false">-+J47*VLOOKUP(A47,curves,3,0)*1000</f>
        <v>-9657758.26279771</v>
      </c>
      <c r="M47" s="3"/>
      <c r="N47" s="4" t="n">
        <f aca="false">-F47</f>
        <v>-856.881578111905</v>
      </c>
      <c r="O47" s="4" t="n">
        <f aca="false">-+N47*VLOOKUP($A47,curves,3,0)*1000</f>
        <v>4307405.60210902</v>
      </c>
      <c r="Q47" s="3"/>
      <c r="R47" s="3" t="n">
        <f aca="false">-J47</f>
        <v>-1921.23888616328</v>
      </c>
      <c r="S47" s="4" t="n">
        <f aca="false">-+R47*VLOOKUP($A47,curves,3,0)*1000</f>
        <v>9657758.26279771</v>
      </c>
    </row>
    <row r="48" customFormat="false" ht="12.75" hidden="false" customHeight="false" outlineLevel="0" collapsed="false">
      <c r="A48" s="58" t="n">
        <f aca="false">+curves!A37</f>
        <v>37742</v>
      </c>
      <c r="B48" s="3" t="n">
        <f aca="false">+SUMIF($E$11:$BZ$11,"POS",$E48:$BZ48)</f>
        <v>0</v>
      </c>
      <c r="C48" s="4" t="n">
        <f aca="false">+SUMIF($E$11:$BZ$11,"P&amp;l",$E48:$BZ48)</f>
        <v>0</v>
      </c>
      <c r="D48" s="58"/>
      <c r="E48" s="3"/>
      <c r="F48" s="4" t="n">
        <v>857.391878990952</v>
      </c>
      <c r="G48" s="4" t="n">
        <f aca="false">-+F48*VLOOKUP(A48,curves,3,0)*1000</f>
        <v>-4283954.03388226</v>
      </c>
      <c r="I48" s="3"/>
      <c r="J48" s="3" t="n">
        <v>1921.69316552405</v>
      </c>
      <c r="K48" s="4" t="n">
        <f aca="false">-+J48*VLOOKUP(A48,curves,3,0)*1000</f>
        <v>-9601729.83912482</v>
      </c>
      <c r="M48" s="3"/>
      <c r="N48" s="4" t="n">
        <f aca="false">-F48</f>
        <v>-857.391878990952</v>
      </c>
      <c r="O48" s="4" t="n">
        <f aca="false">-+N48*VLOOKUP($A48,curves,3,0)*1000</f>
        <v>4283954.03388226</v>
      </c>
      <c r="Q48" s="3"/>
      <c r="R48" s="3" t="n">
        <f aca="false">-J48</f>
        <v>-1921.69316552405</v>
      </c>
      <c r="S48" s="4" t="n">
        <f aca="false">-+R48*VLOOKUP($A48,curves,3,0)*1000</f>
        <v>9601729.83912482</v>
      </c>
    </row>
    <row r="49" customFormat="false" ht="12.75" hidden="false" customHeight="false" outlineLevel="0" collapsed="false">
      <c r="A49" s="58" t="n">
        <f aca="false">+curves!A38</f>
        <v>37773</v>
      </c>
      <c r="B49" s="3" t="n">
        <f aca="false">+SUMIF($E$11:$BZ$11,"POS",$E49:$BZ49)</f>
        <v>0</v>
      </c>
      <c r="C49" s="4" t="n">
        <f aca="false">+SUMIF($E$11:$BZ$11,"P&amp;l",$E49:$BZ49)</f>
        <v>0</v>
      </c>
      <c r="D49" s="58"/>
      <c r="E49" s="3"/>
      <c r="F49" s="4" t="n">
        <v>857.902883264101</v>
      </c>
      <c r="G49" s="4" t="n">
        <f aca="false">-+F49*VLOOKUP(A49,curves,3,0)*1000</f>
        <v>-4259777.47063335</v>
      </c>
      <c r="I49" s="3"/>
      <c r="J49" s="3" t="n">
        <v>1922.14807105936</v>
      </c>
      <c r="K49" s="4" t="n">
        <f aca="false">-+J49*VLOOKUP(A49,curves,3,0)*1000</f>
        <v>-9544114.15097134</v>
      </c>
      <c r="M49" s="3"/>
      <c r="N49" s="4" t="n">
        <f aca="false">-F49</f>
        <v>-857.902883264101</v>
      </c>
      <c r="O49" s="4" t="n">
        <f aca="false">-+N49*VLOOKUP($A49,curves,3,0)*1000</f>
        <v>4259777.47063335</v>
      </c>
      <c r="Q49" s="3"/>
      <c r="R49" s="3" t="n">
        <f aca="false">-J49</f>
        <v>-1922.14807105936</v>
      </c>
      <c r="S49" s="4" t="n">
        <f aca="false">-+R49*VLOOKUP($A49,curves,3,0)*1000</f>
        <v>9544114.15097134</v>
      </c>
    </row>
    <row r="50" customFormat="false" ht="12.75" hidden="false" customHeight="false" outlineLevel="0" collapsed="false">
      <c r="A50" s="58" t="n">
        <f aca="false">+curves!A39</f>
        <v>37803</v>
      </c>
      <c r="B50" s="3" t="n">
        <f aca="false">+SUMIF($E$11:$BZ$11,"POS",$E50:$BZ50)</f>
        <v>0</v>
      </c>
      <c r="C50" s="4" t="n">
        <f aca="false">+SUMIF($E$11:$BZ$11,"P&amp;l",$E50:$BZ50)</f>
        <v>0</v>
      </c>
      <c r="D50" s="58"/>
      <c r="E50" s="3"/>
      <c r="F50" s="4" t="n">
        <v>858.41459190092</v>
      </c>
      <c r="G50" s="4" t="n">
        <f aca="false">-+F50*VLOOKUP(A50,curves,3,0)*1000</f>
        <v>-4236661.15298859</v>
      </c>
      <c r="I50" s="3"/>
      <c r="J50" s="3" t="n">
        <v>1922.60360363236</v>
      </c>
      <c r="K50" s="4" t="n">
        <f aca="false">-+J50*VLOOKUP(A50,curves,3,0)*1000</f>
        <v>-9488911.39195041</v>
      </c>
      <c r="M50" s="3"/>
      <c r="N50" s="4" t="n">
        <f aca="false">-F50</f>
        <v>-858.41459190092</v>
      </c>
      <c r="O50" s="4" t="n">
        <f aca="false">-+N50*VLOOKUP($A50,curves,3,0)*1000</f>
        <v>4236661.15298859</v>
      </c>
      <c r="Q50" s="3"/>
      <c r="R50" s="3" t="n">
        <f aca="false">-J50</f>
        <v>-1922.60360363236</v>
      </c>
      <c r="S50" s="4" t="n">
        <f aca="false">-+R50*VLOOKUP($A50,curves,3,0)*1000</f>
        <v>9488911.39195041</v>
      </c>
    </row>
    <row r="51" customFormat="false" ht="12.75" hidden="false" customHeight="false" outlineLevel="0" collapsed="false">
      <c r="A51" s="58" t="n">
        <f aca="false">+curves!A40</f>
        <v>37834</v>
      </c>
      <c r="B51" s="3" t="n">
        <f aca="false">+SUMIF($E$11:$BZ$11,"POS",$E51:$BZ51)</f>
        <v>0</v>
      </c>
      <c r="C51" s="4" t="n">
        <f aca="false">+SUMIF($E$11:$BZ$11,"P&amp;l",$E51:$BZ51)</f>
        <v>0</v>
      </c>
      <c r="D51" s="58"/>
      <c r="E51" s="3"/>
      <c r="F51" s="4" t="n">
        <v>858.927005872281</v>
      </c>
      <c r="G51" s="4" t="n">
        <f aca="false">-+F51*VLOOKUP(A51,curves,3,0)*1000</f>
        <v>-4212917.36558744</v>
      </c>
      <c r="I51" s="3"/>
      <c r="J51" s="3" t="n">
        <v>1923.05976410732</v>
      </c>
      <c r="K51" s="4" t="n">
        <f aca="false">-+J51*VLOOKUP(A51,curves,3,0)*1000</f>
        <v>-9432340.37337386</v>
      </c>
      <c r="M51" s="3"/>
      <c r="N51" s="4" t="n">
        <f aca="false">-F51</f>
        <v>-858.927005872281</v>
      </c>
      <c r="O51" s="4" t="n">
        <f aca="false">-+N51*VLOOKUP($A51,curves,3,0)*1000</f>
        <v>4212917.36558744</v>
      </c>
      <c r="Q51" s="3"/>
      <c r="R51" s="3" t="n">
        <f aca="false">-J51</f>
        <v>-1923.05976410732</v>
      </c>
      <c r="S51" s="4" t="n">
        <f aca="false">-+R51*VLOOKUP($A51,curves,3,0)*1000</f>
        <v>9432340.37337386</v>
      </c>
    </row>
    <row r="52" customFormat="false" ht="12.75" hidden="false" customHeight="false" outlineLevel="0" collapsed="false">
      <c r="A52" s="58" t="n">
        <f aca="false">+curves!A41</f>
        <v>37865</v>
      </c>
      <c r="B52" s="3" t="n">
        <f aca="false">+SUMIF($E$11:$BZ$11,"POS",$E52:$BZ52)</f>
        <v>0</v>
      </c>
      <c r="C52" s="4" t="n">
        <f aca="false">+SUMIF($E$11:$BZ$11,"P&amp;l",$E52:$BZ52)</f>
        <v>0</v>
      </c>
      <c r="D52" s="58"/>
      <c r="E52" s="3"/>
      <c r="F52" s="4" t="n">
        <v>859.440126150412</v>
      </c>
      <c r="G52" s="4" t="n">
        <f aca="false">-+F52*VLOOKUP(A52,curves,3,0)*1000</f>
        <v>-4189312.5882685</v>
      </c>
      <c r="I52" s="3"/>
      <c r="J52" s="3" t="n">
        <v>1923.51655334974</v>
      </c>
      <c r="K52" s="4" t="n">
        <f aca="false">-+J52*VLOOKUP(A52,curves,3,0)*1000</f>
        <v>-9376118.08606738</v>
      </c>
      <c r="M52" s="3"/>
      <c r="N52" s="4" t="n">
        <f aca="false">-F52</f>
        <v>-859.440126150412</v>
      </c>
      <c r="O52" s="4" t="n">
        <f aca="false">-+N52*VLOOKUP($A52,curves,3,0)*1000</f>
        <v>4189312.5882685</v>
      </c>
      <c r="Q52" s="3"/>
      <c r="R52" s="3" t="n">
        <f aca="false">-J52</f>
        <v>-1923.51655334974</v>
      </c>
      <c r="S52" s="4" t="n">
        <f aca="false">-+R52*VLOOKUP($A52,curves,3,0)*1000</f>
        <v>9376118.08606738</v>
      </c>
    </row>
    <row r="53" customFormat="false" ht="12.75" hidden="false" customHeight="false" outlineLevel="0" collapsed="false">
      <c r="A53" s="58" t="n">
        <f aca="false">+curves!A42</f>
        <v>37895</v>
      </c>
      <c r="B53" s="3" t="n">
        <f aca="false">+SUMIF($E$11:$BZ$11,"POS",$E53:$BZ53)</f>
        <v>0</v>
      </c>
      <c r="C53" s="4" t="n">
        <f aca="false">+SUMIF($E$11:$BZ$11,"P&amp;l",$E53:$BZ53)</f>
        <v>0</v>
      </c>
      <c r="D53" s="58"/>
      <c r="E53" s="3"/>
      <c r="F53" s="4" t="n">
        <v>859.953953708894</v>
      </c>
      <c r="G53" s="4" t="n">
        <f aca="false">-+F53*VLOOKUP(A53,curves,3,0)*1000</f>
        <v>-4166700.15810859</v>
      </c>
      <c r="I53" s="3"/>
      <c r="J53" s="3" t="n">
        <v>1923.97397222633</v>
      </c>
      <c r="K53" s="4" t="n">
        <f aca="false">-+J53*VLOOKUP(A53,curves,3,0)*1000</f>
        <v>-9322153.37774469</v>
      </c>
      <c r="M53" s="3"/>
      <c r="N53" s="4" t="n">
        <f aca="false">-F53</f>
        <v>-859.953953708894</v>
      </c>
      <c r="O53" s="4" t="n">
        <f aca="false">-+N53*VLOOKUP($A53,curves,3,0)*1000</f>
        <v>4166700.15810859</v>
      </c>
      <c r="Q53" s="3"/>
      <c r="R53" s="3" t="n">
        <f aca="false">-J53</f>
        <v>-1923.97397222633</v>
      </c>
      <c r="S53" s="4" t="n">
        <f aca="false">-+R53*VLOOKUP($A53,curves,3,0)*1000</f>
        <v>9322153.37774469</v>
      </c>
    </row>
    <row r="54" customFormat="false" ht="12.75" hidden="false" customHeight="false" outlineLevel="0" collapsed="false">
      <c r="A54" s="58" t="n">
        <f aca="false">+curves!A43</f>
        <v>37926</v>
      </c>
      <c r="B54" s="3" t="n">
        <f aca="false">+SUMIF($E$11:$BZ$11,"POS",$E54:$BZ54)</f>
        <v>0</v>
      </c>
      <c r="C54" s="4" t="n">
        <f aca="false">+SUMIF($E$11:$BZ$11,"P&amp;l",$E54:$BZ54)</f>
        <v>0</v>
      </c>
      <c r="D54" s="58"/>
      <c r="E54" s="3"/>
      <c r="F54" s="4" t="n">
        <v>860.468489522621</v>
      </c>
      <c r="G54" s="4" t="n">
        <f aca="false">-+F54*VLOOKUP(A54,curves,3,0)*1000</f>
        <v>-4143408.93709005</v>
      </c>
      <c r="I54" s="3"/>
      <c r="J54" s="3" t="n">
        <v>1924.43202160494</v>
      </c>
      <c r="K54" s="4" t="n">
        <f aca="false">-+J54*VLOOKUP(A54,curves,3,0)*1000</f>
        <v>-9266706.37476092</v>
      </c>
      <c r="M54" s="3"/>
      <c r="N54" s="4" t="n">
        <f aca="false">-F54</f>
        <v>-860.468489522621</v>
      </c>
      <c r="O54" s="4" t="n">
        <f aca="false">-+N54*VLOOKUP($A54,curves,3,0)*1000</f>
        <v>4143408.93709005</v>
      </c>
      <c r="Q54" s="3"/>
      <c r="R54" s="3" t="n">
        <f aca="false">-J54</f>
        <v>-1924.43202160494</v>
      </c>
      <c r="S54" s="4" t="n">
        <f aca="false">-+R54*VLOOKUP($A54,curves,3,0)*1000</f>
        <v>9266706.37476092</v>
      </c>
    </row>
    <row r="55" customFormat="false" ht="12.75" hidden="false" customHeight="false" outlineLevel="0" collapsed="false">
      <c r="A55" s="58" t="n">
        <f aca="false">+curves!A44</f>
        <v>37956</v>
      </c>
      <c r="B55" s="3" t="n">
        <f aca="false">+SUMIF($E$11:$BZ$11,"POS",$E55:$BZ55)</f>
        <v>0</v>
      </c>
      <c r="C55" s="4" t="n">
        <f aca="false">+SUMIF($E$11:$BZ$11,"P&amp;l",$E55:$BZ55)</f>
        <v>0</v>
      </c>
      <c r="D55" s="58"/>
      <c r="E55" s="3"/>
      <c r="F55" s="4" t="n">
        <v>860.983734567847</v>
      </c>
      <c r="G55" s="4" t="n">
        <f aca="false">-+F55*VLOOKUP(A55,curves,3,0)*1000</f>
        <v>-4121077.8737216</v>
      </c>
      <c r="I55" s="3"/>
      <c r="J55" s="3" t="n">
        <v>1924.89070235466</v>
      </c>
      <c r="K55" s="4" t="n">
        <f aca="false">-+J55*VLOOKUP(A55,curves,3,0)*1000</f>
        <v>-9213442.907592</v>
      </c>
      <c r="M55" s="3"/>
      <c r="N55" s="4" t="n">
        <f aca="false">-F55</f>
        <v>-860.983734567847</v>
      </c>
      <c r="O55" s="4" t="n">
        <f aca="false">-+N55*VLOOKUP($A55,curves,3,0)*1000</f>
        <v>4121077.8737216</v>
      </c>
      <c r="Q55" s="3"/>
      <c r="R55" s="3" t="n">
        <f aca="false">-J55</f>
        <v>-1924.89070235466</v>
      </c>
      <c r="S55" s="4" t="n">
        <f aca="false">-+R55*VLOOKUP($A55,curves,3,0)*1000</f>
        <v>9213442.907592</v>
      </c>
    </row>
    <row r="56" customFormat="false" ht="12.75" hidden="false" customHeight="false" outlineLevel="0" collapsed="false">
      <c r="A56" s="58" t="n">
        <f aca="false">+curves!A45</f>
        <v>37987</v>
      </c>
      <c r="B56" s="3" t="n">
        <f aca="false">+SUMIF($E$11:$BZ$11,"POS",$E56:$BZ56)</f>
        <v>0</v>
      </c>
      <c r="C56" s="4" t="n">
        <f aca="false">+SUMIF($E$11:$BZ$11,"P&amp;l",$E56:$BZ56)</f>
        <v>-4098583.42473197</v>
      </c>
      <c r="D56" s="58"/>
      <c r="E56" s="3"/>
      <c r="F56" s="4" t="n">
        <v>861.499689822184</v>
      </c>
      <c r="G56" s="4" t="n">
        <f aca="false">-+F56*VLOOKUP(A56,curves,3,0)*1000</f>
        <v>-4098583.42473197</v>
      </c>
      <c r="I56" s="3"/>
      <c r="J56" s="3" t="n">
        <v>1925.35001534578</v>
      </c>
      <c r="K56" s="4" t="n">
        <f aca="false">-+J56*VLOOKUP(A56,curves,3,0)*1000</f>
        <v>-9159849.68181758</v>
      </c>
      <c r="M56" s="3"/>
      <c r="N56" s="4"/>
      <c r="O56" s="4"/>
      <c r="Q56" s="3"/>
      <c r="R56" s="3" t="n">
        <f aca="false">-J56</f>
        <v>-1925.35001534578</v>
      </c>
      <c r="S56" s="4" t="n">
        <f aca="false">-+R56*VLOOKUP($A56,curves,3,0)*1000</f>
        <v>9159849.68181758</v>
      </c>
    </row>
    <row r="57" customFormat="false" ht="12.75" hidden="false" customHeight="false" outlineLevel="0" collapsed="false">
      <c r="A57" s="58" t="n">
        <f aca="false">+curves!A46</f>
        <v>38018</v>
      </c>
      <c r="B57" s="3" t="n">
        <f aca="false">+SUMIF($E$11:$BZ$11,"POS",$E57:$BZ57)</f>
        <v>0</v>
      </c>
      <c r="C57" s="4" t="n">
        <f aca="false">+SUMIF($E$11:$BZ$11,"P&amp;l",$E57:$BZ57)</f>
        <v>-4076774.16644562</v>
      </c>
      <c r="D57" s="58"/>
      <c r="E57" s="3"/>
      <c r="F57" s="4" t="n">
        <v>862.016356264562</v>
      </c>
      <c r="G57" s="4" t="n">
        <f aca="false">-+F57*VLOOKUP(A57,curves,3,0)*1000</f>
        <v>-4076774.16644562</v>
      </c>
      <c r="I57" s="3"/>
      <c r="J57" s="3" t="n">
        <v>1925.80996144976</v>
      </c>
      <c r="K57" s="4" t="n">
        <f aca="false">-+J57*VLOOKUP(A57,curves,3,0)*1000</f>
        <v>-9107822.88905018</v>
      </c>
      <c r="M57" s="3"/>
      <c r="N57" s="4"/>
      <c r="O57" s="4"/>
      <c r="Q57" s="3"/>
      <c r="R57" s="3" t="n">
        <f aca="false">-J57</f>
        <v>-1925.80996144976</v>
      </c>
      <c r="S57" s="4" t="n">
        <f aca="false">-+R57*VLOOKUP($A57,curves,3,0)*1000</f>
        <v>9107822.88905018</v>
      </c>
    </row>
    <row r="58" customFormat="false" ht="12.75" hidden="false" customHeight="false" outlineLevel="0" collapsed="false">
      <c r="A58" s="58" t="n">
        <f aca="false">+curves!A47</f>
        <v>38047</v>
      </c>
      <c r="B58" s="3" t="n">
        <f aca="false">+SUMIF($E$11:$BZ$11,"POS",$E58:$BZ58)</f>
        <v>0</v>
      </c>
      <c r="C58" s="4" t="n">
        <f aca="false">+SUMIF($E$11:$BZ$11,"P&amp;l",$E58:$BZ58)</f>
        <v>-4056631.35535171</v>
      </c>
      <c r="D58" s="58"/>
      <c r="E58" s="3"/>
      <c r="F58" s="4" t="n">
        <v>862.533734875279</v>
      </c>
      <c r="G58" s="4" t="n">
        <f aca="false">-+F58*VLOOKUP(A58,curves,3,0)*1000</f>
        <v>-4056631.35535171</v>
      </c>
      <c r="I58" s="3"/>
      <c r="J58" s="3" t="n">
        <v>1926.27054153927</v>
      </c>
      <c r="K58" s="4" t="n">
        <f aca="false">-+J58*VLOOKUP(A58,curves,3,0)*1000</f>
        <v>-9059552.2954571</v>
      </c>
      <c r="M58" s="3"/>
      <c r="N58" s="4"/>
      <c r="O58" s="4"/>
      <c r="Q58" s="3"/>
      <c r="R58" s="3" t="n">
        <f aca="false">-J58</f>
        <v>-1926.27054153927</v>
      </c>
      <c r="S58" s="4" t="n">
        <f aca="false">-+R58*VLOOKUP($A58,curves,3,0)*1000</f>
        <v>9059552.2954571</v>
      </c>
    </row>
    <row r="59" customFormat="false" ht="12.75" hidden="false" customHeight="false" outlineLevel="0" collapsed="false">
      <c r="A59" s="58" t="n">
        <f aca="false">+curves!A48</f>
        <v>38078</v>
      </c>
      <c r="B59" s="3" t="n">
        <f aca="false">+SUMIF($E$11:$BZ$11,"POS",$E59:$BZ59)</f>
        <v>0</v>
      </c>
      <c r="C59" s="4" t="n">
        <f aca="false">+SUMIF($E$11:$BZ$11,"P&amp;l",$E59:$BZ59)</f>
        <v>-4035412.32188277</v>
      </c>
      <c r="D59" s="58"/>
      <c r="E59" s="3"/>
      <c r="F59" s="4" t="n">
        <v>863.051826635993</v>
      </c>
      <c r="G59" s="4" t="n">
        <f aca="false">-+F59*VLOOKUP(A59,curves,3,0)*1000</f>
        <v>-4035412.32188277</v>
      </c>
      <c r="I59" s="3"/>
      <c r="J59" s="3" t="n">
        <v>1926.73175648822</v>
      </c>
      <c r="K59" s="4" t="n">
        <f aca="false">-+J59*VLOOKUP(A59,curves,3,0)*1000</f>
        <v>-9008910.97282239</v>
      </c>
      <c r="M59" s="3"/>
      <c r="N59" s="4"/>
      <c r="O59" s="4"/>
      <c r="Q59" s="3"/>
      <c r="R59" s="3" t="n">
        <f aca="false">-J59</f>
        <v>-1926.73175648822</v>
      </c>
      <c r="S59" s="4" t="n">
        <f aca="false">-+R59*VLOOKUP($A59,curves,3,0)*1000</f>
        <v>9008910.97282239</v>
      </c>
    </row>
    <row r="60" customFormat="false" ht="12.75" hidden="false" customHeight="false" outlineLevel="0" collapsed="false">
      <c r="A60" s="58" t="n">
        <f aca="false">+curves!A49</f>
        <v>38108</v>
      </c>
      <c r="B60" s="3" t="n">
        <f aca="false">+SUMIF($E$11:$BZ$11,"POS",$E60:$BZ60)</f>
        <v>0</v>
      </c>
      <c r="C60" s="4" t="n">
        <f aca="false">+SUMIF($E$11:$BZ$11,"P&amp;l",$E60:$BZ60)</f>
        <v>-4015437.04951656</v>
      </c>
      <c r="D60" s="58"/>
      <c r="E60" s="3"/>
      <c r="F60" s="4" t="n">
        <v>863.57063252969</v>
      </c>
      <c r="G60" s="4" t="n">
        <f aca="false">-+F60*VLOOKUP(A60,curves,3,0)*1000</f>
        <v>-4015437.04951656</v>
      </c>
      <c r="I60" s="3"/>
      <c r="J60" s="3" t="n">
        <v>1927.19360717167</v>
      </c>
      <c r="K60" s="4" t="n">
        <f aca="false">-+J60*VLOOKUP(A60,curves,3,0)*1000</f>
        <v>-8961078.9440116</v>
      </c>
      <c r="M60" s="3"/>
      <c r="N60" s="4"/>
      <c r="O60" s="4"/>
      <c r="Q60" s="3"/>
      <c r="R60" s="3" t="n">
        <f aca="false">-J60</f>
        <v>-1927.19360717167</v>
      </c>
      <c r="S60" s="4" t="n">
        <f aca="false">-+R60*VLOOKUP($A60,curves,3,0)*1000</f>
        <v>8961078.9440116</v>
      </c>
    </row>
    <row r="61" customFormat="false" ht="12.75" hidden="false" customHeight="false" outlineLevel="0" collapsed="false">
      <c r="A61" s="58" t="n">
        <f aca="false">+curves!A50</f>
        <v>38139</v>
      </c>
      <c r="B61" s="3" t="n">
        <f aca="false">+SUMIF($E$11:$BZ$11,"POS",$E61:$BZ61)</f>
        <v>0</v>
      </c>
      <c r="C61" s="4" t="n">
        <f aca="false">+SUMIF($E$11:$BZ$11,"P&amp;l",$E61:$BZ61)</f>
        <v>-3994810.91796868</v>
      </c>
      <c r="D61" s="58"/>
      <c r="E61" s="3"/>
      <c r="F61" s="4" t="n">
        <v>864.090153540725</v>
      </c>
      <c r="G61" s="4" t="n">
        <f aca="false">-+F61*VLOOKUP(A61,curves,3,0)*1000</f>
        <v>-3994810.91796868</v>
      </c>
      <c r="I61" s="3"/>
      <c r="J61" s="3" t="n">
        <v>1927.65609446591</v>
      </c>
      <c r="K61" s="4" t="n">
        <f aca="false">-+J61*VLOOKUP(A61,curves,3,0)*1000</f>
        <v>-8911826.59668894</v>
      </c>
      <c r="M61" s="3"/>
      <c r="N61" s="4"/>
      <c r="O61" s="4"/>
      <c r="Q61" s="3"/>
      <c r="R61" s="3" t="n">
        <f aca="false">-J61</f>
        <v>-1927.65609446591</v>
      </c>
      <c r="S61" s="4" t="n">
        <f aca="false">-+R61*VLOOKUP($A61,curves,3,0)*1000</f>
        <v>8911826.59668894</v>
      </c>
    </row>
    <row r="62" customFormat="false" ht="12.75" hidden="false" customHeight="false" outlineLevel="0" collapsed="false">
      <c r="A62" s="58" t="n">
        <f aca="false">+curves!A51</f>
        <v>38169</v>
      </c>
      <c r="B62" s="3" t="n">
        <f aca="false">+SUMIF($E$11:$BZ$11,"POS",$E62:$BZ62)</f>
        <v>0</v>
      </c>
      <c r="C62" s="4" t="n">
        <f aca="false">+SUMIF($E$11:$BZ$11,"P&amp;l",$E62:$BZ62)</f>
        <v>-3975019.67169913</v>
      </c>
      <c r="D62" s="58"/>
      <c r="E62" s="3"/>
      <c r="F62" s="4" t="n">
        <v>864.610390654824</v>
      </c>
      <c r="G62" s="4" t="n">
        <f aca="false">-+F62*VLOOKUP(A62,curves,3,0)*1000</f>
        <v>-3975019.67169913</v>
      </c>
      <c r="I62" s="3"/>
      <c r="J62" s="3" t="n">
        <v>1928.11921924846</v>
      </c>
      <c r="K62" s="4" t="n">
        <f aca="false">-+J62*VLOOKUP(A62,curves,3,0)*1000</f>
        <v>-8864468.79280404</v>
      </c>
      <c r="M62" s="3"/>
      <c r="N62" s="4"/>
      <c r="O62" s="4"/>
      <c r="Q62" s="3"/>
      <c r="R62" s="3" t="n">
        <f aca="false">-J62</f>
        <v>-1928.11921924846</v>
      </c>
      <c r="S62" s="4" t="n">
        <f aca="false">-+R62*VLOOKUP($A62,curves,3,0)*1000</f>
        <v>8864468.79280404</v>
      </c>
    </row>
    <row r="63" customFormat="false" ht="12.75" hidden="false" customHeight="false" outlineLevel="0" collapsed="false">
      <c r="A63" s="58" t="n">
        <f aca="false">+curves!A52</f>
        <v>38200</v>
      </c>
      <c r="B63" s="3" t="n">
        <f aca="false">+SUMIF($E$11:$BZ$11,"POS",$E63:$BZ63)</f>
        <v>0</v>
      </c>
      <c r="C63" s="4" t="n">
        <f aca="false">+SUMIF($E$11:$BZ$11,"P&amp;l",$E63:$BZ63)</f>
        <v>-3954583.60467058</v>
      </c>
      <c r="D63" s="58"/>
      <c r="E63" s="3"/>
      <c r="F63" s="4" t="n">
        <v>865.131344859041</v>
      </c>
      <c r="G63" s="4" t="n">
        <f aca="false">-+F63*VLOOKUP(A63,curves,3,0)*1000</f>
        <v>-3954583.60467058</v>
      </c>
      <c r="I63" s="3"/>
      <c r="J63" s="3" t="n">
        <v>1928.582982398</v>
      </c>
      <c r="K63" s="4" t="n">
        <f aca="false">-+J63*VLOOKUP(A63,curves,3,0)*1000</f>
        <v>-8815704.9074213</v>
      </c>
      <c r="M63" s="3"/>
      <c r="N63" s="4"/>
      <c r="O63" s="4"/>
      <c r="Q63" s="3"/>
      <c r="R63" s="3" t="n">
        <f aca="false">-J63</f>
        <v>-1928.582982398</v>
      </c>
      <c r="S63" s="4" t="n">
        <f aca="false">-+R63*VLOOKUP($A63,curves,3,0)*1000</f>
        <v>8815704.9074213</v>
      </c>
    </row>
    <row r="64" customFormat="false" ht="12.75" hidden="false" customHeight="false" outlineLevel="0" collapsed="false">
      <c r="A64" s="58" t="n">
        <f aca="false">+curves!A53</f>
        <v>38231</v>
      </c>
      <c r="B64" s="3" t="n">
        <f aca="false">+SUMIF($E$11:$BZ$11,"POS",$E64:$BZ64)</f>
        <v>0</v>
      </c>
      <c r="C64" s="4" t="n">
        <f aca="false">+SUMIF($E$11:$BZ$11,"P&amp;l",$E64:$BZ64)</f>
        <v>-3934243.70069684</v>
      </c>
      <c r="D64" s="58"/>
      <c r="E64" s="3"/>
      <c r="F64" s="4" t="n">
        <v>865.653017141808</v>
      </c>
      <c r="G64" s="4" t="n">
        <f aca="false">-+F64*VLOOKUP(A64,curves,3,0)*1000</f>
        <v>-3934243.70069684</v>
      </c>
      <c r="I64" s="3"/>
      <c r="J64" s="3" t="n">
        <v>1929.04738479446</v>
      </c>
      <c r="K64" s="4" t="n">
        <f aca="false">-+J64*VLOOKUP(A64,curves,3,0)*1000</f>
        <v>-8767187.74345825</v>
      </c>
      <c r="M64" s="3"/>
      <c r="N64" s="4"/>
      <c r="O64" s="4"/>
      <c r="Q64" s="3"/>
      <c r="R64" s="3" t="n">
        <f aca="false">-J64</f>
        <v>-1929.04738479446</v>
      </c>
      <c r="S64" s="4" t="n">
        <f aca="false">-+R64*VLOOKUP($A64,curves,3,0)*1000</f>
        <v>8767187.74345825</v>
      </c>
    </row>
    <row r="65" customFormat="false" ht="12.75" hidden="false" customHeight="false" outlineLevel="0" collapsed="false">
      <c r="A65" s="58" t="n">
        <f aca="false">+curves!A54</f>
        <v>38261</v>
      </c>
      <c r="B65" s="3" t="n">
        <f aca="false">+SUMIF($E$11:$BZ$11,"POS",$E65:$BZ65)</f>
        <v>0</v>
      </c>
      <c r="C65" s="4" t="n">
        <f aca="false">+SUMIF($E$11:$BZ$11,"P&amp;l",$E65:$BZ65)</f>
        <v>-3914727.31500573</v>
      </c>
      <c r="D65" s="58"/>
      <c r="E65" s="3"/>
      <c r="F65" s="4" t="n">
        <v>866.175408492931</v>
      </c>
      <c r="G65" s="4" t="n">
        <f aca="false">-+F65*VLOOKUP(A65,curves,3,0)*1000</f>
        <v>-3914727.31500573</v>
      </c>
      <c r="I65" s="3"/>
      <c r="J65" s="3" t="n">
        <v>1929.51242731899</v>
      </c>
      <c r="K65" s="4" t="n">
        <f aca="false">-+J65*VLOOKUP(A65,curves,3,0)*1000</f>
        <v>-8720537.35283378</v>
      </c>
      <c r="M65" s="3"/>
      <c r="N65" s="4"/>
      <c r="O65" s="4"/>
      <c r="Q65" s="3"/>
      <c r="R65" s="3" t="n">
        <f aca="false">-J65</f>
        <v>-1929.51242731899</v>
      </c>
      <c r="S65" s="4" t="n">
        <f aca="false">-+R65*VLOOKUP($A65,curves,3,0)*1000</f>
        <v>8720537.35283378</v>
      </c>
    </row>
    <row r="66" customFormat="false" ht="12.75" hidden="false" customHeight="false" outlineLevel="0" collapsed="false">
      <c r="A66" s="58" t="n">
        <f aca="false">+curves!A55</f>
        <v>38292</v>
      </c>
      <c r="B66" s="3" t="n">
        <f aca="false">+SUMIF($E$11:$BZ$11,"POS",$E66:$BZ66)</f>
        <v>0</v>
      </c>
      <c r="C66" s="4" t="n">
        <f aca="false">+SUMIF($E$11:$BZ$11,"P&amp;l",$E66:$BZ66)</f>
        <v>-3894575.1279671</v>
      </c>
      <c r="D66" s="58"/>
      <c r="E66" s="3"/>
      <c r="F66" s="4" t="n">
        <v>866.698519903549</v>
      </c>
      <c r="G66" s="4" t="n">
        <f aca="false">-+F66*VLOOKUP(A66,curves,3,0)*1000</f>
        <v>-3894575.1279671</v>
      </c>
      <c r="I66" s="3"/>
      <c r="J66" s="3" t="n">
        <v>1929.9781108539</v>
      </c>
      <c r="K66" s="4" t="n">
        <f aca="false">-+J66*VLOOKUP(A66,curves,3,0)*1000</f>
        <v>-8672502.11629415</v>
      </c>
      <c r="M66" s="3"/>
      <c r="N66" s="4"/>
      <c r="O66" s="4"/>
      <c r="Q66" s="3"/>
      <c r="R66" s="3" t="n">
        <f aca="false">-J66</f>
        <v>-1929.9781108539</v>
      </c>
      <c r="S66" s="4" t="n">
        <f aca="false">-+R66*VLOOKUP($A66,curves,3,0)*1000</f>
        <v>8672502.11629415</v>
      </c>
    </row>
    <row r="67" customFormat="false" ht="12.75" hidden="false" customHeight="false" outlineLevel="0" collapsed="false">
      <c r="A67" s="58" t="n">
        <f aca="false">+curves!A56</f>
        <v>38322</v>
      </c>
      <c r="B67" s="3" t="n">
        <f aca="false">+SUMIF($E$11:$BZ$11,"POS",$E67:$BZ67)</f>
        <v>0</v>
      </c>
      <c r="C67" s="4" t="n">
        <f aca="false">+SUMIF($E$11:$BZ$11,"P&amp;l",$E67:$BZ67)</f>
        <v>-3875239.00311994</v>
      </c>
      <c r="D67" s="58"/>
      <c r="E67" s="3"/>
      <c r="F67" s="4" t="n">
        <v>867.22235236621</v>
      </c>
      <c r="G67" s="4" t="n">
        <f aca="false">-+F67*VLOOKUP(A67,curves,3,0)*1000</f>
        <v>-3875239.00311994</v>
      </c>
      <c r="I67" s="3"/>
      <c r="J67" s="3" t="n">
        <v>1930.44443628281</v>
      </c>
      <c r="K67" s="4" t="n">
        <f aca="false">-+J67*VLOOKUP(A67,curves,3,0)*1000</f>
        <v>-8626315.4454303</v>
      </c>
      <c r="M67" s="3"/>
      <c r="N67" s="4"/>
      <c r="O67" s="4"/>
      <c r="Q67" s="3"/>
      <c r="R67" s="3" t="n">
        <f aca="false">-J67</f>
        <v>-1930.44443628281</v>
      </c>
      <c r="S67" s="4" t="n">
        <f aca="false">-+R67*VLOOKUP($A67,curves,3,0)*1000</f>
        <v>8626315.4454303</v>
      </c>
    </row>
    <row r="68" customFormat="false" ht="12.75" hidden="false" customHeight="false" outlineLevel="0" collapsed="false">
      <c r="A68" s="58" t="n">
        <f aca="false">+curves!A57</f>
        <v>38353</v>
      </c>
      <c r="B68" s="3" t="n">
        <f aca="false">+SUMIF($E$11:$BZ$11,"POS",$E68:$BZ68)</f>
        <v>0</v>
      </c>
      <c r="C68" s="4" t="n">
        <f aca="false">+SUMIF($E$11:$BZ$11,"P&amp;l",$E68:$BZ68)</f>
        <v>-3855272.99074797</v>
      </c>
      <c r="D68" s="58"/>
      <c r="E68" s="3"/>
      <c r="F68" s="4" t="n">
        <v>867.746906874771</v>
      </c>
      <c r="G68" s="4" t="n">
        <f aca="false">-+F68*VLOOKUP(A68,curves,3,0)*1000</f>
        <v>-3855272.99074797</v>
      </c>
      <c r="I68" s="3"/>
      <c r="J68" s="3" t="n">
        <v>1930.91140449042</v>
      </c>
      <c r="K68" s="4" t="n">
        <f aca="false">-+J68*VLOOKUP(A68,curves,3,0)*1000</f>
        <v>-8578757.84549869</v>
      </c>
      <c r="M68" s="3"/>
      <c r="N68" s="4"/>
      <c r="O68" s="4"/>
      <c r="Q68" s="3"/>
      <c r="R68" s="3" t="n">
        <f aca="false">-J68</f>
        <v>-1930.91140449042</v>
      </c>
      <c r="S68" s="4" t="n">
        <f aca="false">-+R68*VLOOKUP($A68,curves,3,0)*1000</f>
        <v>8578757.84549869</v>
      </c>
    </row>
    <row r="69" customFormat="false" ht="12.75" hidden="false" customHeight="false" outlineLevel="0" collapsed="false">
      <c r="A69" s="58" t="n">
        <f aca="false">+curves!A58</f>
        <v>38384</v>
      </c>
      <c r="B69" s="3" t="n">
        <f aca="false">+SUMIF($E$11:$BZ$11,"POS",$E69:$BZ69)</f>
        <v>0</v>
      </c>
      <c r="C69" s="4" t="n">
        <f aca="false">+SUMIF($E$11:$BZ$11,"P&amp;l",$E69:$BZ69)</f>
        <v>-3835401.17178379</v>
      </c>
      <c r="D69" s="58"/>
      <c r="E69" s="3"/>
      <c r="F69" s="4" t="n">
        <v>868.272184424523</v>
      </c>
      <c r="G69" s="4" t="n">
        <f aca="false">-+F69*VLOOKUP(A69,curves,3,0)*1000</f>
        <v>-3835401.17178379</v>
      </c>
      <c r="I69" s="3"/>
      <c r="J69" s="3" t="n">
        <v>1931.3790163628</v>
      </c>
      <c r="K69" s="4" t="n">
        <f aca="false">-+J69*VLOOKUP(A69,curves,3,0)*1000</f>
        <v>-8531441.49426619</v>
      </c>
      <c r="M69" s="3"/>
      <c r="N69" s="4"/>
      <c r="O69" s="4"/>
      <c r="Q69" s="3"/>
      <c r="R69" s="3" t="n">
        <f aca="false">-J69</f>
        <v>-1931.3790163628</v>
      </c>
      <c r="S69" s="4" t="n">
        <f aca="false">-+R69*VLOOKUP($A69,curves,3,0)*1000</f>
        <v>8531441.49426619</v>
      </c>
    </row>
    <row r="70" customFormat="false" ht="12.75" hidden="false" customHeight="false" outlineLevel="0" collapsed="false">
      <c r="A70" s="58" t="n">
        <f aca="false">+curves!A59</f>
        <v>38412</v>
      </c>
      <c r="B70" s="3" t="n">
        <f aca="false">+SUMIF($E$11:$BZ$11,"POS",$E70:$BZ70)</f>
        <v>0</v>
      </c>
      <c r="C70" s="4" t="n">
        <f aca="false">+SUMIF($E$11:$BZ$11,"P&amp;l",$E70:$BZ70)</f>
        <v>-3817756.88809542</v>
      </c>
      <c r="D70" s="58"/>
      <c r="E70" s="3"/>
      <c r="F70" s="4" t="n">
        <v>868.798186012098</v>
      </c>
      <c r="G70" s="4" t="n">
        <f aca="false">-+F70*VLOOKUP(A70,curves,3,0)*1000</f>
        <v>-3817756.88809542</v>
      </c>
      <c r="I70" s="3"/>
      <c r="J70" s="3" t="n">
        <v>1931.84727278717</v>
      </c>
      <c r="K70" s="4" t="n">
        <f aca="false">-+J70*VLOOKUP(A70,curves,3,0)*1000</f>
        <v>-8489109.84297205</v>
      </c>
      <c r="M70" s="3"/>
      <c r="N70" s="4"/>
      <c r="O70" s="4"/>
      <c r="Q70" s="3"/>
      <c r="R70" s="3" t="n">
        <f aca="false">-J70</f>
        <v>-1931.84727278717</v>
      </c>
      <c r="S70" s="4" t="n">
        <f aca="false">-+R70*VLOOKUP($A70,curves,3,0)*1000</f>
        <v>8489109.84297205</v>
      </c>
    </row>
    <row r="71" customFormat="false" ht="12.75" hidden="false" customHeight="false" outlineLevel="0" collapsed="false">
      <c r="A71" s="58" t="n">
        <f aca="false">+curves!A60</f>
        <v>38443</v>
      </c>
      <c r="B71" s="3" t="n">
        <f aca="false">+SUMIF($E$11:$BZ$11,"POS",$E71:$BZ71)</f>
        <v>0</v>
      </c>
      <c r="C71" s="4" t="n">
        <f aca="false">+SUMIF($E$11:$BZ$11,"P&amp;l",$E71:$BZ71)</f>
        <v>-3798062.26634219</v>
      </c>
      <c r="D71" s="58"/>
      <c r="E71" s="3"/>
      <c r="F71" s="4" t="n">
        <v>869.324912635477</v>
      </c>
      <c r="G71" s="4" t="n">
        <f aca="false">-+F71*VLOOKUP(A71,curves,3,0)*1000</f>
        <v>-3798062.26634219</v>
      </c>
      <c r="I71" s="3"/>
      <c r="J71" s="3" t="n">
        <v>1932.31617465191</v>
      </c>
      <c r="K71" s="4" t="n">
        <f aca="false">-+J71*VLOOKUP(A71,curves,3,0)*1000</f>
        <v>-8442248.74142712</v>
      </c>
      <c r="M71" s="3"/>
      <c r="N71" s="4"/>
      <c r="O71" s="4"/>
      <c r="Q71" s="3"/>
      <c r="R71" s="3" t="n">
        <f aca="false">-J71</f>
        <v>-1932.31617465191</v>
      </c>
      <c r="S71" s="4" t="n">
        <f aca="false">-+R71*VLOOKUP($A71,curves,3,0)*1000</f>
        <v>8442248.74142712</v>
      </c>
    </row>
    <row r="72" customFormat="false" ht="12.75" hidden="false" customHeight="false" outlineLevel="0" collapsed="false">
      <c r="A72" s="58" t="n">
        <f aca="false">+curves!A61</f>
        <v>38473</v>
      </c>
      <c r="B72" s="3" t="n">
        <f aca="false">+SUMIF($E$11:$BZ$11,"POS",$E72:$BZ72)</f>
        <v>0</v>
      </c>
      <c r="C72" s="4" t="n">
        <f aca="false">+SUMIF($E$11:$BZ$11,"P&amp;l",$E72:$BZ72)</f>
        <v>-3779165.52880792</v>
      </c>
      <c r="D72" s="58"/>
      <c r="E72" s="3"/>
      <c r="F72" s="4" t="n">
        <v>869.852365294069</v>
      </c>
      <c r="G72" s="4" t="n">
        <f aca="false">-+F72*VLOOKUP(A72,curves,3,0)*1000</f>
        <v>-3779165.52880792</v>
      </c>
      <c r="I72" s="3"/>
      <c r="J72" s="3" t="n">
        <v>1932.78572284675</v>
      </c>
      <c r="K72" s="4" t="n">
        <f aca="false">-+J72*VLOOKUP(A72,curves,3,0)*1000</f>
        <v>-8397191.83367991</v>
      </c>
      <c r="M72" s="3"/>
      <c r="N72" s="4"/>
      <c r="O72" s="4"/>
      <c r="Q72" s="3"/>
      <c r="R72" s="3" t="n">
        <f aca="false">-J72</f>
        <v>-1932.78572284675</v>
      </c>
      <c r="S72" s="4" t="n">
        <f aca="false">-+R72*VLOOKUP($A72,curves,3,0)*1000</f>
        <v>8397191.83367991</v>
      </c>
    </row>
    <row r="73" customFormat="false" ht="12.75" hidden="false" customHeight="false" outlineLevel="0" collapsed="false">
      <c r="A73" s="58" t="n">
        <f aca="false">+curves!A62</f>
        <v>38504</v>
      </c>
      <c r="B73" s="3" t="n">
        <f aca="false">+SUMIF($E$11:$BZ$11,"POS",$E73:$BZ73)</f>
        <v>0</v>
      </c>
      <c r="C73" s="4" t="n">
        <f aca="false">+SUMIF($E$11:$BZ$11,"P&amp;l",$E73:$BZ73)</f>
        <v>-3759653.31339153</v>
      </c>
      <c r="D73" s="58"/>
      <c r="E73" s="3"/>
      <c r="F73" s="4" t="n">
        <v>870.380544988636</v>
      </c>
      <c r="G73" s="4" t="n">
        <f aca="false">-+F73*VLOOKUP(A73,curves,3,0)*1000</f>
        <v>-3759653.31339153</v>
      </c>
      <c r="I73" s="3"/>
      <c r="J73" s="3" t="n">
        <v>1933.25591826258</v>
      </c>
      <c r="K73" s="4" t="n">
        <f aca="false">-+J73*VLOOKUP(A73,curves,3,0)*1000</f>
        <v>-8350797.89016263</v>
      </c>
      <c r="M73" s="3"/>
      <c r="N73" s="4"/>
      <c r="O73" s="4"/>
      <c r="Q73" s="3"/>
      <c r="R73" s="3" t="n">
        <f aca="false">-J73</f>
        <v>-1933.25591826258</v>
      </c>
      <c r="S73" s="4" t="n">
        <f aca="false">-+R73*VLOOKUP($A73,curves,3,0)*1000</f>
        <v>8350797.89016263</v>
      </c>
    </row>
    <row r="74" customFormat="false" ht="12.75" hidden="false" customHeight="false" outlineLevel="0" collapsed="false">
      <c r="A74" s="58" t="n">
        <f aca="false">+curves!A63</f>
        <v>38534</v>
      </c>
      <c r="B74" s="3" t="n">
        <f aca="false">+SUMIF($E$11:$BZ$11,"POS",$E74:$BZ74)</f>
        <v>0</v>
      </c>
      <c r="C74" s="4" t="n">
        <f aca="false">+SUMIF($E$11:$BZ$11,"P&amp;l",$E74:$BZ74)</f>
        <v>-3740646.01062234</v>
      </c>
      <c r="D74" s="58"/>
      <c r="E74" s="3"/>
      <c r="F74" s="4" t="n">
        <v>870.909452721288</v>
      </c>
      <c r="G74" s="4" t="n">
        <f aca="false">-+F74*VLOOKUP(A74,curves,3,0)*1000</f>
        <v>-3740646.01062234</v>
      </c>
      <c r="I74" s="3"/>
      <c r="J74" s="3" t="n">
        <v>1933.72676179148</v>
      </c>
      <c r="K74" s="4" t="n">
        <f aca="false">-+J74*VLOOKUP(A74,curves,3,0)*1000</f>
        <v>-8305556.07649812</v>
      </c>
      <c r="M74" s="3"/>
      <c r="N74" s="4"/>
      <c r="O74" s="4"/>
      <c r="Q74" s="3"/>
      <c r="R74" s="3" t="n">
        <f aca="false">-J74</f>
        <v>-1933.72676179148</v>
      </c>
      <c r="S74" s="4" t="n">
        <f aca="false">-+R74*VLOOKUP($A74,curves,3,0)*1000</f>
        <v>8305556.07649812</v>
      </c>
    </row>
    <row r="75" customFormat="false" ht="12.75" hidden="false" customHeight="false" outlineLevel="0" collapsed="false">
      <c r="A75" s="58" t="n">
        <f aca="false">+curves!A64</f>
        <v>38565</v>
      </c>
      <c r="B75" s="3" t="n">
        <f aca="false">+SUMIF($E$11:$BZ$11,"POS",$E75:$BZ75)</f>
        <v>0</v>
      </c>
      <c r="C75" s="4" t="n">
        <f aca="false">+SUMIF($E$11:$BZ$11,"P&amp;l",$E75:$BZ75)</f>
        <v>-3720935.89734393</v>
      </c>
      <c r="D75" s="58"/>
      <c r="E75" s="3"/>
      <c r="F75" s="4" t="n">
        <v>871.439089495576</v>
      </c>
      <c r="G75" s="4" t="n">
        <f aca="false">-+F75*VLOOKUP(A75,curves,3,0)*1000</f>
        <v>-3720935.89734393</v>
      </c>
      <c r="I75" s="3"/>
      <c r="J75" s="3" t="n">
        <v>1934.19825432685</v>
      </c>
      <c r="K75" s="4" t="n">
        <f aca="false">-+J75*VLOOKUP(A75,curves,3,0)*1000</f>
        <v>-8258784.58271898</v>
      </c>
      <c r="M75" s="3"/>
      <c r="N75" s="4"/>
      <c r="O75" s="4"/>
      <c r="Q75" s="3"/>
      <c r="R75" s="3" t="n">
        <f aca="false">-J75</f>
        <v>-1934.19825432685</v>
      </c>
      <c r="S75" s="4" t="n">
        <f aca="false">-+R75*VLOOKUP($A75,curves,3,0)*1000</f>
        <v>8258784.58271898</v>
      </c>
    </row>
    <row r="76" customFormat="false" ht="12.75" hidden="false" customHeight="false" outlineLevel="0" collapsed="false">
      <c r="A76" s="58" t="n">
        <f aca="false">+curves!A65</f>
        <v>38596</v>
      </c>
      <c r="B76" s="3" t="n">
        <f aca="false">+SUMIF($E$11:$BZ$11,"POS",$E76:$BZ76)</f>
        <v>0</v>
      </c>
      <c r="C76" s="4" t="n">
        <f aca="false">+SUMIF($E$11:$BZ$11,"P&amp;l",$E76:$BZ76)</f>
        <v>-3701324.47168278</v>
      </c>
      <c r="D76" s="58"/>
      <c r="E76" s="3"/>
      <c r="F76" s="4" t="n">
        <v>871.969456316403</v>
      </c>
      <c r="G76" s="4" t="n">
        <f aca="false">-+F76*VLOOKUP(A76,curves,3,0)*1000</f>
        <v>-3701324.47168278</v>
      </c>
      <c r="I76" s="3"/>
      <c r="J76" s="3" t="n">
        <v>1934.67039676328</v>
      </c>
      <c r="K76" s="4" t="n">
        <f aca="false">-+J76*VLOOKUP(A76,curves,3,0)*1000</f>
        <v>-8212263.43687634</v>
      </c>
      <c r="M76" s="3"/>
      <c r="N76" s="4"/>
      <c r="O76" s="4"/>
      <c r="Q76" s="3"/>
      <c r="R76" s="3" t="n">
        <f aca="false">-J76</f>
        <v>-1934.67039676328</v>
      </c>
      <c r="S76" s="4" t="n">
        <f aca="false">-+R76*VLOOKUP($A76,curves,3,0)*1000</f>
        <v>8212263.43687634</v>
      </c>
    </row>
    <row r="77" customFormat="false" ht="12.75" hidden="false" customHeight="false" outlineLevel="0" collapsed="false">
      <c r="A77" s="58" t="n">
        <f aca="false">+curves!A66</f>
        <v>38626</v>
      </c>
      <c r="B77" s="3" t="n">
        <f aca="false">+SUMIF($E$11:$BZ$11,"POS",$E77:$BZ77)</f>
        <v>0</v>
      </c>
      <c r="C77" s="4" t="n">
        <f aca="false">+SUMIF($E$11:$BZ$11,"P&amp;l",$E77:$BZ77)</f>
        <v>-3682511.55526925</v>
      </c>
      <c r="D77" s="58"/>
      <c r="E77" s="3"/>
      <c r="F77" s="4" t="n">
        <v>872.500554190031</v>
      </c>
      <c r="G77" s="4" t="n">
        <f aca="false">-+F77*VLOOKUP(A77,curves,3,0)*1000</f>
        <v>-3682511.55526925</v>
      </c>
      <c r="I77" s="3"/>
      <c r="J77" s="3" t="n">
        <v>1935.14318999652</v>
      </c>
      <c r="K77" s="4" t="n">
        <f aca="false">-+J77*VLOOKUP(A77,curves,3,0)*1000</f>
        <v>-8167544.56377193</v>
      </c>
      <c r="M77" s="3"/>
      <c r="N77" s="4"/>
      <c r="O77" s="4"/>
      <c r="Q77" s="3"/>
      <c r="R77" s="3" t="n">
        <f aca="false">-J77</f>
        <v>-1935.14318999652</v>
      </c>
      <c r="S77" s="4" t="n">
        <f aca="false">-+R77*VLOOKUP($A77,curves,3,0)*1000</f>
        <v>8167544.56377193</v>
      </c>
    </row>
    <row r="78" customFormat="false" ht="12.75" hidden="false" customHeight="false" outlineLevel="0" collapsed="false">
      <c r="A78" s="58" t="n">
        <f aca="false">+curves!A67</f>
        <v>38657</v>
      </c>
      <c r="B78" s="3" t="n">
        <f aca="false">+SUMIF($E$11:$BZ$11,"POS",$E78:$BZ78)</f>
        <v>0</v>
      </c>
      <c r="C78" s="4" t="n">
        <f aca="false">+SUMIF($E$11:$BZ$11,"P&amp;l",$E78:$BZ78)</f>
        <v>-3663092.6387618</v>
      </c>
      <c r="D78" s="58"/>
      <c r="E78" s="3"/>
      <c r="F78" s="4" t="n">
        <v>873.032384124164</v>
      </c>
      <c r="G78" s="4" t="n">
        <f aca="false">-+F78*VLOOKUP(A78,curves,3,0)*1000</f>
        <v>-3663092.6387618</v>
      </c>
      <c r="I78" s="3"/>
      <c r="J78" s="3" t="n">
        <v>1935.61663492369</v>
      </c>
      <c r="K78" s="4" t="n">
        <f aca="false">-+J78*VLOOKUP(A78,curves,3,0)*1000</f>
        <v>-8121512.07193415</v>
      </c>
      <c r="M78" s="3"/>
      <c r="N78" s="4"/>
      <c r="O78" s="4"/>
      <c r="Q78" s="3"/>
      <c r="R78" s="3" t="n">
        <f aca="false">-J78</f>
        <v>-1935.61663492369</v>
      </c>
      <c r="S78" s="4" t="n">
        <f aca="false">-+R78*VLOOKUP($A78,curves,3,0)*1000</f>
        <v>8121512.07193415</v>
      </c>
    </row>
    <row r="79" customFormat="false" ht="12.75" hidden="false" customHeight="false" outlineLevel="0" collapsed="false">
      <c r="A79" s="58" t="n">
        <f aca="false">+curves!A68</f>
        <v>38687</v>
      </c>
      <c r="B79" s="3" t="n">
        <f aca="false">+SUMIF($E$11:$BZ$11,"POS",$E79:$BZ79)</f>
        <v>0</v>
      </c>
      <c r="C79" s="4" t="n">
        <f aca="false">+SUMIF($E$11:$BZ$11,"P&amp;l",$E79:$BZ79)</f>
        <v>-3644464.51934563</v>
      </c>
      <c r="D79" s="58"/>
      <c r="E79" s="3"/>
      <c r="F79" s="4" t="n">
        <v>873.564947127869</v>
      </c>
      <c r="G79" s="4" t="n">
        <f aca="false">-+F79*VLOOKUP(A79,curves,3,0)*1000</f>
        <v>-3644464.51934563</v>
      </c>
      <c r="I79" s="3"/>
      <c r="J79" s="3" t="n">
        <v>1936.09073244308</v>
      </c>
      <c r="K79" s="4" t="n">
        <f aca="false">-+J79*VLOOKUP(A79,curves,3,0)*1000</f>
        <v>-8077263.17753667</v>
      </c>
      <c r="M79" s="3"/>
      <c r="N79" s="4"/>
      <c r="O79" s="4"/>
      <c r="Q79" s="3"/>
      <c r="R79" s="3" t="n">
        <f aca="false">-J79</f>
        <v>-1936.09073244308</v>
      </c>
      <c r="S79" s="4" t="n">
        <f aca="false">-+R79*VLOOKUP($A79,curves,3,0)*1000</f>
        <v>8077263.17753667</v>
      </c>
    </row>
    <row r="80" customFormat="false" ht="12.75" hidden="false" customHeight="false" outlineLevel="0" collapsed="false">
      <c r="A80" s="58" t="n">
        <f aca="false">+curves!A69</f>
        <v>38718</v>
      </c>
      <c r="B80" s="3" t="n">
        <f aca="false">+SUMIF($E$11:$BZ$11,"POS",$E80:$BZ80)</f>
        <v>0</v>
      </c>
      <c r="C80" s="4" t="n">
        <f aca="false">+SUMIF($E$11:$BZ$11,"P&amp;l",$E80:$BZ80)</f>
        <v>-3625236.33151356</v>
      </c>
      <c r="D80" s="58"/>
      <c r="E80" s="3"/>
      <c r="F80" s="4" t="n">
        <v>874.098244211573</v>
      </c>
      <c r="G80" s="4" t="n">
        <f aca="false">-+F80*VLOOKUP(A80,curves,3,0)*1000</f>
        <v>-3625236.33151356</v>
      </c>
      <c r="I80" s="3"/>
      <c r="J80" s="3" t="n">
        <v>1936.56548345415</v>
      </c>
      <c r="K80" s="4" t="n">
        <f aca="false">-+J80*VLOOKUP(A80,curves,3,0)*1000</f>
        <v>-8031714.5074528</v>
      </c>
      <c r="M80" s="3"/>
      <c r="N80" s="4"/>
      <c r="O80" s="4"/>
      <c r="Q80" s="3"/>
      <c r="R80" s="3" t="n">
        <f aca="false">-J80</f>
        <v>-1936.56548345415</v>
      </c>
      <c r="S80" s="4" t="n">
        <f aca="false">-+R80*VLOOKUP($A80,curves,3,0)*1000</f>
        <v>8031714.5074528</v>
      </c>
    </row>
    <row r="81" customFormat="false" ht="12.75" hidden="false" customHeight="false" outlineLevel="0" collapsed="false">
      <c r="A81" s="58" t="n">
        <f aca="false">+curves!A70</f>
        <v>38749</v>
      </c>
      <c r="B81" s="3" t="n">
        <f aca="false">+SUMIF($E$11:$BZ$11,"POS",$E81:$BZ81)</f>
        <v>0</v>
      </c>
      <c r="C81" s="4" t="n">
        <f aca="false">+SUMIF($E$11:$BZ$11,"P&amp;l",$E81:$BZ81)</f>
        <v>-3606104.55774455</v>
      </c>
      <c r="D81" s="58"/>
      <c r="E81" s="3"/>
      <c r="F81" s="4" t="n">
        <v>874.632276387154</v>
      </c>
      <c r="G81" s="4" t="n">
        <f aca="false">-+F81*VLOOKUP(A81,curves,3,0)*1000</f>
        <v>-3606104.55774455</v>
      </c>
      <c r="I81" s="3"/>
      <c r="J81" s="3" t="n">
        <v>1937.04088885774</v>
      </c>
      <c r="K81" s="4" t="n">
        <f aca="false">-+J81*VLOOKUP(A81,curves,3,0)*1000</f>
        <v>-7986410.02216511</v>
      </c>
      <c r="M81" s="3"/>
      <c r="N81" s="4"/>
      <c r="O81" s="4"/>
      <c r="Q81" s="3"/>
      <c r="R81" s="3" t="n">
        <f aca="false">-J81</f>
        <v>-1937.04088885774</v>
      </c>
      <c r="S81" s="4" t="n">
        <f aca="false">-+R81*VLOOKUP($A81,curves,3,0)*1000</f>
        <v>7986410.02216511</v>
      </c>
    </row>
    <row r="82" customFormat="false" ht="12.75" hidden="false" customHeight="false" outlineLevel="0" collapsed="false">
      <c r="A82" s="58" t="n">
        <f aca="false">+curves!A71</f>
        <v>38777</v>
      </c>
      <c r="B82" s="3" t="n">
        <f aca="false">+SUMIF($E$11:$BZ$11,"POS",$E82:$BZ82)</f>
        <v>0</v>
      </c>
      <c r="C82" s="4" t="n">
        <f aca="false">+SUMIF($E$11:$BZ$11,"P&amp;l",$E82:$BZ82)</f>
        <v>-3589119.10675276</v>
      </c>
      <c r="D82" s="58"/>
      <c r="E82" s="3"/>
      <c r="F82" s="4" t="n">
        <v>875.167044667855</v>
      </c>
      <c r="G82" s="4" t="n">
        <f aca="false">-+F82*VLOOKUP(A82,curves,3,0)*1000</f>
        <v>-3589119.10675276</v>
      </c>
      <c r="I82" s="3"/>
      <c r="J82" s="3" t="n">
        <v>1937.51694955584</v>
      </c>
      <c r="K82" s="4" t="n">
        <f aca="false">-+J82*VLOOKUP(A82,curves,3,0)*1000</f>
        <v>-7945887.75443136</v>
      </c>
      <c r="M82" s="3"/>
      <c r="N82" s="4"/>
      <c r="O82" s="4"/>
      <c r="Q82" s="3"/>
      <c r="R82" s="3" t="n">
        <f aca="false">-J82</f>
        <v>-1937.51694955584</v>
      </c>
      <c r="S82" s="4" t="n">
        <f aca="false">-+R82*VLOOKUP($A82,curves,3,0)*1000</f>
        <v>7945887.75443136</v>
      </c>
    </row>
    <row r="83" customFormat="false" ht="12.75" hidden="false" customHeight="false" outlineLevel="0" collapsed="false">
      <c r="A83" s="58" t="n">
        <f aca="false">+curves!A72</f>
        <v>38808</v>
      </c>
      <c r="B83" s="3" t="n">
        <f aca="false">+SUMIF($E$11:$BZ$11,"POS",$E83:$BZ83)</f>
        <v>0</v>
      </c>
      <c r="C83" s="4" t="n">
        <f aca="false">+SUMIF($E$11:$BZ$11,"P&amp;l",$E83:$BZ83)</f>
        <v>-3570168.61522158</v>
      </c>
      <c r="D83" s="58"/>
      <c r="E83" s="3"/>
      <c r="F83" s="4" t="n">
        <v>875.70255006829</v>
      </c>
      <c r="G83" s="4" t="n">
        <f aca="false">-+F83*VLOOKUP(A83,curves,3,0)*1000</f>
        <v>-3570168.61522158</v>
      </c>
      <c r="I83" s="3"/>
      <c r="J83" s="3" t="n">
        <v>1937.99366645166</v>
      </c>
      <c r="K83" s="4" t="n">
        <f aca="false">-+J83*VLOOKUP(A83,curves,3,0)*1000</f>
        <v>-7901043.75501059</v>
      </c>
      <c r="M83" s="3"/>
      <c r="N83" s="4"/>
      <c r="O83" s="4"/>
      <c r="Q83" s="3"/>
      <c r="R83" s="3" t="n">
        <f aca="false">-J83</f>
        <v>-1937.99366645166</v>
      </c>
      <c r="S83" s="4" t="n">
        <f aca="false">-+R83*VLOOKUP($A83,curves,3,0)*1000</f>
        <v>7901043.75501059</v>
      </c>
    </row>
    <row r="84" customFormat="false" ht="12.75" hidden="false" customHeight="false" outlineLevel="0" collapsed="false">
      <c r="A84" s="58" t="n">
        <f aca="false">+curves!A73</f>
        <v>38838</v>
      </c>
      <c r="B84" s="3" t="n">
        <f aca="false">+SUMIF($E$11:$BZ$11,"POS",$E84:$BZ84)</f>
        <v>0</v>
      </c>
      <c r="C84" s="4" t="n">
        <f aca="false">+SUMIF($E$11:$BZ$11,"P&amp;l",$E84:$BZ84)</f>
        <v>-3551990.1521388</v>
      </c>
      <c r="D84" s="58"/>
      <c r="E84" s="3"/>
      <c r="F84" s="4" t="n">
        <v>876.238793604526</v>
      </c>
      <c r="G84" s="4" t="n">
        <f aca="false">-+F84*VLOOKUP(A84,curves,3,0)*1000</f>
        <v>-3551990.1521388</v>
      </c>
      <c r="I84" s="3"/>
      <c r="J84" s="3" t="n">
        <v>1938.47104044975</v>
      </c>
      <c r="K84" s="4" t="n">
        <f aca="false">-+J84*VLOOKUP(A84,curves,3,0)*1000</f>
        <v>-7857937.9230171</v>
      </c>
      <c r="M84" s="3"/>
      <c r="N84" s="4"/>
      <c r="O84" s="4"/>
      <c r="Q84" s="3"/>
      <c r="R84" s="3" t="n">
        <f aca="false">-J84</f>
        <v>-1938.47104044975</v>
      </c>
      <c r="S84" s="4" t="n">
        <f aca="false">-+R84*VLOOKUP($A84,curves,3,0)*1000</f>
        <v>7857937.9230171</v>
      </c>
    </row>
    <row r="85" customFormat="false" ht="12.75" hidden="false" customHeight="false" outlineLevel="0" collapsed="false">
      <c r="A85" s="58" t="n">
        <f aca="false">+curves!A74</f>
        <v>38869</v>
      </c>
      <c r="B85" s="3" t="n">
        <f aca="false">+SUMIF($E$11:$BZ$11,"POS",$E85:$BZ85)</f>
        <v>0</v>
      </c>
      <c r="C85" s="4" t="n">
        <f aca="false">+SUMIF($E$11:$BZ$11,"P&amp;l",$E85:$BZ85)</f>
        <v>-3533226.05133565</v>
      </c>
      <c r="D85" s="58"/>
      <c r="E85" s="3"/>
      <c r="F85" s="4" t="n">
        <v>876.775776294002</v>
      </c>
      <c r="G85" s="4" t="n">
        <f aca="false">-+F85*VLOOKUP(A85,curves,3,0)*1000</f>
        <v>-3533226.05133565</v>
      </c>
      <c r="I85" s="3"/>
      <c r="J85" s="3" t="n">
        <v>1938.94907245585</v>
      </c>
      <c r="K85" s="4" t="n">
        <f aca="false">-+J85*VLOOKUP(A85,curves,3,0)*1000</f>
        <v>-7813565.97689224</v>
      </c>
      <c r="M85" s="3"/>
      <c r="N85" s="4"/>
      <c r="O85" s="4"/>
      <c r="Q85" s="3"/>
      <c r="R85" s="3" t="n">
        <f aca="false">-J85</f>
        <v>-1938.94907245585</v>
      </c>
      <c r="S85" s="4" t="n">
        <f aca="false">-+R85*VLOOKUP($A85,curves,3,0)*1000</f>
        <v>7813565.97689224</v>
      </c>
    </row>
    <row r="86" customFormat="false" ht="12.75" hidden="false" customHeight="false" outlineLevel="0" collapsed="false">
      <c r="A86" s="58" t="n">
        <f aca="false">+curves!A75</f>
        <v>38899</v>
      </c>
      <c r="B86" s="3" t="n">
        <f aca="false">+SUMIF($E$11:$BZ$11,"POS",$E86:$BZ86)</f>
        <v>0</v>
      </c>
      <c r="C86" s="4" t="n">
        <f aca="false">+SUMIF($E$11:$BZ$11,"P&amp;l",$E86:$BZ86)</f>
        <v>-3515226.50728206</v>
      </c>
      <c r="D86" s="58"/>
      <c r="E86" s="3"/>
      <c r="F86" s="4" t="n">
        <v>877.313499155532</v>
      </c>
      <c r="G86" s="4" t="n">
        <f aca="false">-+F86*VLOOKUP(A86,curves,3,0)*1000</f>
        <v>-3515226.50728206</v>
      </c>
      <c r="I86" s="3"/>
      <c r="J86" s="3" t="n">
        <v>1939.42776337689</v>
      </c>
      <c r="K86" s="4" t="n">
        <f aca="false">-+J86*VLOOKUP(A86,curves,3,0)*1000</f>
        <v>-7770914.14795679</v>
      </c>
      <c r="M86" s="3"/>
      <c r="N86" s="4"/>
      <c r="O86" s="4"/>
      <c r="Q86" s="3"/>
      <c r="R86" s="3" t="n">
        <f aca="false">-J86</f>
        <v>-1939.42776337689</v>
      </c>
      <c r="S86" s="4" t="n">
        <f aca="false">-+R86*VLOOKUP($A86,curves,3,0)*1000</f>
        <v>7770914.14795679</v>
      </c>
    </row>
    <row r="87" customFormat="false" ht="12.75" hidden="false" customHeight="false" outlineLevel="0" collapsed="false">
      <c r="A87" s="58" t="n">
        <f aca="false">+curves!A76</f>
        <v>38930</v>
      </c>
      <c r="B87" s="3" t="n">
        <f aca="false">+SUMIF($E$11:$BZ$11,"POS",$E87:$BZ87)</f>
        <v>0</v>
      </c>
      <c r="C87" s="4" t="n">
        <f aca="false">+SUMIF($E$11:$BZ$11,"P&amp;l",$E87:$BZ87)</f>
        <v>-3496647.06935689</v>
      </c>
      <c r="D87" s="58"/>
      <c r="E87" s="3"/>
      <c r="F87" s="4" t="n">
        <v>877.851963209391</v>
      </c>
      <c r="G87" s="4" t="n">
        <f aca="false">-+F87*VLOOKUP(A87,curves,3,0)*1000</f>
        <v>-3496647.06935689</v>
      </c>
      <c r="I87" s="3"/>
      <c r="J87" s="3" t="n">
        <v>1939.90711412118</v>
      </c>
      <c r="K87" s="4" t="n">
        <f aca="false">-+J87*VLOOKUP(A87,curves,3,0)*1000</f>
        <v>-7727009.57530176</v>
      </c>
      <c r="M87" s="3"/>
      <c r="N87" s="4"/>
      <c r="O87" s="4"/>
      <c r="Q87" s="3"/>
      <c r="R87" s="3" t="n">
        <f aca="false">-J87</f>
        <v>-1939.90711412118</v>
      </c>
      <c r="S87" s="4" t="n">
        <f aca="false">-+R87*VLOOKUP($A87,curves,3,0)*1000</f>
        <v>7727009.57530176</v>
      </c>
    </row>
    <row r="88" customFormat="false" ht="12.75" hidden="false" customHeight="false" outlineLevel="0" collapsed="false">
      <c r="A88" s="58" t="n">
        <f aca="false">+curves!A77</f>
        <v>38961</v>
      </c>
      <c r="B88" s="3" t="n">
        <f aca="false">+SUMIF($E$11:$BZ$11,"POS",$E88:$BZ88)</f>
        <v>0</v>
      </c>
      <c r="C88" s="4" t="n">
        <f aca="false">+SUMIF($E$11:$BZ$11,"P&amp;l",$E88:$BZ88)</f>
        <v>-3478160.97840047</v>
      </c>
      <c r="D88" s="58"/>
      <c r="E88" s="3"/>
      <c r="F88" s="4" t="n">
        <v>878.391169477231</v>
      </c>
      <c r="G88" s="4" t="n">
        <f aca="false">-+F88*VLOOKUP(A88,curves,3,0)*1000</f>
        <v>-3478160.97840047</v>
      </c>
      <c r="I88" s="3"/>
      <c r="J88" s="3" t="n">
        <v>1940.38712559822</v>
      </c>
      <c r="K88" s="4" t="n">
        <f aca="false">-+J88*VLOOKUP(A88,curves,3,0)*1000</f>
        <v>-7683340.88247151</v>
      </c>
      <c r="M88" s="3"/>
      <c r="N88" s="4"/>
      <c r="O88" s="4"/>
      <c r="Q88" s="3"/>
      <c r="R88" s="3" t="n">
        <f aca="false">-J88</f>
        <v>-1940.38712559822</v>
      </c>
      <c r="S88" s="4" t="n">
        <f aca="false">-+R88*VLOOKUP($A88,curves,3,0)*1000</f>
        <v>7683340.88247151</v>
      </c>
    </row>
    <row r="89" customFormat="false" ht="12.75" hidden="false" customHeight="false" outlineLevel="0" collapsed="false">
      <c r="A89" s="58" t="n">
        <f aca="false">+curves!A78</f>
        <v>38991</v>
      </c>
      <c r="B89" s="3" t="n">
        <f aca="false">+SUMIF($E$11:$BZ$11,"POS",$E89:$BZ89)</f>
        <v>0</v>
      </c>
      <c r="C89" s="4" t="n">
        <f aca="false">+SUMIF($E$11:$BZ$11,"P&amp;l",$E89:$BZ89)</f>
        <v>-3460428.29641714</v>
      </c>
      <c r="D89" s="58"/>
      <c r="E89" s="3"/>
      <c r="F89" s="4" t="n">
        <v>878.931118982087</v>
      </c>
      <c r="G89" s="4" t="n">
        <f aca="false">-+F89*VLOOKUP(A89,curves,3,0)*1000</f>
        <v>-3460428.29641714</v>
      </c>
      <c r="I89" s="3"/>
      <c r="J89" s="3" t="n">
        <v>1940.86779871868</v>
      </c>
      <c r="K89" s="4" t="n">
        <f aca="false">-+J89*VLOOKUP(A89,curves,3,0)*1000</f>
        <v>-7641365.40991883</v>
      </c>
      <c r="M89" s="3"/>
      <c r="N89" s="4"/>
      <c r="O89" s="4"/>
      <c r="Q89" s="3"/>
      <c r="R89" s="3" t="n">
        <f aca="false">-J89</f>
        <v>-1940.86779871868</v>
      </c>
      <c r="S89" s="4" t="n">
        <f aca="false">-+R89*VLOOKUP($A89,curves,3,0)*1000</f>
        <v>7641365.40991883</v>
      </c>
    </row>
    <row r="90" customFormat="false" ht="12.75" hidden="false" customHeight="false" outlineLevel="0" collapsed="false">
      <c r="A90" s="58" t="n">
        <f aca="false">+curves!A79</f>
        <v>39022</v>
      </c>
      <c r="B90" s="3" t="n">
        <f aca="false">+SUMIF($E$11:$BZ$11,"POS",$E90:$BZ90)</f>
        <v>0</v>
      </c>
      <c r="C90" s="4" t="n">
        <f aca="false">+SUMIF($E$11:$BZ$11,"P&amp;l",$E90:$BZ90)</f>
        <v>-3442124.28924058</v>
      </c>
      <c r="D90" s="58"/>
      <c r="E90" s="3"/>
      <c r="F90" s="4" t="n">
        <v>879.471812748456</v>
      </c>
      <c r="G90" s="4" t="n">
        <f aca="false">-+F90*VLOOKUP(A90,curves,3,0)*1000</f>
        <v>-3442124.28924058</v>
      </c>
      <c r="I90" s="3"/>
      <c r="J90" s="3" t="n">
        <v>1941.34913439464</v>
      </c>
      <c r="K90" s="4" t="n">
        <f aca="false">-+J90*VLOOKUP(A90,curves,3,0)*1000</f>
        <v>-7598157.1126342</v>
      </c>
      <c r="M90" s="3"/>
      <c r="N90" s="4"/>
      <c r="O90" s="4"/>
      <c r="Q90" s="3"/>
      <c r="R90" s="3" t="n">
        <f aca="false">-J90</f>
        <v>-1941.34913439464</v>
      </c>
      <c r="S90" s="4" t="n">
        <f aca="false">-+R90*VLOOKUP($A90,curves,3,0)*1000</f>
        <v>7598157.1126342</v>
      </c>
    </row>
    <row r="91" customFormat="false" ht="12.75" hidden="false" customHeight="false" outlineLevel="0" collapsed="false">
      <c r="A91" s="58" t="n">
        <f aca="false">+curves!A80</f>
        <v>39052</v>
      </c>
      <c r="B91" s="3" t="n">
        <f aca="false">+SUMIF($E$11:$BZ$11,"POS",$E91:$BZ91)</f>
        <v>0</v>
      </c>
      <c r="C91" s="4" t="n">
        <f aca="false">+SUMIF($E$11:$BZ$11,"P&amp;l",$E91:$BZ91)</f>
        <v>-3424566.38873484</v>
      </c>
      <c r="D91" s="58"/>
      <c r="E91" s="3"/>
      <c r="F91" s="4" t="n">
        <v>880.013251802222</v>
      </c>
      <c r="G91" s="4" t="n">
        <f aca="false">-+F91*VLOOKUP(A91,curves,3,0)*1000</f>
        <v>-3424566.38873484</v>
      </c>
      <c r="I91" s="3"/>
      <c r="J91" s="3" t="n">
        <v>1941.83113353935</v>
      </c>
      <c r="K91" s="4" t="n">
        <f aca="false">-+J91*VLOOKUP(A91,curves,3,0)*1000</f>
        <v>-7556624.42457432</v>
      </c>
      <c r="M91" s="3"/>
      <c r="N91" s="4"/>
      <c r="O91" s="4"/>
      <c r="Q91" s="3"/>
      <c r="R91" s="3" t="n">
        <f aca="false">-J91</f>
        <v>-1941.83113353935</v>
      </c>
      <c r="S91" s="4" t="n">
        <f aca="false">-+R91*VLOOKUP($A91,curves,3,0)*1000</f>
        <v>7556624.42457432</v>
      </c>
    </row>
    <row r="92" customFormat="false" ht="12.75" hidden="false" customHeight="false" outlineLevel="0" collapsed="false">
      <c r="A92" s="58" t="n">
        <f aca="false">+curves!A81</f>
        <v>39083</v>
      </c>
      <c r="B92" s="3" t="n">
        <f aca="false">+SUMIF($E$11:$BZ$11,"POS",$E92:$BZ92)</f>
        <v>0</v>
      </c>
      <c r="C92" s="4" t="n">
        <f aca="false">+SUMIF($E$11:$BZ$11,"P&amp;l",$E92:$BZ92)</f>
        <v>-3406442.77461816</v>
      </c>
      <c r="D92" s="58"/>
      <c r="E92" s="3"/>
      <c r="F92" s="4" t="n">
        <v>880.555437170655</v>
      </c>
      <c r="G92" s="4" t="n">
        <f aca="false">-+F92*VLOOKUP(A92,curves,3,0)*1000</f>
        <v>-3406442.77461816</v>
      </c>
      <c r="I92" s="3"/>
      <c r="J92" s="3" t="n">
        <v>1942.31379706728</v>
      </c>
      <c r="K92" s="4" t="n">
        <f aca="false">-+J92*VLOOKUP(A92,curves,3,0)*1000</f>
        <v>-7513871.95032301</v>
      </c>
      <c r="M92" s="3"/>
      <c r="N92" s="4"/>
      <c r="O92" s="4"/>
      <c r="Q92" s="3"/>
      <c r="R92" s="3" t="n">
        <f aca="false">-J92</f>
        <v>-1942.31379706728</v>
      </c>
      <c r="S92" s="4" t="n">
        <f aca="false">-+R92*VLOOKUP($A92,curves,3,0)*1000</f>
        <v>7513871.95032301</v>
      </c>
    </row>
    <row r="93" customFormat="false" ht="12.75" hidden="false" customHeight="false" outlineLevel="0" collapsed="false">
      <c r="A93" s="58" t="n">
        <f aca="false">+curves!A82</f>
        <v>39114</v>
      </c>
      <c r="B93" s="3" t="n">
        <f aca="false">+SUMIF($E$11:$BZ$11,"POS",$E93:$BZ93)</f>
        <v>0</v>
      </c>
      <c r="C93" s="4" t="n">
        <f aca="false">+SUMIF($E$11:$BZ$11,"P&amp;l",$E93:$BZ93)</f>
        <v>-3388410.3484972</v>
      </c>
      <c r="D93" s="58"/>
      <c r="E93" s="3"/>
      <c r="F93" s="4" t="n">
        <v>881.098369882495</v>
      </c>
      <c r="G93" s="4" t="n">
        <f aca="false">-+F93*VLOOKUP(A93,curves,3,0)*1000</f>
        <v>-3388410.3484972</v>
      </c>
      <c r="I93" s="3"/>
      <c r="J93" s="3" t="n">
        <v>1942.79712589426</v>
      </c>
      <c r="K93" s="4" t="n">
        <f aca="false">-+J93*VLOOKUP(A93,curves,3,0)*1000</f>
        <v>-7471349.52399087</v>
      </c>
      <c r="M93" s="3"/>
      <c r="N93" s="4"/>
      <c r="O93" s="4"/>
      <c r="Q93" s="3"/>
      <c r="R93" s="3" t="n">
        <f aca="false">-J93</f>
        <v>-1942.79712589426</v>
      </c>
      <c r="S93" s="4" t="n">
        <f aca="false">-+R93*VLOOKUP($A93,curves,3,0)*1000</f>
        <v>7471349.52399087</v>
      </c>
    </row>
    <row r="94" customFormat="false" ht="12.75" hidden="false" customHeight="false" outlineLevel="0" collapsed="false">
      <c r="A94" s="58" t="n">
        <f aca="false">+curves!A83</f>
        <v>39142</v>
      </c>
      <c r="B94" s="3" t="n">
        <f aca="false">+SUMIF($E$11:$BZ$11,"POS",$E94:$BZ94)</f>
        <v>0</v>
      </c>
      <c r="C94" s="4" t="n">
        <f aca="false">+SUMIF($E$11:$BZ$11,"P&amp;l",$E94:$BZ94)</f>
        <v>-3372402.39647348</v>
      </c>
      <c r="D94" s="58"/>
      <c r="E94" s="3"/>
      <c r="F94" s="4" t="n">
        <v>881.642050967875</v>
      </c>
      <c r="G94" s="4" t="n">
        <f aca="false">-+F94*VLOOKUP(A94,curves,3,0)*1000</f>
        <v>-3372402.39647348</v>
      </c>
      <c r="I94" s="3"/>
      <c r="J94" s="3" t="n">
        <v>1943.28112093733</v>
      </c>
      <c r="K94" s="4" t="n">
        <f aca="false">-+J94*VLOOKUP(A94,curves,3,0)*1000</f>
        <v>-7433318.20672143</v>
      </c>
      <c r="M94" s="3"/>
      <c r="N94" s="4"/>
      <c r="O94" s="4"/>
      <c r="Q94" s="3"/>
      <c r="R94" s="3" t="n">
        <f aca="false">-J94</f>
        <v>-1943.28112093733</v>
      </c>
      <c r="S94" s="4" t="n">
        <f aca="false">-+R94*VLOOKUP($A94,curves,3,0)*1000</f>
        <v>7433318.20672143</v>
      </c>
    </row>
    <row r="95" customFormat="false" ht="12.75" hidden="false" customHeight="false" outlineLevel="0" collapsed="false">
      <c r="A95" s="58" t="n">
        <f aca="false">+curves!A84</f>
        <v>39173</v>
      </c>
      <c r="B95" s="3" t="n">
        <f aca="false">+SUMIF($E$11:$BZ$11,"POS",$E95:$BZ95)</f>
        <v>0</v>
      </c>
      <c r="C95" s="4" t="n">
        <f aca="false">+SUMIF($E$11:$BZ$11,"P&amp;l",$E95:$BZ95)</f>
        <v>-3354541.4148107</v>
      </c>
      <c r="D95" s="58"/>
      <c r="E95" s="3"/>
      <c r="F95" s="4" t="n">
        <v>882.186481458317</v>
      </c>
      <c r="G95" s="4" t="n">
        <f aca="false">-+F95*VLOOKUP(A95,curves,3,0)*1000</f>
        <v>-3354541.4148107</v>
      </c>
      <c r="I95" s="3"/>
      <c r="J95" s="3" t="n">
        <v>1943.76578311474</v>
      </c>
      <c r="K95" s="4" t="n">
        <f aca="false">-+J95*VLOOKUP(A95,curves,3,0)*1000</f>
        <v>-7391229.58376284</v>
      </c>
      <c r="M95" s="3"/>
      <c r="N95" s="4"/>
      <c r="O95" s="4"/>
      <c r="Q95" s="3"/>
      <c r="R95" s="3" t="n">
        <f aca="false">-J95</f>
        <v>-1943.76578311474</v>
      </c>
      <c r="S95" s="4" t="n">
        <f aca="false">-+R95*VLOOKUP($A95,curves,3,0)*1000</f>
        <v>7391229.58376284</v>
      </c>
    </row>
    <row r="96" customFormat="false" ht="12.75" hidden="false" customHeight="false" outlineLevel="0" collapsed="false">
      <c r="A96" s="58" t="n">
        <f aca="false">+curves!A85</f>
        <v>39203</v>
      </c>
      <c r="B96" s="3" t="n">
        <f aca="false">+SUMIF($E$11:$BZ$11,"POS",$E96:$BZ96)</f>
        <v>0</v>
      </c>
      <c r="C96" s="4" t="n">
        <f aca="false">+SUMIF($E$11:$BZ$11,"P&amp;l",$E96:$BZ96)</f>
        <v>-3337408.76989174</v>
      </c>
      <c r="D96" s="58"/>
      <c r="E96" s="3"/>
      <c r="F96" s="4" t="n">
        <v>882.731662386824</v>
      </c>
      <c r="G96" s="4" t="n">
        <f aca="false">-+F96*VLOOKUP(A96,curves,3,0)*1000</f>
        <v>-3337408.76989174</v>
      </c>
      <c r="I96" s="3"/>
      <c r="J96" s="3" t="n">
        <v>1944.25111334613</v>
      </c>
      <c r="K96" s="4" t="n">
        <f aca="false">-+J96*VLOOKUP(A96,curves,3,0)*1000</f>
        <v>-7350773.73231198</v>
      </c>
      <c r="M96" s="3"/>
      <c r="N96" s="4"/>
      <c r="O96" s="4"/>
      <c r="Q96" s="3"/>
      <c r="R96" s="3" t="n">
        <f aca="false">-J96</f>
        <v>-1944.25111334613</v>
      </c>
      <c r="S96" s="4" t="n">
        <f aca="false">-+R96*VLOOKUP($A96,curves,3,0)*1000</f>
        <v>7350773.73231198</v>
      </c>
    </row>
    <row r="97" customFormat="false" ht="12.75" hidden="false" customHeight="false" outlineLevel="0" collapsed="false">
      <c r="A97" s="58" t="n">
        <f aca="false">+curves!A86</f>
        <v>39234</v>
      </c>
      <c r="B97" s="3" t="n">
        <f aca="false">+SUMIF($E$11:$BZ$11,"POS",$E97:$BZ97)</f>
        <v>0</v>
      </c>
      <c r="C97" s="4" t="n">
        <f aca="false">+SUMIF($E$11:$BZ$11,"P&amp;l",$E97:$BZ97)</f>
        <v>-3319724.06236209</v>
      </c>
      <c r="D97" s="58"/>
      <c r="E97" s="3"/>
      <c r="F97" s="4" t="n">
        <v>883.277594787791</v>
      </c>
      <c r="G97" s="4" t="n">
        <f aca="false">-+F97*VLOOKUP(A97,curves,3,0)*1000</f>
        <v>-3319724.06236209</v>
      </c>
      <c r="I97" s="3"/>
      <c r="J97" s="3" t="n">
        <v>1944.73711255233</v>
      </c>
      <c r="K97" s="4" t="n">
        <f aca="false">-+J97*VLOOKUP(A97,curves,3,0)*1000</f>
        <v>-7309129.79747846</v>
      </c>
      <c r="M97" s="3"/>
      <c r="N97" s="4"/>
      <c r="O97" s="4"/>
      <c r="Q97" s="3"/>
      <c r="R97" s="3" t="n">
        <f aca="false">-J97</f>
        <v>-1944.73711255233</v>
      </c>
      <c r="S97" s="4" t="n">
        <f aca="false">-+R97*VLOOKUP($A97,curves,3,0)*1000</f>
        <v>7309129.79747846</v>
      </c>
    </row>
    <row r="98" customFormat="false" ht="12.75" hidden="false" customHeight="false" outlineLevel="0" collapsed="false">
      <c r="A98" s="58" t="n">
        <f aca="false">+curves!A87</f>
        <v>39264</v>
      </c>
      <c r="B98" s="3" t="n">
        <f aca="false">+SUMIF($E$11:$BZ$11,"POS",$E98:$BZ98)</f>
        <v>0</v>
      </c>
      <c r="C98" s="4" t="n">
        <f aca="false">+SUMIF($E$11:$BZ$11,"P&amp;l",$E98:$BZ98)</f>
        <v>-3301813.41338262</v>
      </c>
      <c r="D98" s="58"/>
      <c r="E98" s="3"/>
      <c r="F98" s="4" t="n">
        <v>883.824279697013</v>
      </c>
      <c r="G98" s="4" t="n">
        <f aca="false">-+F98*VLOOKUP(A98,curves,3,0)*1000</f>
        <v>-3301813.41338262</v>
      </c>
      <c r="I98" s="3"/>
      <c r="J98" s="3" t="n">
        <v>1945.22378165539</v>
      </c>
      <c r="K98" s="4" t="n">
        <f aca="false">-+J98*VLOOKUP(A98,curves,3,0)*1000</f>
        <v>-7267016.89673253</v>
      </c>
      <c r="M98" s="3"/>
      <c r="N98" s="4"/>
      <c r="O98" s="4"/>
      <c r="Q98" s="3"/>
      <c r="R98" s="3" t="n">
        <f aca="false">-J98</f>
        <v>-1945.22378165539</v>
      </c>
      <c r="S98" s="4" t="n">
        <f aca="false">-+R98*VLOOKUP($A98,curves,3,0)*1000</f>
        <v>7267016.89673253</v>
      </c>
    </row>
    <row r="99" customFormat="false" ht="12.75" hidden="false" customHeight="false" outlineLevel="0" collapsed="false">
      <c r="A99" s="58" t="n">
        <f aca="false">+curves!A88</f>
        <v>39295</v>
      </c>
      <c r="B99" s="3" t="n">
        <f aca="false">+SUMIF($E$11:$BZ$11,"POS",$E99:$BZ99)</f>
        <v>0</v>
      </c>
      <c r="C99" s="4" t="n">
        <f aca="false">+SUMIF($E$11:$BZ$11,"P&amp;l",$E99:$BZ99)</f>
        <v>-3283049.17862257</v>
      </c>
      <c r="D99" s="58"/>
      <c r="E99" s="3"/>
      <c r="F99" s="4" t="n">
        <v>884.37171815177</v>
      </c>
      <c r="G99" s="4" t="n">
        <f aca="false">-+F99*VLOOKUP(A99,curves,3,0)*1000</f>
        <v>-3283049.17862257</v>
      </c>
      <c r="I99" s="3"/>
      <c r="J99" s="3" t="n">
        <v>1945.71112157876</v>
      </c>
      <c r="K99" s="4" t="n">
        <f aca="false">-+J99*VLOOKUP(A99,curves,3,0)*1000</f>
        <v>-7223054.70474092</v>
      </c>
      <c r="M99" s="3"/>
      <c r="N99" s="4"/>
      <c r="O99" s="4"/>
      <c r="Q99" s="3"/>
      <c r="R99" s="3" t="n">
        <f aca="false">-J99</f>
        <v>-1945.71112157876</v>
      </c>
      <c r="S99" s="4" t="n">
        <f aca="false">-+R99*VLOOKUP($A99,curves,3,0)*1000</f>
        <v>7223054.70474092</v>
      </c>
    </row>
    <row r="100" customFormat="false" ht="12.75" hidden="false" customHeight="false" outlineLevel="0" collapsed="false">
      <c r="A100" s="58" t="n">
        <f aca="false">+curves!A89</f>
        <v>39326</v>
      </c>
      <c r="B100" s="3" t="n">
        <f aca="false">+SUMIF($E$11:$BZ$11,"POS",$E100:$BZ100)</f>
        <v>0</v>
      </c>
      <c r="C100" s="4" t="n">
        <f aca="false">+SUMIF($E$11:$BZ$11,"P&amp;l",$E100:$BZ100)</f>
        <v>-3264398.77503147</v>
      </c>
      <c r="D100" s="58"/>
      <c r="E100" s="3"/>
      <c r="F100" s="4" t="n">
        <v>884.919911190741</v>
      </c>
      <c r="G100" s="4" t="n">
        <f aca="false">-+F100*VLOOKUP(A100,curves,3,0)*1000</f>
        <v>-3264398.77503147</v>
      </c>
      <c r="I100" s="3"/>
      <c r="J100" s="3" t="n">
        <v>1946.19913324708</v>
      </c>
      <c r="K100" s="4" t="n">
        <f aca="false">-+J100*VLOOKUP(A100,curves,3,0)*1000</f>
        <v>-7179372.94233814</v>
      </c>
      <c r="M100" s="3"/>
      <c r="N100" s="4"/>
      <c r="O100" s="4"/>
      <c r="Q100" s="3"/>
      <c r="R100" s="3" t="n">
        <f aca="false">-J100</f>
        <v>-1946.19913324708</v>
      </c>
      <c r="S100" s="4" t="n">
        <f aca="false">-+R100*VLOOKUP($A100,curves,3,0)*1000</f>
        <v>7179372.94233814</v>
      </c>
    </row>
    <row r="101" customFormat="false" ht="12.75" hidden="false" customHeight="false" outlineLevel="0" collapsed="false">
      <c r="A101" s="58" t="n">
        <f aca="false">+curves!A90</f>
        <v>39356</v>
      </c>
      <c r="B101" s="3" t="n">
        <f aca="false">+SUMIF($E$11:$BZ$11,"POS",$E101:$BZ101)</f>
        <v>0</v>
      </c>
      <c r="C101" s="4" t="n">
        <f aca="false">+SUMIF($E$11:$BZ$11,"P&amp;l",$E101:$BZ101)</f>
        <v>-3246522.66247816</v>
      </c>
      <c r="D101" s="58"/>
      <c r="E101" s="3"/>
      <c r="F101" s="4" t="n">
        <v>885.46885985401</v>
      </c>
      <c r="G101" s="4" t="n">
        <f aca="false">-+F101*VLOOKUP(A101,curves,3,0)*1000</f>
        <v>-3246522.66247816</v>
      </c>
      <c r="I101" s="3"/>
      <c r="J101" s="3" t="n">
        <v>1946.68781758622</v>
      </c>
      <c r="K101" s="4" t="n">
        <f aca="false">-+J101*VLOOKUP(A101,curves,3,0)*1000</f>
        <v>-7137423.35061427</v>
      </c>
      <c r="M101" s="3"/>
      <c r="N101" s="4"/>
      <c r="O101" s="4"/>
      <c r="Q101" s="3"/>
      <c r="R101" s="3" t="n">
        <f aca="false">-J101</f>
        <v>-1946.68781758622</v>
      </c>
      <c r="S101" s="4" t="n">
        <f aca="false">-+R101*VLOOKUP($A101,curves,3,0)*1000</f>
        <v>7137423.35061427</v>
      </c>
    </row>
    <row r="102" customFormat="false" ht="12.75" hidden="false" customHeight="false" outlineLevel="0" collapsed="false">
      <c r="A102" s="58" t="n">
        <f aca="false">+curves!A91</f>
        <v>39387</v>
      </c>
      <c r="B102" s="3" t="n">
        <f aca="false">+SUMIF($E$11:$BZ$11,"POS",$E102:$BZ102)</f>
        <v>0</v>
      </c>
      <c r="C102" s="4" t="n">
        <f aca="false">+SUMIF($E$11:$BZ$11,"P&amp;l",$E102:$BZ102)</f>
        <v>-3228093.80721627</v>
      </c>
      <c r="D102" s="58"/>
      <c r="E102" s="3"/>
      <c r="F102" s="4" t="n">
        <v>886.018565183152</v>
      </c>
      <c r="G102" s="4" t="n">
        <f aca="false">-+F102*VLOOKUP(A102,curves,3,0)*1000</f>
        <v>-3228093.80721627</v>
      </c>
      <c r="I102" s="3"/>
      <c r="J102" s="3" t="n">
        <v>1947.17717552344</v>
      </c>
      <c r="K102" s="4" t="n">
        <f aca="false">-+J102*VLOOKUP(A102,curves,3,0)*1000</f>
        <v>-7094287.66942457</v>
      </c>
      <c r="M102" s="3"/>
      <c r="N102" s="4"/>
      <c r="O102" s="4"/>
      <c r="Q102" s="3"/>
      <c r="R102" s="3" t="n">
        <f aca="false">-J102</f>
        <v>-1947.17717552344</v>
      </c>
      <c r="S102" s="4" t="n">
        <f aca="false">-+R102*VLOOKUP($A102,curves,3,0)*1000</f>
        <v>7094287.66942457</v>
      </c>
    </row>
    <row r="103" customFormat="false" ht="12.75" hidden="false" customHeight="false" outlineLevel="0" collapsed="false">
      <c r="A103" s="58" t="n">
        <f aca="false">+curves!A92</f>
        <v>39417</v>
      </c>
      <c r="B103" s="3" t="n">
        <f aca="false">+SUMIF($E$11:$BZ$11,"POS",$E103:$BZ103)</f>
        <v>0</v>
      </c>
      <c r="C103" s="4" t="n">
        <f aca="false">+SUMIF($E$11:$BZ$11,"P&amp;l",$E103:$BZ103)</f>
        <v>-3210430.12168594</v>
      </c>
      <c r="D103" s="58"/>
      <c r="E103" s="3"/>
      <c r="F103" s="4" t="n">
        <v>886.569028221148</v>
      </c>
      <c r="G103" s="4" t="n">
        <f aca="false">-+F103*VLOOKUP(A103,curves,3,0)*1000</f>
        <v>-3210430.12168594</v>
      </c>
      <c r="I103" s="3"/>
      <c r="J103" s="3" t="n">
        <v>1947.66720798723</v>
      </c>
      <c r="K103" s="4" t="n">
        <f aca="false">-+J103*VLOOKUP(A103,curves,3,0)*1000</f>
        <v>-7052862.52113741</v>
      </c>
      <c r="M103" s="3"/>
      <c r="N103" s="4"/>
      <c r="O103" s="4"/>
      <c r="Q103" s="3"/>
      <c r="R103" s="3" t="n">
        <f aca="false">-J103</f>
        <v>-1947.66720798723</v>
      </c>
      <c r="S103" s="4" t="n">
        <f aca="false">-+R103*VLOOKUP($A103,curves,3,0)*1000</f>
        <v>7052862.52113741</v>
      </c>
    </row>
    <row r="104" customFormat="false" ht="12.75" hidden="false" customHeight="false" outlineLevel="0" collapsed="false">
      <c r="A104" s="58" t="n">
        <f aca="false">+curves!A93</f>
        <v>39448</v>
      </c>
      <c r="B104" s="3" t="n">
        <f aca="false">+SUMIF($E$11:$BZ$11,"POS",$E104:$BZ104)</f>
        <v>0</v>
      </c>
      <c r="C104" s="4" t="n">
        <f aca="false">+SUMIF($E$11:$BZ$11,"P&amp;l",$E104:$BZ104)</f>
        <v>-3192220.03811187</v>
      </c>
      <c r="D104" s="58"/>
      <c r="E104" s="3"/>
      <c r="F104" s="4" t="n">
        <v>887.120250012388</v>
      </c>
      <c r="G104" s="4" t="n">
        <f aca="false">-+F104*VLOOKUP(A104,curves,3,0)*1000</f>
        <v>-3192220.03811187</v>
      </c>
      <c r="I104" s="3"/>
      <c r="J104" s="3" t="n">
        <v>1948.15791590729</v>
      </c>
      <c r="K104" s="4" t="n">
        <f aca="false">-+J104*VLOOKUP(A104,curves,3,0)*1000</f>
        <v>-7010265.78581501</v>
      </c>
      <c r="M104" s="3"/>
      <c r="N104" s="4"/>
      <c r="O104" s="4"/>
      <c r="Q104" s="3"/>
      <c r="R104" s="3" t="n">
        <f aca="false">-J104</f>
        <v>-1948.15791590729</v>
      </c>
      <c r="S104" s="4" t="n">
        <f aca="false">-+R104*VLOOKUP($A104,curves,3,0)*1000</f>
        <v>7010265.78581501</v>
      </c>
    </row>
    <row r="105" customFormat="false" ht="12.75" hidden="false" customHeight="false" outlineLevel="0" collapsed="false">
      <c r="A105" s="58" t="n">
        <f aca="false">+curves!A94</f>
        <v>39479</v>
      </c>
      <c r="B105" s="3" t="n">
        <f aca="false">+SUMIF($E$11:$BZ$11,"POS",$E105:$BZ105)</f>
        <v>0</v>
      </c>
      <c r="C105" s="4" t="n">
        <f aca="false">+SUMIF($E$11:$BZ$11,"P&amp;l",$E105:$BZ105)</f>
        <v>-3174120.24123473</v>
      </c>
      <c r="D105" s="58"/>
      <c r="E105" s="3"/>
      <c r="F105" s="4" t="n">
        <v>887.672231602759</v>
      </c>
      <c r="G105" s="4" t="n">
        <f aca="false">-+F105*VLOOKUP(A105,curves,3,0)*1000</f>
        <v>-3174120.24123473</v>
      </c>
      <c r="I105" s="3"/>
      <c r="J105" s="3" t="n">
        <v>1948.64930021472</v>
      </c>
      <c r="K105" s="4" t="n">
        <f aca="false">-+J105*VLOOKUP(A105,curves,3,0)*1000</f>
        <v>-6967940.38010122</v>
      </c>
      <c r="M105" s="3"/>
      <c r="N105" s="4"/>
      <c r="O105" s="4"/>
      <c r="Q105" s="3"/>
      <c r="R105" s="3" t="n">
        <f aca="false">-J105</f>
        <v>-1948.64930021472</v>
      </c>
      <c r="S105" s="4" t="n">
        <f aca="false">-+R105*VLOOKUP($A105,curves,3,0)*1000</f>
        <v>6967940.38010122</v>
      </c>
    </row>
    <row r="106" customFormat="false" ht="12.75" hidden="false" customHeight="false" outlineLevel="0" collapsed="false">
      <c r="A106" s="58" t="n">
        <f aca="false">+curves!A95</f>
        <v>39508</v>
      </c>
      <c r="B106" s="3" t="n">
        <f aca="false">+SUMIF($E$11:$BZ$11,"POS",$E106:$BZ106)</f>
        <v>0</v>
      </c>
      <c r="C106" s="4" t="n">
        <f aca="false">+SUMIF($E$11:$BZ$11,"P&amp;l",$E106:$BZ106)</f>
        <v>-3157414.23902214</v>
      </c>
      <c r="D106" s="58"/>
      <c r="E106" s="3"/>
      <c r="F106" s="4" t="n">
        <v>888.224974039562</v>
      </c>
      <c r="G106" s="4" t="n">
        <f aca="false">-+F106*VLOOKUP(A106,curves,3,0)*1000</f>
        <v>-3157414.23902214</v>
      </c>
      <c r="I106" s="3"/>
      <c r="J106" s="3" t="n">
        <v>1949.14136184184</v>
      </c>
      <c r="K106" s="4" t="n">
        <f aca="false">-+J106*VLOOKUP(A106,curves,3,0)*1000</f>
        <v>-6928702.60307759</v>
      </c>
      <c r="M106" s="3"/>
      <c r="N106" s="4"/>
      <c r="O106" s="4"/>
      <c r="Q106" s="3"/>
      <c r="R106" s="3" t="n">
        <f aca="false">-J106</f>
        <v>-1949.14136184184</v>
      </c>
      <c r="S106" s="4" t="n">
        <f aca="false">-+R106*VLOOKUP($A106,curves,3,0)*1000</f>
        <v>6928702.60307759</v>
      </c>
    </row>
    <row r="107" customFormat="false" ht="12.75" hidden="false" customHeight="false" outlineLevel="0" collapsed="false">
      <c r="A107" s="58" t="n">
        <f aca="false">+curves!A96</f>
        <v>39539</v>
      </c>
      <c r="B107" s="3" t="n">
        <f aca="false">+SUMIF($E$11:$BZ$11,"POS",$E107:$BZ107)</f>
        <v>0</v>
      </c>
      <c r="C107" s="4" t="n">
        <f aca="false">+SUMIF($E$11:$BZ$11,"P&amp;l",$E107:$BZ107)</f>
        <v>-3139525.27921486</v>
      </c>
      <c r="D107" s="58"/>
      <c r="E107" s="3"/>
      <c r="F107" s="4" t="n">
        <v>888.778478371512</v>
      </c>
      <c r="G107" s="4" t="n">
        <f aca="false">-+F107*VLOOKUP(A107,curves,3,0)*1000</f>
        <v>-3139525.27921486</v>
      </c>
      <c r="I107" s="3"/>
      <c r="J107" s="3" t="n">
        <v>1949.63410172221</v>
      </c>
      <c r="K107" s="4" t="n">
        <f aca="false">-+J107*VLOOKUP(A107,curves,3,0)*1000</f>
        <v>-6886896.67507642</v>
      </c>
      <c r="M107" s="3"/>
      <c r="N107" s="4"/>
      <c r="O107" s="4"/>
      <c r="Q107" s="3"/>
      <c r="R107" s="3" t="n">
        <f aca="false">-J107</f>
        <v>-1949.63410172221</v>
      </c>
      <c r="S107" s="4" t="n">
        <f aca="false">-+R107*VLOOKUP($A107,curves,3,0)*1000</f>
        <v>6886896.67507642</v>
      </c>
    </row>
    <row r="108" customFormat="false" ht="12.75" hidden="false" customHeight="false" outlineLevel="0" collapsed="false">
      <c r="A108" s="58" t="n">
        <f aca="false">+curves!A97</f>
        <v>39569</v>
      </c>
      <c r="B108" s="3" t="n">
        <f aca="false">+SUMIF($E$11:$BZ$11,"POS",$E108:$BZ108)</f>
        <v>0</v>
      </c>
      <c r="C108" s="4" t="n">
        <f aca="false">+SUMIF($E$11:$BZ$11,"P&amp;l",$E108:$BZ108)</f>
        <v>-3122379.25943744</v>
      </c>
      <c r="D108" s="58"/>
      <c r="E108" s="3"/>
      <c r="F108" s="4" t="n">
        <v>889.332745648826</v>
      </c>
      <c r="G108" s="4" t="n">
        <f aca="false">-+F108*VLOOKUP(A108,curves,3,0)*1000</f>
        <v>-3122379.25943744</v>
      </c>
      <c r="I108" s="3"/>
      <c r="J108" s="3" t="n">
        <v>1950.12752079079</v>
      </c>
      <c r="K108" s="4" t="n">
        <f aca="false">-+J108*VLOOKUP(A108,curves,3,0)*1000</f>
        <v>-6846748.59209527</v>
      </c>
      <c r="M108" s="3"/>
      <c r="N108" s="4"/>
      <c r="O108" s="4"/>
      <c r="Q108" s="3"/>
      <c r="R108" s="3" t="n">
        <f aca="false">-J108</f>
        <v>-1950.12752079079</v>
      </c>
      <c r="S108" s="4" t="n">
        <f aca="false">-+R108*VLOOKUP($A108,curves,3,0)*1000</f>
        <v>6846748.59209527</v>
      </c>
    </row>
    <row r="109" customFormat="false" ht="12.75" hidden="false" customHeight="false" outlineLevel="0" collapsed="false">
      <c r="A109" s="58" t="n">
        <f aca="false">+curves!A98</f>
        <v>39600</v>
      </c>
      <c r="B109" s="3" t="n">
        <f aca="false">+SUMIF($E$11:$BZ$11,"POS",$E109:$BZ109)</f>
        <v>0</v>
      </c>
      <c r="C109" s="4" t="n">
        <f aca="false">+SUMIF($E$11:$BZ$11,"P&amp;l",$E109:$BZ109)</f>
        <v>-3104702.3114671</v>
      </c>
      <c r="D109" s="58"/>
      <c r="E109" s="3"/>
      <c r="F109" s="4" t="n">
        <v>889.887776923143</v>
      </c>
      <c r="G109" s="4" t="n">
        <f aca="false">-+F109*VLOOKUP(A109,curves,3,0)*1000</f>
        <v>-3104702.3114671</v>
      </c>
      <c r="I109" s="3"/>
      <c r="J109" s="3" t="n">
        <v>1950.62161998376</v>
      </c>
      <c r="K109" s="4" t="n">
        <f aca="false">-+J109*VLOOKUP(A109,curves,3,0)*1000</f>
        <v>-6805464.24999872</v>
      </c>
      <c r="M109" s="3"/>
      <c r="N109" s="4"/>
      <c r="O109" s="4"/>
      <c r="Q109" s="3"/>
      <c r="R109" s="3" t="n">
        <f aca="false">-J109</f>
        <v>-1950.62161998376</v>
      </c>
      <c r="S109" s="4" t="n">
        <f aca="false">-+R109*VLOOKUP($A109,curves,3,0)*1000</f>
        <v>6805464.24999872</v>
      </c>
    </row>
    <row r="110" customFormat="false" ht="12.75" hidden="false" customHeight="false" outlineLevel="0" collapsed="false">
      <c r="A110" s="58" t="n">
        <f aca="false">+curves!A99</f>
        <v>39630</v>
      </c>
      <c r="B110" s="3" t="n">
        <f aca="false">+SUMIF($E$11:$BZ$11,"POS",$E110:$BZ110)</f>
        <v>0</v>
      </c>
      <c r="C110" s="4" t="n">
        <f aca="false">+SUMIF($E$11:$BZ$11,"P&amp;l",$E110:$BZ110)</f>
        <v>-3087759.57277318</v>
      </c>
      <c r="D110" s="58"/>
      <c r="E110" s="3"/>
      <c r="F110" s="4" t="n">
        <v>890.443573247519</v>
      </c>
      <c r="G110" s="4" t="n">
        <f aca="false">-+F110*VLOOKUP(A110,curves,3,0)*1000</f>
        <v>-3087759.57277318</v>
      </c>
      <c r="I110" s="3"/>
      <c r="J110" s="3" t="n">
        <v>1951.11640023854</v>
      </c>
      <c r="K110" s="4" t="n">
        <f aca="false">-+J110*VLOOKUP(A110,curves,3,0)*1000</f>
        <v>-6765817.08648778</v>
      </c>
      <c r="M110" s="3"/>
      <c r="N110" s="4"/>
      <c r="O110" s="4"/>
      <c r="Q110" s="3"/>
      <c r="R110" s="3" t="n">
        <f aca="false">-J110</f>
        <v>-1951.11640023854</v>
      </c>
      <c r="S110" s="4" t="n">
        <f aca="false">-+R110*VLOOKUP($A110,curves,3,0)*1000</f>
        <v>6765817.08648778</v>
      </c>
    </row>
    <row r="111" customFormat="false" ht="12.75" hidden="false" customHeight="false" outlineLevel="0" collapsed="false">
      <c r="A111" s="58" t="n">
        <f aca="false">+curves!A100</f>
        <v>39661</v>
      </c>
      <c r="B111" s="3" t="n">
        <f aca="false">+SUMIF($E$11:$BZ$11,"POS",$E111:$BZ111)</f>
        <v>0</v>
      </c>
      <c r="C111" s="4" t="n">
        <f aca="false">+SUMIF($E$11:$BZ$11,"P&amp;l",$E111:$BZ111)</f>
        <v>-3070291.98499994</v>
      </c>
      <c r="D111" s="58"/>
      <c r="E111" s="3"/>
      <c r="F111" s="4" t="n">
        <v>891.000135676521</v>
      </c>
      <c r="G111" s="4" t="n">
        <f aca="false">-+F111*VLOOKUP(A111,curves,3,0)*1000</f>
        <v>-3070291.98499994</v>
      </c>
      <c r="I111" s="3"/>
      <c r="J111" s="3" t="n">
        <v>1951.61186249396</v>
      </c>
      <c r="K111" s="4" t="n">
        <f aca="false">-+J111*VLOOKUP(A111,curves,3,0)*1000</f>
        <v>-6725047.52728951</v>
      </c>
      <c r="M111" s="3"/>
      <c r="N111" s="4"/>
      <c r="O111" s="4"/>
      <c r="Q111" s="3"/>
      <c r="R111" s="3" t="n">
        <f aca="false">-J111</f>
        <v>-1951.61186249396</v>
      </c>
      <c r="S111" s="4" t="n">
        <f aca="false">-+R111*VLOOKUP($A111,curves,3,0)*1000</f>
        <v>6725047.52728951</v>
      </c>
    </row>
    <row r="112" customFormat="false" ht="12.75" hidden="false" customHeight="false" outlineLevel="0" collapsed="false">
      <c r="A112" s="58" t="n">
        <f aca="false">+curves!A101</f>
        <v>39692</v>
      </c>
      <c r="B112" s="3" t="n">
        <f aca="false">+SUMIF($E$11:$BZ$11,"POS",$E112:$BZ112)</f>
        <v>0</v>
      </c>
      <c r="C112" s="4" t="n">
        <f aca="false">+SUMIF($E$11:$BZ$11,"P&amp;l",$E112:$BZ112)</f>
        <v>-3052929.94272072</v>
      </c>
      <c r="D112" s="58"/>
      <c r="E112" s="3"/>
      <c r="F112" s="4" t="n">
        <v>891.557465266142</v>
      </c>
      <c r="G112" s="4" t="n">
        <f aca="false">-+F112*VLOOKUP(A112,curves,3,0)*1000</f>
        <v>-3052929.94272072</v>
      </c>
      <c r="I112" s="3"/>
      <c r="J112" s="3" t="n">
        <v>1952.10800769008</v>
      </c>
      <c r="K112" s="4" t="n">
        <f aca="false">-+J112*VLOOKUP(A112,curves,3,0)*1000</f>
        <v>-6684537.138975</v>
      </c>
      <c r="M112" s="3"/>
      <c r="N112" s="4"/>
      <c r="O112" s="4"/>
      <c r="Q112" s="3"/>
      <c r="R112" s="3" t="n">
        <f aca="false">-J112</f>
        <v>-1952.10800769008</v>
      </c>
      <c r="S112" s="4" t="n">
        <f aca="false">-+R112*VLOOKUP($A112,curves,3,0)*1000</f>
        <v>6684537.138975</v>
      </c>
    </row>
    <row r="113" customFormat="false" ht="12.75" hidden="false" customHeight="false" outlineLevel="0" collapsed="false">
      <c r="A113" s="58" t="n">
        <f aca="false">+curves!A102</f>
        <v>39722</v>
      </c>
      <c r="B113" s="3" t="n">
        <f aca="false">+SUMIF($E$11:$BZ$11,"POS",$E113:$BZ113)</f>
        <v>0</v>
      </c>
      <c r="C113" s="4" t="n">
        <f aca="false">+SUMIF($E$11:$BZ$11,"P&amp;l",$E113:$BZ113)</f>
        <v>-3036289.13985508</v>
      </c>
      <c r="D113" s="58"/>
      <c r="E113" s="3"/>
      <c r="F113" s="4" t="n">
        <v>892.115563073799</v>
      </c>
      <c r="G113" s="4" t="n">
        <f aca="false">-+F113*VLOOKUP(A113,curves,3,0)*1000</f>
        <v>-3036289.13985508</v>
      </c>
      <c r="I113" s="3"/>
      <c r="J113" s="3" t="n">
        <v>1952.60483676821</v>
      </c>
      <c r="K113" s="4" t="n">
        <f aca="false">-+J113*VLOOKUP(A113,curves,3,0)*1000</f>
        <v>-6645633.26289306</v>
      </c>
      <c r="M113" s="3"/>
      <c r="N113" s="4"/>
      <c r="O113" s="4"/>
      <c r="Q113" s="3"/>
      <c r="R113" s="3" t="n">
        <f aca="false">-J113</f>
        <v>-1952.60483676821</v>
      </c>
      <c r="S113" s="4" t="n">
        <f aca="false">-+R113*VLOOKUP($A113,curves,3,0)*1000</f>
        <v>6645633.26289306</v>
      </c>
    </row>
    <row r="114" customFormat="false" ht="12.75" hidden="false" customHeight="false" outlineLevel="0" collapsed="false">
      <c r="A114" s="58" t="n">
        <f aca="false">+curves!A103</f>
        <v>39753</v>
      </c>
      <c r="B114" s="3" t="n">
        <f aca="false">+SUMIF($E$11:$BZ$11,"POS",$E114:$BZ114)</f>
        <v>0</v>
      </c>
      <c r="C114" s="4" t="n">
        <f aca="false">+SUMIF($E$11:$BZ$11,"P&amp;l",$E114:$BZ114)</f>
        <v>-3019132.52249964</v>
      </c>
      <c r="D114" s="58"/>
      <c r="E114" s="3"/>
      <c r="F114" s="4" t="n">
        <v>892.674430158437</v>
      </c>
      <c r="G114" s="4" t="n">
        <f aca="false">-+F114*VLOOKUP(A114,curves,3,0)*1000</f>
        <v>-3019132.52249964</v>
      </c>
      <c r="I114" s="3"/>
      <c r="J114" s="3" t="n">
        <v>1953.10235067107</v>
      </c>
      <c r="K114" s="4" t="n">
        <f aca="false">-+J114*VLOOKUP(A114,curves,3,0)*1000</f>
        <v>-6605627.56976803</v>
      </c>
      <c r="M114" s="3"/>
      <c r="N114" s="4"/>
      <c r="O114" s="4"/>
      <c r="Q114" s="3"/>
      <c r="R114" s="3" t="n">
        <f aca="false">-J114</f>
        <v>-1953.10235067107</v>
      </c>
      <c r="S114" s="4" t="n">
        <f aca="false">-+R114*VLOOKUP($A114,curves,3,0)*1000</f>
        <v>6605627.56976803</v>
      </c>
    </row>
    <row r="115" customFormat="false" ht="12.75" hidden="false" customHeight="false" outlineLevel="0" collapsed="false">
      <c r="A115" s="58" t="n">
        <f aca="false">+curves!A104</f>
        <v>39783</v>
      </c>
      <c r="B115" s="3" t="n">
        <f aca="false">+SUMIF($E$11:$BZ$11,"POS",$E115:$BZ115)</f>
        <v>0</v>
      </c>
      <c r="C115" s="4" t="n">
        <f aca="false">+SUMIF($E$11:$BZ$11,"P&amp;l",$E115:$BZ115)</f>
        <v>-3002688.68361147</v>
      </c>
      <c r="D115" s="58"/>
      <c r="E115" s="3"/>
      <c r="F115" s="4" t="n">
        <v>893.23406758037</v>
      </c>
      <c r="G115" s="4" t="n">
        <f aca="false">-+F115*VLOOKUP(A115,curves,3,0)*1000</f>
        <v>-3002688.68361147</v>
      </c>
      <c r="I115" s="3"/>
      <c r="J115" s="3" t="n">
        <v>1953.60055034253</v>
      </c>
      <c r="K115" s="4" t="n">
        <f aca="false">-+J115*VLOOKUP(A115,curves,3,0)*1000</f>
        <v>-6567208.39219767</v>
      </c>
      <c r="M115" s="3"/>
      <c r="N115" s="4"/>
      <c r="O115" s="4"/>
      <c r="Q115" s="3"/>
      <c r="R115" s="3" t="n">
        <f aca="false">-J115</f>
        <v>-1953.60055034253</v>
      </c>
      <c r="S115" s="4" t="n">
        <f aca="false">-+R115*VLOOKUP($A115,curves,3,0)*1000</f>
        <v>6567208.39219767</v>
      </c>
    </row>
    <row r="116" customFormat="false" ht="12.75" hidden="false" customHeight="false" outlineLevel="0" collapsed="false">
      <c r="A116" s="58" t="n">
        <f aca="false">+curves!A105</f>
        <v>39814</v>
      </c>
      <c r="B116" s="3" t="n">
        <f aca="false">+SUMIF($E$11:$BZ$11,"POS",$E116:$BZ116)</f>
        <v>0</v>
      </c>
      <c r="C116" s="4" t="n">
        <f aca="false">+SUMIF($E$11:$BZ$11,"P&amp;l",$E116:$BZ116)</f>
        <v>-2985734.92573414</v>
      </c>
      <c r="D116" s="58"/>
      <c r="E116" s="3"/>
      <c r="F116" s="4" t="n">
        <v>893.794476401493</v>
      </c>
      <c r="G116" s="4" t="n">
        <f aca="false">-+F116*VLOOKUP(A116,curves,3,0)*1000</f>
        <v>-2985734.92573414</v>
      </c>
      <c r="I116" s="3"/>
      <c r="J116" s="3" t="n">
        <v>1954.09943672799</v>
      </c>
      <c r="K116" s="4" t="n">
        <f aca="false">-+J116*VLOOKUP(A116,curves,3,0)*1000</f>
        <v>-6527700.82008801</v>
      </c>
      <c r="M116" s="3"/>
      <c r="N116" s="4"/>
      <c r="O116" s="4"/>
      <c r="Q116" s="3"/>
      <c r="R116" s="3" t="n">
        <f aca="false">-J116</f>
        <v>-1954.09943672799</v>
      </c>
      <c r="S116" s="4" t="n">
        <f aca="false">-+R116*VLOOKUP($A116,curves,3,0)*1000</f>
        <v>6527700.82008801</v>
      </c>
    </row>
    <row r="117" customFormat="false" ht="12.75" hidden="false" customHeight="false" outlineLevel="0" collapsed="false">
      <c r="A117" s="58" t="n">
        <f aca="false">+curves!A106</f>
        <v>39845</v>
      </c>
      <c r="B117" s="3" t="n">
        <f aca="false">+SUMIF($E$11:$BZ$11,"POS",$E117:$BZ117)</f>
        <v>0</v>
      </c>
      <c r="C117" s="4" t="n">
        <f aca="false">+SUMIF($E$11:$BZ$11,"P&amp;l",$E117:$BZ117)</f>
        <v>-2968883.43841369</v>
      </c>
      <c r="D117" s="58"/>
      <c r="E117" s="3"/>
      <c r="F117" s="4" t="n">
        <v>894.355657685037</v>
      </c>
      <c r="G117" s="4" t="n">
        <f aca="false">-+F117*VLOOKUP(A117,curves,3,0)*1000</f>
        <v>-2968883.43841369</v>
      </c>
      <c r="I117" s="3"/>
      <c r="J117" s="3" t="n">
        <v>1954.59901077387</v>
      </c>
      <c r="K117" s="4" t="n">
        <f aca="false">-+J117*VLOOKUP(A117,curves,3,0)*1000</f>
        <v>-6488444.03449836</v>
      </c>
      <c r="M117" s="3"/>
      <c r="N117" s="4"/>
      <c r="O117" s="4"/>
      <c r="Q117" s="3"/>
      <c r="R117" s="3" t="n">
        <f aca="false">-J117</f>
        <v>-1954.59901077387</v>
      </c>
      <c r="S117" s="4" t="n">
        <f aca="false">-+R117*VLOOKUP($A117,curves,3,0)*1000</f>
        <v>6488444.03449836</v>
      </c>
    </row>
    <row r="118" customFormat="false" ht="12.75" hidden="false" customHeight="false" outlineLevel="0" collapsed="false">
      <c r="A118" s="58" t="n">
        <f aca="false">+curves!A107</f>
        <v>39873</v>
      </c>
      <c r="B118" s="3" t="n">
        <f aca="false">+SUMIF($E$11:$BZ$11,"POS",$E118:$BZ118)</f>
        <v>0</v>
      </c>
      <c r="C118" s="4" t="n">
        <f aca="false">+SUMIF($E$11:$BZ$11,"P&amp;l",$E118:$BZ118)</f>
        <v>-2953929.71954422</v>
      </c>
      <c r="D118" s="58"/>
      <c r="E118" s="3"/>
      <c r="F118" s="4" t="n">
        <v>894.917612495758</v>
      </c>
      <c r="G118" s="4" t="n">
        <f aca="false">-+F118*VLOOKUP(A118,curves,3,0)*1000</f>
        <v>-2953929.71954422</v>
      </c>
      <c r="I118" s="3"/>
      <c r="J118" s="3" t="n">
        <v>1955.09927342805</v>
      </c>
      <c r="K118" s="4" t="n">
        <f aca="false">-+J118*VLOOKUP(A118,curves,3,0)*1000</f>
        <v>-6453360.36278515</v>
      </c>
      <c r="M118" s="3"/>
      <c r="N118" s="4"/>
      <c r="O118" s="4"/>
      <c r="Q118" s="3"/>
      <c r="R118" s="3" t="n">
        <f aca="false">-J118</f>
        <v>-1955.09927342805</v>
      </c>
      <c r="S118" s="4" t="n">
        <f aca="false">-+R118*VLOOKUP($A118,curves,3,0)*1000</f>
        <v>6453360.36278515</v>
      </c>
    </row>
    <row r="119" customFormat="false" ht="12.75" hidden="false" customHeight="false" outlineLevel="0" collapsed="false">
      <c r="A119" s="58" t="n">
        <f aca="false">+curves!A108</f>
        <v>39904</v>
      </c>
      <c r="B119" s="3" t="n">
        <f aca="false">+SUMIF($E$11:$BZ$11,"POS",$E119:$BZ119)</f>
        <v>0</v>
      </c>
      <c r="C119" s="4" t="n">
        <f aca="false">+SUMIF($E$11:$BZ$11,"P&amp;l",$E119:$BZ119)</f>
        <v>-2937270.20173362</v>
      </c>
      <c r="D119" s="58"/>
      <c r="E119" s="3"/>
      <c r="F119" s="4" t="n">
        <v>895.480341899935</v>
      </c>
      <c r="G119" s="4" t="n">
        <f aca="false">-+F119*VLOOKUP(A119,curves,3,0)*1000</f>
        <v>-2937270.20173362</v>
      </c>
      <c r="I119" s="3"/>
      <c r="J119" s="3" t="n">
        <v>1955.60022563982</v>
      </c>
      <c r="K119" s="4" t="n">
        <f aca="false">-+J119*VLOOKUP(A119,curves,3,0)*1000</f>
        <v>-6414575.50825529</v>
      </c>
      <c r="M119" s="3"/>
      <c r="N119" s="4"/>
      <c r="O119" s="4"/>
      <c r="Q119" s="3"/>
      <c r="R119" s="3" t="n">
        <f aca="false">-J119</f>
        <v>-1955.60022563982</v>
      </c>
      <c r="S119" s="4" t="n">
        <f aca="false">-+R119*VLOOKUP($A119,curves,3,0)*1000</f>
        <v>6414575.50825529</v>
      </c>
    </row>
    <row r="120" customFormat="false" ht="12.75" hidden="false" customHeight="false" outlineLevel="0" collapsed="false">
      <c r="A120" s="58" t="n">
        <f aca="false">+curves!A109</f>
        <v>39934</v>
      </c>
      <c r="B120" s="3" t="n">
        <f aca="false">+SUMIF($E$11:$BZ$11,"POS",$E120:$BZ120)</f>
        <v>0</v>
      </c>
      <c r="C120" s="4" t="n">
        <f aca="false">+SUMIF($E$11:$BZ$11,"P&amp;l",$E120:$BZ120)</f>
        <v>-2921302.98789339</v>
      </c>
      <c r="D120" s="58"/>
      <c r="E120" s="3"/>
      <c r="F120" s="4" t="n">
        <v>896.043846965205</v>
      </c>
      <c r="G120" s="4" t="n">
        <f aca="false">-+F120*VLOOKUP(A120,curves,3,0)*1000</f>
        <v>-2921302.98789339</v>
      </c>
      <c r="I120" s="3"/>
      <c r="J120" s="3" t="n">
        <v>1956.10186835955</v>
      </c>
      <c r="K120" s="4" t="n">
        <f aca="false">-+J120*VLOOKUP(A120,curves,3,0)*1000</f>
        <v>-6377328.80150504</v>
      </c>
      <c r="M120" s="3"/>
      <c r="N120" s="4"/>
      <c r="O120" s="4"/>
      <c r="Q120" s="3"/>
      <c r="R120" s="3" t="n">
        <f aca="false">-J120</f>
        <v>-1956.10186835955</v>
      </c>
      <c r="S120" s="4" t="n">
        <f aca="false">-+R120*VLOOKUP($A120,curves,3,0)*1000</f>
        <v>6377328.80150504</v>
      </c>
    </row>
    <row r="121" customFormat="false" ht="12.75" hidden="false" customHeight="false" outlineLevel="0" collapsed="false">
      <c r="A121" s="58" t="n">
        <f aca="false">+curves!A110</f>
        <v>39965</v>
      </c>
      <c r="B121" s="3" t="n">
        <f aca="false">+SUMIF($E$11:$BZ$11,"POS",$E121:$BZ121)</f>
        <v>0</v>
      </c>
      <c r="C121" s="4" t="n">
        <f aca="false">+SUMIF($E$11:$BZ$11,"P&amp;l",$E121:$BZ121)</f>
        <v>-2904840.12692138</v>
      </c>
      <c r="D121" s="58"/>
      <c r="E121" s="3"/>
      <c r="F121" s="4" t="n">
        <v>896.608128760731</v>
      </c>
      <c r="G121" s="4" t="n">
        <f aca="false">-+F121*VLOOKUP(A121,curves,3,0)*1000</f>
        <v>-2904840.12692138</v>
      </c>
      <c r="I121" s="3"/>
      <c r="J121" s="3" t="n">
        <v>1956.604202539</v>
      </c>
      <c r="K121" s="4" t="n">
        <f aca="false">-+J121*VLOOKUP(A121,curves,3,0)*1000</f>
        <v>-6339026.17846445</v>
      </c>
      <c r="M121" s="3"/>
      <c r="N121" s="4"/>
      <c r="O121" s="4"/>
      <c r="Q121" s="3"/>
      <c r="R121" s="3" t="n">
        <f aca="false">-J121</f>
        <v>-1956.604202539</v>
      </c>
      <c r="S121" s="4" t="n">
        <f aca="false">-+R121*VLOOKUP($A121,curves,3,0)*1000</f>
        <v>6339026.17846445</v>
      </c>
    </row>
    <row r="122" customFormat="false" ht="12.75" hidden="false" customHeight="false" outlineLevel="0" collapsed="false">
      <c r="A122" s="58" t="n">
        <f aca="false">+curves!A111</f>
        <v>39995</v>
      </c>
      <c r="B122" s="3" t="n">
        <f aca="false">+SUMIF($E$11:$BZ$11,"POS",$E122:$BZ122)</f>
        <v>0</v>
      </c>
      <c r="C122" s="4" t="n">
        <f aca="false">+SUMIF($E$11:$BZ$11,"P&amp;l",$E122:$BZ122)</f>
        <v>-2889061.46813878</v>
      </c>
      <c r="D122" s="58"/>
      <c r="E122" s="3"/>
      <c r="F122" s="4" t="n">
        <v>897.173188357209</v>
      </c>
      <c r="G122" s="4" t="n">
        <f aca="false">-+F122*VLOOKUP(A122,curves,3,0)*1000</f>
        <v>-2889061.46813878</v>
      </c>
      <c r="I122" s="3"/>
      <c r="J122" s="3" t="n">
        <v>1957.10722913143</v>
      </c>
      <c r="K122" s="4" t="n">
        <f aca="false">-+J122*VLOOKUP(A122,curves,3,0)*1000</f>
        <v>-6302242.59716534</v>
      </c>
      <c r="M122" s="3"/>
      <c r="N122" s="4"/>
      <c r="O122" s="4"/>
      <c r="Q122" s="3"/>
      <c r="R122" s="3" t="n">
        <f aca="false">-J122</f>
        <v>-1957.10722913143</v>
      </c>
      <c r="S122" s="4" t="n">
        <f aca="false">-+R122*VLOOKUP($A122,curves,3,0)*1000</f>
        <v>6302242.59716534</v>
      </c>
    </row>
    <row r="123" customFormat="false" ht="12.75" hidden="false" customHeight="false" outlineLevel="0" collapsed="false">
      <c r="A123" s="58" t="n">
        <f aca="false">+curves!A112</f>
        <v>40026</v>
      </c>
      <c r="B123" s="3" t="n">
        <f aca="false">+SUMIF($E$11:$BZ$11,"POS",$E123:$BZ123)</f>
        <v>0</v>
      </c>
      <c r="C123" s="4" t="n">
        <f aca="false">+SUMIF($E$11:$BZ$11,"P&amp;l",$E123:$BZ123)</f>
        <v>-2872792.81312648</v>
      </c>
      <c r="D123" s="58"/>
      <c r="E123" s="3"/>
      <c r="F123" s="4" t="n">
        <v>897.739026826695</v>
      </c>
      <c r="G123" s="4" t="n">
        <f aca="false">-+F123*VLOOKUP(A123,curves,3,0)*1000</f>
        <v>-2872792.81312648</v>
      </c>
      <c r="I123" s="3"/>
      <c r="J123" s="3" t="n">
        <v>1957.6109490911</v>
      </c>
      <c r="K123" s="4" t="n">
        <f aca="false">-+J123*VLOOKUP(A123,curves,3,0)*1000</f>
        <v>-6264415.93535877</v>
      </c>
      <c r="M123" s="3"/>
      <c r="N123" s="4"/>
      <c r="O123" s="4"/>
      <c r="Q123" s="3"/>
      <c r="R123" s="3" t="n">
        <f aca="false">-J123</f>
        <v>-1957.6109490911</v>
      </c>
      <c r="S123" s="4" t="n">
        <f aca="false">-+R123*VLOOKUP($A123,curves,3,0)*1000</f>
        <v>6264415.93535877</v>
      </c>
    </row>
    <row r="124" customFormat="false" ht="12.75" hidden="false" customHeight="false" outlineLevel="0" collapsed="false">
      <c r="A124" s="58" t="n">
        <f aca="false">+curves!A113</f>
        <v>40057</v>
      </c>
      <c r="B124" s="3" t="n">
        <f aca="false">+SUMIF($E$11:$BZ$11,"POS",$E124:$BZ124)</f>
        <v>0</v>
      </c>
      <c r="C124" s="4" t="n">
        <f aca="false">+SUMIF($E$11:$BZ$11,"P&amp;l",$E124:$BZ124)</f>
        <v>-2856622.06910621</v>
      </c>
      <c r="D124" s="58"/>
      <c r="E124" s="3"/>
      <c r="F124" s="4" t="n">
        <v>898.305645242781</v>
      </c>
      <c r="G124" s="4" t="n">
        <f aca="false">-+F124*VLOOKUP(A124,curves,3,0)*1000</f>
        <v>-2856622.06910621</v>
      </c>
      <c r="I124" s="3"/>
      <c r="J124" s="3" t="n">
        <v>1958.11536337377</v>
      </c>
      <c r="K124" s="4" t="n">
        <f aca="false">-+J124*VLOOKUP(A124,curves,3,0)*1000</f>
        <v>-6226828.90894855</v>
      </c>
      <c r="M124" s="3"/>
      <c r="N124" s="4"/>
      <c r="O124" s="4"/>
      <c r="Q124" s="3"/>
      <c r="R124" s="3" t="n">
        <f aca="false">-J124</f>
        <v>-1958.11536337377</v>
      </c>
      <c r="S124" s="4" t="n">
        <f aca="false">-+R124*VLOOKUP($A124,curves,3,0)*1000</f>
        <v>6226828.90894855</v>
      </c>
    </row>
    <row r="125" customFormat="false" ht="12.75" hidden="false" customHeight="false" outlineLevel="0" collapsed="false">
      <c r="A125" s="58" t="n">
        <f aca="false">+curves!A114</f>
        <v>40087</v>
      </c>
      <c r="B125" s="3" t="n">
        <f aca="false">+SUMIF($E$11:$BZ$11,"POS",$E125:$BZ125)</f>
        <v>0</v>
      </c>
      <c r="C125" s="4" t="n">
        <f aca="false">+SUMIF($E$11:$BZ$11,"P&amp;l",$E125:$BZ125)</f>
        <v>-2841123.4909845</v>
      </c>
      <c r="D125" s="58"/>
      <c r="E125" s="3"/>
      <c r="F125" s="4" t="n">
        <v>898.873044680595</v>
      </c>
      <c r="G125" s="4" t="n">
        <f aca="false">-+F125*VLOOKUP(A125,curves,3,0)*1000</f>
        <v>-2841123.4909845</v>
      </c>
      <c r="I125" s="3"/>
      <c r="J125" s="3" t="n">
        <v>1958.62047293659</v>
      </c>
      <c r="K125" s="4" t="n">
        <f aca="false">-+J125*VLOOKUP(A125,curves,3,0)*1000</f>
        <v>-6190732.57176231</v>
      </c>
      <c r="M125" s="3"/>
      <c r="N125" s="4"/>
      <c r="O125" s="4"/>
      <c r="Q125" s="3"/>
      <c r="R125" s="3" t="n">
        <f aca="false">-J125</f>
        <v>-1958.62047293659</v>
      </c>
      <c r="S125" s="4" t="n">
        <f aca="false">-+R125*VLOOKUP($A125,curves,3,0)*1000</f>
        <v>6190732.57176231</v>
      </c>
    </row>
    <row r="126" customFormat="false" ht="12.75" hidden="false" customHeight="false" outlineLevel="0" collapsed="false">
      <c r="A126" s="58" t="n">
        <f aca="false">+curves!A115</f>
        <v>40118</v>
      </c>
      <c r="B126" s="3" t="n">
        <f aca="false">+SUMIF($E$11:$BZ$11,"POS",$E126:$BZ126)</f>
        <v>0</v>
      </c>
      <c r="C126" s="4" t="n">
        <f aca="false">+SUMIF($E$11:$BZ$11,"P&amp;l",$E126:$BZ126)</f>
        <v>-2825143.3153833</v>
      </c>
      <c r="D126" s="58"/>
      <c r="E126" s="3"/>
      <c r="F126" s="4" t="n">
        <v>899.441226216633</v>
      </c>
      <c r="G126" s="4" t="n">
        <f aca="false">-+F126*VLOOKUP(A126,curves,3,0)*1000</f>
        <v>-2825143.3153833</v>
      </c>
      <c r="I126" s="3"/>
      <c r="J126" s="3" t="n">
        <v>1959.12627873781</v>
      </c>
      <c r="K126" s="4" t="n">
        <f aca="false">-+J126*VLOOKUP(A126,curves,3,0)*1000</f>
        <v>-6153612.20838105</v>
      </c>
      <c r="M126" s="3"/>
      <c r="N126" s="4"/>
      <c r="O126" s="4"/>
      <c r="Q126" s="3"/>
      <c r="R126" s="3" t="n">
        <f aca="false">-J126</f>
        <v>-1959.12627873781</v>
      </c>
      <c r="S126" s="4" t="n">
        <f aca="false">-+R126*VLOOKUP($A126,curves,3,0)*1000</f>
        <v>6153612.20838105</v>
      </c>
    </row>
    <row r="127" customFormat="false" ht="12.75" hidden="false" customHeight="false" outlineLevel="0" collapsed="false">
      <c r="A127" s="58" t="n">
        <f aca="false">+curves!A116</f>
        <v>40148</v>
      </c>
      <c r="B127" s="3" t="n">
        <f aca="false">+SUMIF($E$11:$BZ$11,"POS",$E127:$BZ127)</f>
        <v>0</v>
      </c>
      <c r="C127" s="4" t="n">
        <f aca="false">+SUMIF($E$11:$BZ$11,"P&amp;l",$E127:$BZ127)</f>
        <v>-2809827.45335572</v>
      </c>
      <c r="D127" s="58"/>
      <c r="E127" s="3"/>
      <c r="F127" s="4" t="n">
        <v>900.010190928932</v>
      </c>
      <c r="G127" s="4" t="n">
        <f aca="false">-+F127*VLOOKUP(A127,curves,3,0)*1000</f>
        <v>-2809827.45335572</v>
      </c>
      <c r="I127" s="3"/>
      <c r="J127" s="3" t="n">
        <v>1959.63278173713</v>
      </c>
      <c r="K127" s="4" t="n">
        <f aca="false">-+J127*VLOOKUP(A127,curves,3,0)*1000</f>
        <v>-6117964.04542669</v>
      </c>
      <c r="M127" s="3"/>
      <c r="N127" s="4"/>
      <c r="O127" s="4"/>
      <c r="Q127" s="3"/>
      <c r="R127" s="3" t="n">
        <f aca="false">-J127</f>
        <v>-1959.63278173713</v>
      </c>
      <c r="S127" s="4" t="n">
        <f aca="false">-+R127*VLOOKUP($A127,curves,3,0)*1000</f>
        <v>6117964.04542669</v>
      </c>
    </row>
    <row r="128" customFormat="false" ht="12.75" hidden="false" customHeight="false" outlineLevel="0" collapsed="false">
      <c r="A128" s="58" t="n">
        <f aca="false">+curves!A117</f>
        <v>40179</v>
      </c>
      <c r="B128" s="3" t="n">
        <f aca="false">+SUMIF($E$11:$BZ$11,"POS",$E128:$BZ128)</f>
        <v>0</v>
      </c>
      <c r="C128" s="4" t="n">
        <f aca="false">+SUMIF($E$11:$BZ$11,"P&amp;l",$E128:$BZ128)</f>
        <v>-2794035.47470878</v>
      </c>
      <c r="D128" s="58"/>
      <c r="E128" s="3"/>
      <c r="F128" s="4" t="n">
        <v>900.579939897073</v>
      </c>
      <c r="G128" s="4" t="n">
        <f aca="false">-+F128*VLOOKUP(A128,curves,3,0)*1000</f>
        <v>-2794035.47470878</v>
      </c>
      <c r="I128" s="3"/>
      <c r="J128" s="3" t="n">
        <v>1960.13998289567</v>
      </c>
      <c r="K128" s="4" t="n">
        <f aca="false">-+J128*VLOOKUP(A128,curves,3,0)*1000</f>
        <v>-6081304.28513821</v>
      </c>
      <c r="M128" s="3"/>
      <c r="N128" s="4"/>
      <c r="O128" s="4"/>
      <c r="Q128" s="3"/>
      <c r="R128" s="3" t="n">
        <f aca="false">-J128</f>
        <v>-1960.13998289567</v>
      </c>
      <c r="S128" s="4" t="n">
        <f aca="false">-+R128*VLOOKUP($A128,curves,3,0)*1000</f>
        <v>6081304.28513821</v>
      </c>
    </row>
    <row r="129" customFormat="false" ht="12.75" hidden="false" customHeight="false" outlineLevel="0" collapsed="false">
      <c r="A129" s="58" t="n">
        <f aca="false">+curves!A118</f>
        <v>40210</v>
      </c>
      <c r="B129" s="3" t="n">
        <f aca="false">+SUMIF($E$11:$BZ$11,"POS",$E129:$BZ129)</f>
        <v>0</v>
      </c>
      <c r="C129" s="4" t="n">
        <f aca="false">+SUMIF($E$11:$BZ$11,"P&amp;l",$E129:$BZ129)</f>
        <v>-2778338.37968595</v>
      </c>
      <c r="D129" s="58"/>
      <c r="E129" s="3"/>
      <c r="F129" s="4" t="n">
        <v>901.15047420201</v>
      </c>
      <c r="G129" s="4" t="n">
        <f aca="false">-+F129*VLOOKUP(A129,curves,3,0)*1000</f>
        <v>-2778338.37968595</v>
      </c>
      <c r="I129" s="3"/>
      <c r="J129" s="3" t="n">
        <v>1960.64788317566</v>
      </c>
      <c r="K129" s="4" t="n">
        <f aca="false">-+J129*VLOOKUP(A129,curves,3,0)*1000</f>
        <v>-6044876.43165332</v>
      </c>
      <c r="M129" s="3"/>
      <c r="N129" s="4"/>
      <c r="O129" s="4"/>
      <c r="Q129" s="3"/>
      <c r="R129" s="3" t="n">
        <f aca="false">-J129</f>
        <v>-1960.64788317566</v>
      </c>
      <c r="S129" s="4" t="n">
        <f aca="false">-+R129*VLOOKUP($A129,curves,3,0)*1000</f>
        <v>6044876.43165332</v>
      </c>
    </row>
    <row r="130" customFormat="false" ht="12.75" hidden="false" customHeight="false" outlineLevel="0" collapsed="false">
      <c r="A130" s="58" t="n">
        <f aca="false">+curves!A119</f>
        <v>40238</v>
      </c>
      <c r="B130" s="3" t="n">
        <f aca="false">+SUMIF($E$11:$BZ$11,"POS",$E130:$BZ130)</f>
        <v>0</v>
      </c>
      <c r="C130" s="4" t="n">
        <f aca="false">+SUMIF($E$11:$BZ$11,"P&amp;l",$E130:$BZ130)</f>
        <v>-2764411.01752025</v>
      </c>
      <c r="D130" s="58"/>
      <c r="E130" s="3"/>
      <c r="F130" s="4" t="n">
        <v>901.721794926242</v>
      </c>
      <c r="G130" s="4" t="n">
        <f aca="false">-+F130*VLOOKUP(A130,curves,3,0)*1000</f>
        <v>-2764411.01752025</v>
      </c>
      <c r="I130" s="3"/>
      <c r="J130" s="3" t="n">
        <v>1961.15648354074</v>
      </c>
      <c r="K130" s="4" t="n">
        <f aca="false">-+J130*VLOOKUP(A130,curves,3,0)*1000</f>
        <v>-6012322.89236698</v>
      </c>
      <c r="M130" s="3"/>
      <c r="N130" s="4"/>
      <c r="O130" s="4"/>
      <c r="Q130" s="3"/>
      <c r="R130" s="3" t="n">
        <f aca="false">-J130</f>
        <v>-1961.15648354074</v>
      </c>
      <c r="S130" s="4" t="n">
        <f aca="false">-+R130*VLOOKUP($A130,curves,3,0)*1000</f>
        <v>6012322.89236698</v>
      </c>
    </row>
    <row r="131" customFormat="false" ht="12.75" hidden="false" customHeight="false" outlineLevel="0" collapsed="false">
      <c r="A131" s="58" t="n">
        <f aca="false">+curves!A120</f>
        <v>40269</v>
      </c>
      <c r="B131" s="3" t="n">
        <f aca="false">+SUMIF($E$11:$BZ$11,"POS",$E131:$BZ131)</f>
        <v>0</v>
      </c>
      <c r="C131" s="4" t="n">
        <f aca="false">+SUMIF($E$11:$BZ$11,"P&amp;l",$E131:$BZ131)</f>
        <v>-2748892.02103188</v>
      </c>
      <c r="D131" s="58"/>
      <c r="E131" s="3"/>
      <c r="F131" s="4" t="n">
        <v>902.293903153823</v>
      </c>
      <c r="G131" s="4" t="n">
        <f aca="false">-+F131*VLOOKUP(A131,curves,3,0)*1000</f>
        <v>-2748892.02103188</v>
      </c>
      <c r="I131" s="3"/>
      <c r="J131" s="3" t="n">
        <v>1961.66578495604</v>
      </c>
      <c r="K131" s="4" t="n">
        <f aca="false">-+J131*VLOOKUP(A131,curves,3,0)*1000</f>
        <v>-5976331.44294627</v>
      </c>
      <c r="M131" s="3"/>
      <c r="N131" s="4"/>
      <c r="O131" s="4"/>
      <c r="Q131" s="3"/>
      <c r="R131" s="3" t="n">
        <f aca="false">-J131</f>
        <v>-1961.66578495604</v>
      </c>
      <c r="S131" s="4" t="n">
        <f aca="false">-+R131*VLOOKUP($A131,curves,3,0)*1000</f>
        <v>5976331.44294627</v>
      </c>
    </row>
    <row r="132" customFormat="false" ht="12.75" hidden="false" customHeight="false" outlineLevel="0" collapsed="false">
      <c r="A132" s="58" t="n">
        <f aca="false">+curves!A121</f>
        <v>40299</v>
      </c>
      <c r="B132" s="3" t="n">
        <f aca="false">+SUMIF($E$11:$BZ$11,"POS",$E132:$BZ132)</f>
        <v>0</v>
      </c>
      <c r="C132" s="4" t="n">
        <f aca="false">+SUMIF($E$11:$BZ$11,"P&amp;l",$E132:$BZ132)</f>
        <v>-2734018.33514562</v>
      </c>
      <c r="D132" s="58"/>
      <c r="E132" s="3"/>
      <c r="F132" s="4" t="n">
        <v>902.866799970181</v>
      </c>
      <c r="G132" s="4" t="n">
        <f aca="false">-+F132*VLOOKUP(A132,curves,3,0)*1000</f>
        <v>-2734018.33514562</v>
      </c>
      <c r="I132" s="3"/>
      <c r="J132" s="3" t="n">
        <v>1962.17578838776</v>
      </c>
      <c r="K132" s="4" t="n">
        <f aca="false">-+J132*VLOOKUP(A132,curves,3,0)*1000</f>
        <v>-5941767.47047086</v>
      </c>
      <c r="M132" s="3"/>
      <c r="N132" s="4"/>
      <c r="O132" s="4"/>
      <c r="Q132" s="3"/>
      <c r="R132" s="3" t="n">
        <f aca="false">-J132</f>
        <v>-1962.17578838776</v>
      </c>
      <c r="S132" s="4" t="n">
        <f aca="false">-+R132*VLOOKUP($A132,curves,3,0)*1000</f>
        <v>5941767.47047086</v>
      </c>
    </row>
    <row r="133" customFormat="false" ht="12.75" hidden="false" customHeight="false" outlineLevel="0" collapsed="false">
      <c r="A133" s="58" t="n">
        <f aca="false">+curves!A122</f>
        <v>40330</v>
      </c>
      <c r="B133" s="3" t="n">
        <f aca="false">+SUMIF($E$11:$BZ$11,"POS",$E133:$BZ133)</f>
        <v>0</v>
      </c>
      <c r="C133" s="4" t="n">
        <f aca="false">+SUMIF($E$11:$BZ$11,"P&amp;l",$E133:$BZ133)</f>
        <v>-2718681.8016054</v>
      </c>
      <c r="D133" s="58"/>
      <c r="E133" s="3"/>
      <c r="F133" s="4" t="n">
        <v>903.440486462299</v>
      </c>
      <c r="G133" s="4" t="n">
        <f aca="false">-+F133*VLOOKUP(A133,curves,3,0)*1000</f>
        <v>-2718681.8016054</v>
      </c>
      <c r="I133" s="3"/>
      <c r="J133" s="3" t="n">
        <v>1962.68649480354</v>
      </c>
      <c r="K133" s="4" t="n">
        <f aca="false">-+J133*VLOOKUP(A133,curves,3,0)*1000</f>
        <v>-5906221.97658369</v>
      </c>
      <c r="M133" s="3"/>
      <c r="N133" s="4"/>
      <c r="O133" s="4"/>
      <c r="Q133" s="3"/>
      <c r="R133" s="3" t="n">
        <f aca="false">-J133</f>
        <v>-1962.68649480354</v>
      </c>
      <c r="S133" s="4" t="n">
        <f aca="false">-+R133*VLOOKUP($A133,curves,3,0)*1000</f>
        <v>5906221.97658369</v>
      </c>
    </row>
    <row r="134" customFormat="false" ht="12.75" hidden="false" customHeight="false" outlineLevel="0" collapsed="false">
      <c r="A134" s="58" t="n">
        <f aca="false">+curves!A123</f>
        <v>40360</v>
      </c>
      <c r="B134" s="3" t="n">
        <f aca="false">+SUMIF($E$11:$BZ$11,"POS",$E134:$BZ134)</f>
        <v>0</v>
      </c>
      <c r="C134" s="4" t="n">
        <f aca="false">+SUMIF($E$11:$BZ$11,"P&amp;l",$E134:$BZ134)</f>
        <v>-2704357.38307226</v>
      </c>
      <c r="D134" s="58"/>
      <c r="E134" s="3"/>
      <c r="F134" s="4" t="n">
        <v>904.014963718718</v>
      </c>
      <c r="G134" s="4" t="n">
        <f aca="false">-+F134*VLOOKUP(A134,curves,3,0)*1000</f>
        <v>-2704357.38307226</v>
      </c>
      <c r="I134" s="3"/>
      <c r="J134" s="3" t="n">
        <v>1963.1979051725</v>
      </c>
      <c r="K134" s="4" t="n">
        <f aca="false">-+J134*VLOOKUP(A134,curves,3,0)*1000</f>
        <v>-5872899.19123196</v>
      </c>
      <c r="M134" s="3"/>
      <c r="N134" s="4"/>
      <c r="O134" s="4"/>
      <c r="Q134" s="3"/>
      <c r="R134" s="3" t="n">
        <f aca="false">-J134</f>
        <v>-1963.1979051725</v>
      </c>
      <c r="S134" s="4" t="n">
        <f aca="false">-+R134*VLOOKUP($A134,curves,3,0)*1000</f>
        <v>5872899.19123196</v>
      </c>
    </row>
    <row r="135" customFormat="false" ht="12.75" hidden="false" customHeight="false" outlineLevel="0" collapsed="false">
      <c r="A135" s="58" t="n">
        <f aca="false">+curves!A124</f>
        <v>40391</v>
      </c>
      <c r="B135" s="3" t="n">
        <f aca="false">+SUMIF($E$11:$BZ$11,"POS",$E135:$BZ135)</f>
        <v>0</v>
      </c>
      <c r="C135" s="4" t="n">
        <f aca="false">+SUMIF($E$11:$BZ$11,"P&amp;l",$E135:$BZ135)</f>
        <v>-2689695.85968229</v>
      </c>
      <c r="D135" s="58"/>
      <c r="E135" s="3"/>
      <c r="F135" s="4" t="n">
        <v>904.590232829362</v>
      </c>
      <c r="G135" s="4" t="n">
        <f aca="false">-+F135*VLOOKUP(A135,curves,3,0)*1000</f>
        <v>-2689695.85968229</v>
      </c>
      <c r="I135" s="3"/>
      <c r="J135" s="3" t="n">
        <v>1963.71002046484</v>
      </c>
      <c r="K135" s="4" t="n">
        <f aca="false">-+J135*VLOOKUP(A135,curves,3,0)*1000</f>
        <v>-5838867.72151036</v>
      </c>
      <c r="M135" s="3"/>
      <c r="N135" s="4"/>
      <c r="O135" s="4"/>
      <c r="Q135" s="3"/>
      <c r="R135" s="3" t="n">
        <f aca="false">-J135</f>
        <v>-1963.71002046484</v>
      </c>
      <c r="S135" s="4" t="n">
        <f aca="false">-+R135*VLOOKUP($A135,curves,3,0)*1000</f>
        <v>5838867.72151036</v>
      </c>
    </row>
    <row r="136" customFormat="false" ht="12.75" hidden="false" customHeight="false" outlineLevel="0" collapsed="false">
      <c r="A136" s="58" t="n">
        <f aca="false">+curves!A125</f>
        <v>40422</v>
      </c>
      <c r="B136" s="3" t="n">
        <f aca="false">+SUMIF($E$11:$BZ$11,"POS",$E136:$BZ136)</f>
        <v>0</v>
      </c>
      <c r="C136" s="4" t="n">
        <f aca="false">+SUMIF($E$11:$BZ$11,"P&amp;l",$E136:$BZ136)</f>
        <v>-2675114.16739592</v>
      </c>
      <c r="D136" s="58"/>
      <c r="E136" s="3"/>
      <c r="F136" s="4" t="n">
        <v>905.166294885716</v>
      </c>
      <c r="G136" s="4" t="n">
        <f aca="false">-+F136*VLOOKUP(A136,curves,3,0)*1000</f>
        <v>-2675114.16739592</v>
      </c>
      <c r="I136" s="3"/>
      <c r="J136" s="3" t="n">
        <v>1964.22284165222</v>
      </c>
      <c r="K136" s="4" t="n">
        <f aca="false">-+J136*VLOOKUP(A136,curves,3,0)*1000</f>
        <v>-5805033.15392444</v>
      </c>
      <c r="M136" s="3"/>
      <c r="N136" s="4"/>
      <c r="O136" s="4"/>
      <c r="Q136" s="3"/>
      <c r="R136" s="3" t="n">
        <f aca="false">-J136</f>
        <v>-1964.22284165222</v>
      </c>
      <c r="S136" s="4" t="n">
        <f aca="false">-+R136*VLOOKUP($A136,curves,3,0)*1000</f>
        <v>5805033.15392444</v>
      </c>
    </row>
    <row r="137" customFormat="false" ht="12.75" hidden="false" customHeight="false" outlineLevel="0" collapsed="false">
      <c r="A137" s="58" t="n">
        <f aca="false">+curves!A126</f>
        <v>40452</v>
      </c>
      <c r="B137" s="3" t="n">
        <f aca="false">+SUMIF($E$11:$BZ$11,"POS",$E137:$BZ137)</f>
        <v>0</v>
      </c>
      <c r="C137" s="4" t="n">
        <f aca="false">+SUMIF($E$11:$BZ$11,"P&amp;l",$E137:$BZ137)</f>
        <v>-2661133.15980681</v>
      </c>
      <c r="D137" s="58"/>
      <c r="E137" s="3"/>
      <c r="F137" s="4" t="n">
        <v>905.743150980827</v>
      </c>
      <c r="G137" s="4" t="n">
        <f aca="false">-+F137*VLOOKUP(A137,curves,3,0)*1000</f>
        <v>-2661133.15980681</v>
      </c>
      <c r="I137" s="3"/>
      <c r="J137" s="3" t="n">
        <v>1964.73636970775</v>
      </c>
      <c r="K137" s="4" t="n">
        <f aca="false">-+J137*VLOOKUP(A137,curves,3,0)*1000</f>
        <v>-5772525.13369371</v>
      </c>
      <c r="M137" s="3"/>
      <c r="N137" s="4"/>
      <c r="O137" s="4"/>
      <c r="Q137" s="3"/>
      <c r="R137" s="3" t="n">
        <f aca="false">-J137</f>
        <v>-1964.73636970775</v>
      </c>
      <c r="S137" s="4" t="n">
        <f aca="false">-+R137*VLOOKUP($A137,curves,3,0)*1000</f>
        <v>5772525.13369371</v>
      </c>
    </row>
    <row r="138" customFormat="false" ht="12.75" hidden="false" customHeight="false" outlineLevel="0" collapsed="false">
      <c r="A138" s="58" t="n">
        <f aca="false">+curves!A127</f>
        <v>40483</v>
      </c>
      <c r="B138" s="3" t="n">
        <f aca="false">+SUMIF($E$11:$BZ$11,"POS",$E138:$BZ138)</f>
        <v>0</v>
      </c>
      <c r="C138" s="4" t="n">
        <f aca="false">+SUMIF($E$11:$BZ$11,"P&amp;l",$E138:$BZ138)</f>
        <v>-2646707.02623849</v>
      </c>
      <c r="D138" s="58"/>
      <c r="E138" s="3"/>
      <c r="F138" s="4" t="n">
        <v>906.320802209132</v>
      </c>
      <c r="G138" s="4" t="n">
        <f aca="false">-+F138*VLOOKUP(A138,curves,3,0)*1000</f>
        <v>-2646707.02623849</v>
      </c>
      <c r="I138" s="3"/>
      <c r="J138" s="3" t="n">
        <v>1965.25060560567</v>
      </c>
      <c r="K138" s="4" t="n">
        <f aca="false">-+J138*VLOOKUP(A138,curves,3,0)*1000</f>
        <v>-5739074.47947526</v>
      </c>
      <c r="M138" s="3"/>
      <c r="N138" s="4"/>
      <c r="O138" s="4"/>
      <c r="Q138" s="3"/>
      <c r="R138" s="3" t="n">
        <f aca="false">-J138</f>
        <v>-1965.25060560567</v>
      </c>
      <c r="S138" s="4" t="n">
        <f aca="false">-+R138*VLOOKUP($A138,curves,3,0)*1000</f>
        <v>5739074.47947526</v>
      </c>
    </row>
    <row r="139" customFormat="false" ht="12.75" hidden="false" customHeight="false" outlineLevel="0" collapsed="false">
      <c r="A139" s="58" t="n">
        <f aca="false">+curves!A128</f>
        <v>40513</v>
      </c>
      <c r="B139" s="3" t="n">
        <f aca="false">+SUMIF($E$11:$BZ$11,"POS",$E139:$BZ139)</f>
        <v>0</v>
      </c>
      <c r="C139" s="4" t="n">
        <f aca="false">+SUMIF($E$11:$BZ$11,"P&amp;l",$E139:$BZ139)</f>
        <v>-2632875.24863127</v>
      </c>
      <c r="D139" s="58"/>
      <c r="E139" s="3"/>
      <c r="F139" s="4" t="n">
        <v>906.899249666636</v>
      </c>
      <c r="G139" s="4" t="n">
        <f aca="false">-+F139*VLOOKUP(A139,curves,3,0)*1000</f>
        <v>-2632875.24863127</v>
      </c>
      <c r="I139" s="3"/>
      <c r="J139" s="3" t="n">
        <v>1965.76555032164</v>
      </c>
      <c r="K139" s="4" t="n">
        <f aca="false">-+J139*VLOOKUP(A139,curves,3,0)*1000</f>
        <v>-5706935.43296718</v>
      </c>
      <c r="M139" s="3"/>
      <c r="N139" s="4"/>
      <c r="O139" s="4"/>
      <c r="Q139" s="3"/>
      <c r="R139" s="3" t="n">
        <f aca="false">-J139</f>
        <v>-1965.76555032164</v>
      </c>
      <c r="S139" s="4" t="n">
        <f aca="false">-+R139*VLOOKUP($A139,curves,3,0)*1000</f>
        <v>5706935.43296718</v>
      </c>
    </row>
    <row r="140" customFormat="false" ht="12.75" hidden="false" customHeight="false" outlineLevel="0" collapsed="false">
      <c r="A140" s="58" t="n">
        <f aca="false">+curves!A129</f>
        <v>40544</v>
      </c>
      <c r="B140" s="3" t="n">
        <f aca="false">+SUMIF($E$11:$BZ$11,"POS",$E140:$BZ140)</f>
        <v>0</v>
      </c>
      <c r="C140" s="4" t="n">
        <f aca="false">+SUMIF($E$11:$BZ$11,"P&amp;l",$E140:$BZ140)</f>
        <v>-2618603.00683012</v>
      </c>
      <c r="D140" s="58"/>
      <c r="E140" s="3"/>
      <c r="F140" s="4" t="n">
        <v>907.478494450913</v>
      </c>
      <c r="G140" s="4" t="n">
        <f aca="false">-+F140*VLOOKUP(A140,curves,3,0)*1000</f>
        <v>-2618603.00683012</v>
      </c>
      <c r="I140" s="3"/>
      <c r="J140" s="3" t="n">
        <v>1966.28120483282</v>
      </c>
      <c r="K140" s="4" t="n">
        <f aca="false">-+J140*VLOOKUP(A140,curves,3,0)*1000</f>
        <v>-5673864.34690579</v>
      </c>
      <c r="M140" s="3"/>
      <c r="N140" s="4"/>
      <c r="O140" s="4"/>
      <c r="Q140" s="3"/>
      <c r="R140" s="3" t="n">
        <f aca="false">-J140</f>
        <v>-1966.28120483282</v>
      </c>
      <c r="S140" s="4" t="n">
        <f aca="false">-+R140*VLOOKUP($A140,curves,3,0)*1000</f>
        <v>5673864.34690579</v>
      </c>
    </row>
    <row r="141" customFormat="false" ht="12.75" hidden="false" customHeight="false" outlineLevel="0" collapsed="false">
      <c r="A141" s="58" t="n">
        <f aca="false">+curves!A130</f>
        <v>40575</v>
      </c>
      <c r="B141" s="3" t="n">
        <f aca="false">+SUMIF($E$11:$BZ$11,"POS",$E141:$BZ141)</f>
        <v>0</v>
      </c>
      <c r="C141" s="4" t="n">
        <f aca="false">+SUMIF($E$11:$BZ$11,"P&amp;l",$E141:$BZ141)</f>
        <v>-2604408.46773452</v>
      </c>
      <c r="D141" s="58"/>
      <c r="E141" s="3"/>
      <c r="F141" s="4" t="n">
        <v>908.058537660932</v>
      </c>
      <c r="G141" s="4" t="n">
        <f aca="false">-+F141*VLOOKUP(A141,curves,3,0)*1000</f>
        <v>-2604408.46773452</v>
      </c>
      <c r="I141" s="3"/>
      <c r="J141" s="3" t="n">
        <v>1966.79757011747</v>
      </c>
      <c r="K141" s="4" t="n">
        <f aca="false">-+J141*VLOOKUP(A141,curves,3,0)*1000</f>
        <v>-5640984.62102264</v>
      </c>
      <c r="M141" s="3"/>
      <c r="N141" s="4"/>
      <c r="O141" s="4"/>
      <c r="Q141" s="3"/>
      <c r="R141" s="3" t="n">
        <f aca="false">-J141</f>
        <v>-1966.79757011747</v>
      </c>
      <c r="S141" s="4" t="n">
        <f aca="false">-+R141*VLOOKUP($A141,curves,3,0)*1000</f>
        <v>5640984.62102264</v>
      </c>
    </row>
    <row r="142" customFormat="false" ht="12.75" hidden="false" customHeight="false" outlineLevel="0" collapsed="false">
      <c r="A142" s="58" t="n">
        <f aca="false">+curves!A131</f>
        <v>40603</v>
      </c>
      <c r="B142" s="3" t="n">
        <f aca="false">+SUMIF($E$11:$BZ$11,"POS",$E142:$BZ142)</f>
        <v>0</v>
      </c>
      <c r="C142" s="4" t="n">
        <f aca="false">+SUMIF($E$11:$BZ$11,"P&amp;l",$E142:$BZ142)</f>
        <v>-2591814.46306033</v>
      </c>
      <c r="D142" s="58"/>
      <c r="E142" s="3"/>
      <c r="F142" s="4" t="n">
        <v>908.639380397236</v>
      </c>
      <c r="G142" s="4" t="n">
        <f aca="false">-+F142*VLOOKUP(A142,curves,3,0)*1000</f>
        <v>-2591814.46306033</v>
      </c>
      <c r="I142" s="3"/>
      <c r="J142" s="3" t="n">
        <v>1967.31464715531</v>
      </c>
      <c r="K142" s="4" t="n">
        <f aca="false">-+J142*VLOOKUP(A142,curves,3,0)*1000</f>
        <v>-5611593.18635127</v>
      </c>
      <c r="M142" s="3"/>
      <c r="N142" s="4"/>
      <c r="O142" s="4"/>
      <c r="Q142" s="3"/>
      <c r="R142" s="3" t="n">
        <f aca="false">-J142</f>
        <v>-1967.31464715531</v>
      </c>
      <c r="S142" s="4" t="n">
        <f aca="false">-+R142*VLOOKUP($A142,curves,3,0)*1000</f>
        <v>5611593.18635127</v>
      </c>
    </row>
    <row r="143" customFormat="false" ht="12.75" hidden="false" customHeight="false" outlineLevel="0" collapsed="false">
      <c r="A143" s="58" t="n">
        <f aca="false">+curves!A132</f>
        <v>40634</v>
      </c>
      <c r="B143" s="3" t="n">
        <f aca="false">+SUMIF($E$11:$BZ$11,"POS",$E143:$BZ143)</f>
        <v>0</v>
      </c>
      <c r="C143" s="4" t="n">
        <f aca="false">+SUMIF($E$11:$BZ$11,"P&amp;l",$E143:$BZ143)</f>
        <v>-2577765.88638535</v>
      </c>
      <c r="D143" s="58"/>
      <c r="E143" s="3"/>
      <c r="F143" s="4" t="n">
        <v>909.221023761942</v>
      </c>
      <c r="G143" s="4" t="n">
        <f aca="false">-+F143*VLOOKUP(A143,curves,3,0)*1000</f>
        <v>-2577765.88638535</v>
      </c>
      <c r="I143" s="3"/>
      <c r="J143" s="3" t="n">
        <v>1967.83243692753</v>
      </c>
      <c r="K143" s="4" t="n">
        <f aca="false">-+J143*VLOOKUP(A143,curves,3,0)*1000</f>
        <v>-5579073.94732931</v>
      </c>
      <c r="M143" s="3"/>
      <c r="N143" s="4"/>
      <c r="O143" s="4"/>
      <c r="Q143" s="3"/>
      <c r="R143" s="3" t="n">
        <f aca="false">-J143</f>
        <v>-1967.83243692753</v>
      </c>
      <c r="S143" s="4" t="n">
        <f aca="false">-+R143*VLOOKUP($A143,curves,3,0)*1000</f>
        <v>5579073.94732931</v>
      </c>
    </row>
    <row r="144" customFormat="false" ht="12.75" hidden="false" customHeight="false" outlineLevel="0" collapsed="false">
      <c r="A144" s="58" t="n">
        <f aca="false">+curves!A133</f>
        <v>40664</v>
      </c>
      <c r="B144" s="3" t="n">
        <f aca="false">+SUMIF($E$11:$BZ$11,"POS",$E144:$BZ144)</f>
        <v>0</v>
      </c>
      <c r="C144" s="4" t="n">
        <f aca="false">+SUMIF($E$11:$BZ$11,"P&amp;l",$E144:$BZ144)</f>
        <v>-2564296.30372261</v>
      </c>
      <c r="D144" s="58"/>
      <c r="E144" s="3"/>
      <c r="F144" s="4" t="n">
        <v>909.803468858572</v>
      </c>
      <c r="G144" s="4" t="n">
        <f aca="false">-+F144*VLOOKUP(A144,curves,3,0)*1000</f>
        <v>-2564296.30372261</v>
      </c>
      <c r="I144" s="3"/>
      <c r="J144" s="3" t="n">
        <v>1968.35094041644</v>
      </c>
      <c r="K144" s="4" t="n">
        <f aca="false">-+J144*VLOOKUP(A144,curves,3,0)*1000</f>
        <v>-5547830.06847761</v>
      </c>
      <c r="M144" s="3"/>
      <c r="N144" s="4"/>
      <c r="O144" s="4"/>
      <c r="Q144" s="3"/>
      <c r="R144" s="3" t="n">
        <f aca="false">-J144</f>
        <v>-1968.35094041644</v>
      </c>
      <c r="S144" s="4" t="n">
        <f aca="false">-+R144*VLOOKUP($A144,curves,3,0)*1000</f>
        <v>5547830.06847761</v>
      </c>
    </row>
    <row r="145" customFormat="false" ht="12.75" hidden="false" customHeight="false" outlineLevel="0" collapsed="false">
      <c r="A145" s="58" t="n">
        <f aca="false">+curves!A134</f>
        <v>40695</v>
      </c>
      <c r="B145" s="3" t="n">
        <f aca="false">+SUMIF($E$11:$BZ$11,"POS",$E145:$BZ145)</f>
        <v>0</v>
      </c>
      <c r="C145" s="4" t="n">
        <f aca="false">+SUMIF($E$11:$BZ$11,"P&amp;l",$E145:$BZ145)</f>
        <v>-2550397.57257957</v>
      </c>
      <c r="D145" s="58"/>
      <c r="E145" s="3"/>
      <c r="F145" s="4" t="n">
        <v>910.386716792227</v>
      </c>
      <c r="G145" s="4" t="n">
        <f aca="false">-+F145*VLOOKUP(A145,curves,3,0)*1000</f>
        <v>-2550397.57257957</v>
      </c>
      <c r="I145" s="3"/>
      <c r="J145" s="3" t="n">
        <v>1968.87015860582</v>
      </c>
      <c r="K145" s="4" t="n">
        <f aca="false">-+J145*VLOOKUP(A145,curves,3,0)*1000</f>
        <v>-5515679.8540797</v>
      </c>
      <c r="M145" s="3"/>
      <c r="N145" s="4"/>
      <c r="O145" s="4"/>
      <c r="Q145" s="3"/>
      <c r="R145" s="3" t="n">
        <f aca="false">-J145</f>
        <v>-1968.87015860582</v>
      </c>
      <c r="S145" s="4" t="n">
        <f aca="false">-+R145*VLOOKUP($A145,curves,3,0)*1000</f>
        <v>5515679.8540797</v>
      </c>
    </row>
    <row r="146" customFormat="false" ht="12.75" hidden="false" customHeight="false" outlineLevel="0" collapsed="false">
      <c r="A146" s="58" t="n">
        <f aca="false">+curves!A135</f>
        <v>40725</v>
      </c>
      <c r="B146" s="3" t="n">
        <f aca="false">+SUMIF($E$11:$BZ$11,"POS",$E146:$BZ146)</f>
        <v>0</v>
      </c>
      <c r="C146" s="4" t="n">
        <f aca="false">+SUMIF($E$11:$BZ$11,"P&amp;l",$E146:$BZ146)</f>
        <v>-2537071.73633793</v>
      </c>
      <c r="D146" s="58"/>
      <c r="E146" s="3"/>
      <c r="F146" s="4" t="n">
        <v>910.970768669586</v>
      </c>
      <c r="G146" s="4" t="n">
        <f aca="false">-+F146*VLOOKUP(A146,curves,3,0)*1000</f>
        <v>-2537071.73633793</v>
      </c>
      <c r="I146" s="3"/>
      <c r="J146" s="3" t="n">
        <v>1969.39009248094</v>
      </c>
      <c r="K146" s="4" t="n">
        <f aca="false">-+J146*VLOOKUP(A146,curves,3,0)*1000</f>
        <v>-5484790.635768</v>
      </c>
      <c r="M146" s="3"/>
      <c r="N146" s="4"/>
      <c r="O146" s="4"/>
      <c r="Q146" s="3"/>
      <c r="R146" s="3" t="n">
        <f aca="false">-J146</f>
        <v>-1969.39009248094</v>
      </c>
      <c r="S146" s="4" t="n">
        <f aca="false">-+R146*VLOOKUP($A146,curves,3,0)*1000</f>
        <v>5484790.635768</v>
      </c>
    </row>
    <row r="147" customFormat="false" ht="12.75" hidden="false" customHeight="false" outlineLevel="0" collapsed="false">
      <c r="A147" s="58" t="n">
        <f aca="false">+curves!A136</f>
        <v>40756</v>
      </c>
      <c r="B147" s="3" t="n">
        <f aca="false">+SUMIF($E$11:$BZ$11,"POS",$E147:$BZ147)</f>
        <v>0</v>
      </c>
      <c r="C147" s="4" t="n">
        <f aca="false">+SUMIF($E$11:$BZ$11,"P&amp;l",$E147:$BZ147)</f>
        <v>-2523321.2452235</v>
      </c>
      <c r="D147" s="58"/>
      <c r="E147" s="3"/>
      <c r="F147" s="4" t="n">
        <v>911.55562559874</v>
      </c>
      <c r="G147" s="4" t="n">
        <f aca="false">-+F147*VLOOKUP(A147,curves,3,0)*1000</f>
        <v>-2523321.2452235</v>
      </c>
      <c r="I147" s="3"/>
      <c r="J147" s="3" t="n">
        <v>1969.91074302815</v>
      </c>
      <c r="K147" s="4" t="n">
        <f aca="false">-+J147*VLOOKUP(A147,curves,3,0)*1000</f>
        <v>-5453005.26867133</v>
      </c>
      <c r="M147" s="3"/>
      <c r="N147" s="4"/>
      <c r="O147" s="4"/>
      <c r="Q147" s="3"/>
      <c r="R147" s="3" t="n">
        <f aca="false">-J147</f>
        <v>-1969.91074302815</v>
      </c>
      <c r="S147" s="4" t="n">
        <f aca="false">-+R147*VLOOKUP($A147,curves,3,0)*1000</f>
        <v>5453005.26867133</v>
      </c>
    </row>
    <row r="148" customFormat="false" ht="12.75" hidden="false" customHeight="false" outlineLevel="0" collapsed="false">
      <c r="A148" s="58" t="n">
        <f aca="false">+curves!A137</f>
        <v>40787</v>
      </c>
      <c r="B148" s="3" t="n">
        <f aca="false">+SUMIF($E$11:$BZ$11,"POS",$E148:$BZ148)</f>
        <v>0</v>
      </c>
      <c r="C148" s="4" t="n">
        <f aca="false">+SUMIF($E$11:$BZ$11,"P&amp;l",$E148:$BZ148)</f>
        <v>-2509645.60398279</v>
      </c>
      <c r="D148" s="58"/>
      <c r="E148" s="3"/>
      <c r="F148" s="4" t="n">
        <v>912.141288689367</v>
      </c>
      <c r="G148" s="4" t="n">
        <f aca="false">-+F148*VLOOKUP(A148,curves,3,0)*1000</f>
        <v>-2509645.60398279</v>
      </c>
      <c r="I148" s="3"/>
      <c r="J148" s="3" t="n">
        <v>1970.43211123531</v>
      </c>
      <c r="K148" s="4" t="n">
        <f aca="false">-+J148*VLOOKUP(A148,curves,3,0)*1000</f>
        <v>-5421403.84086078</v>
      </c>
      <c r="M148" s="3"/>
      <c r="N148" s="4"/>
      <c r="O148" s="4"/>
      <c r="Q148" s="3"/>
      <c r="R148" s="3" t="n">
        <f aca="false">-J148</f>
        <v>-1970.43211123531</v>
      </c>
      <c r="S148" s="4" t="n">
        <f aca="false">-+R148*VLOOKUP($A148,curves,3,0)*1000</f>
        <v>5421403.84086078</v>
      </c>
    </row>
    <row r="149" customFormat="false" ht="12.75" hidden="false" customHeight="false" outlineLevel="0" collapsed="false">
      <c r="A149" s="58" t="n">
        <f aca="false">+curves!A138</f>
        <v>40817</v>
      </c>
      <c r="B149" s="3" t="n">
        <f aca="false">+SUMIF($E$11:$BZ$11,"POS",$E149:$BZ149)</f>
        <v>0</v>
      </c>
      <c r="C149" s="4" t="n">
        <f aca="false">+SUMIF($E$11:$BZ$11,"P&amp;l",$E149:$BZ149)</f>
        <v>-2496533.77512754</v>
      </c>
      <c r="D149" s="58"/>
      <c r="E149" s="3"/>
      <c r="F149" s="4" t="n">
        <v>912.727759052729</v>
      </c>
      <c r="G149" s="4" t="n">
        <f aca="false">-+F149*VLOOKUP(A149,curves,3,0)*1000</f>
        <v>-2496533.77512754</v>
      </c>
      <c r="I149" s="3"/>
      <c r="J149" s="3" t="n">
        <v>1970.95419809177</v>
      </c>
      <c r="K149" s="4" t="n">
        <f aca="false">-+J149*VLOOKUP(A149,curves,3,0)*1000</f>
        <v>-5391042.04508066</v>
      </c>
      <c r="M149" s="3"/>
      <c r="N149" s="4"/>
      <c r="O149" s="4"/>
      <c r="Q149" s="3"/>
      <c r="R149" s="3" t="n">
        <f aca="false">-J149</f>
        <v>-1970.95419809177</v>
      </c>
      <c r="S149" s="4" t="n">
        <f aca="false">-+R149*VLOOKUP($A149,curves,3,0)*1000</f>
        <v>5391042.04508066</v>
      </c>
    </row>
    <row r="150" customFormat="false" ht="12.75" hidden="false" customHeight="false" outlineLevel="0" collapsed="false">
      <c r="A150" s="58" t="n">
        <f aca="false">+curves!A139</f>
        <v>40848</v>
      </c>
      <c r="B150" s="3" t="n">
        <f aca="false">+SUMIF($E$11:$BZ$11,"POS",$E150:$BZ150)</f>
        <v>0</v>
      </c>
      <c r="C150" s="4" t="n">
        <f aca="false">+SUMIF($E$11:$BZ$11,"P&amp;l",$E150:$BZ150)</f>
        <v>-2483003.98397291</v>
      </c>
      <c r="D150" s="58"/>
      <c r="E150" s="3"/>
      <c r="F150" s="4" t="n">
        <v>913.315037801506</v>
      </c>
      <c r="G150" s="4" t="n">
        <f aca="false">-+F150*VLOOKUP(A150,curves,3,0)*1000</f>
        <v>-2483003.98397291</v>
      </c>
      <c r="I150" s="3"/>
      <c r="J150" s="3" t="n">
        <v>1971.47700458798</v>
      </c>
      <c r="K150" s="4" t="n">
        <f aca="false">-+J150*VLOOKUP(A150,curves,3,0)*1000</f>
        <v>-5359799.2522782</v>
      </c>
      <c r="M150" s="3"/>
      <c r="N150" s="4"/>
      <c r="O150" s="4"/>
      <c r="Q150" s="3"/>
      <c r="R150" s="3" t="n">
        <f aca="false">-J150</f>
        <v>-1971.47700458798</v>
      </c>
      <c r="S150" s="4" t="n">
        <f aca="false">-+R150*VLOOKUP($A150,curves,3,0)*1000</f>
        <v>5359799.2522782</v>
      </c>
    </row>
    <row r="151" customFormat="false" ht="12.75" hidden="false" customHeight="false" outlineLevel="0" collapsed="false">
      <c r="A151" s="58" t="n">
        <f aca="false">+curves!A140</f>
        <v>40878</v>
      </c>
      <c r="B151" s="3" t="n">
        <f aca="false">+SUMIF($E$11:$BZ$11,"POS",$E151:$BZ151)</f>
        <v>0</v>
      </c>
      <c r="C151" s="4" t="n">
        <f aca="false">+SUMIF($E$11:$BZ$11,"P&amp;l",$E151:$BZ151)</f>
        <v>-2470032.06675983</v>
      </c>
      <c r="D151" s="58"/>
      <c r="E151" s="3"/>
      <c r="F151" s="4" t="n">
        <v>913.903126049969</v>
      </c>
      <c r="G151" s="4" t="n">
        <f aca="false">-+F151*VLOOKUP(A151,curves,3,0)*1000</f>
        <v>-2470032.06675983</v>
      </c>
      <c r="I151" s="3"/>
      <c r="J151" s="3" t="n">
        <v>1972.00053171589</v>
      </c>
      <c r="K151" s="4" t="n">
        <f aca="false">-+J151*VLOOKUP(A151,curves,3,0)*1000</f>
        <v>-5329782.12916119</v>
      </c>
      <c r="M151" s="3"/>
      <c r="N151" s="4"/>
      <c r="O151" s="4"/>
      <c r="Q151" s="3"/>
      <c r="R151" s="3" t="n">
        <f aca="false">-J151</f>
        <v>-1972.00053171589</v>
      </c>
      <c r="S151" s="4" t="n">
        <f aca="false">-+R151*VLOOKUP($A151,curves,3,0)*1000</f>
        <v>5329782.12916119</v>
      </c>
    </row>
    <row r="152" customFormat="false" ht="12.75" hidden="false" customHeight="false" outlineLevel="0" collapsed="false">
      <c r="A152" s="58" t="n">
        <f aca="false">+curves!A141</f>
        <v>40909</v>
      </c>
      <c r="B152" s="3" t="n">
        <f aca="false">+SUMIF($E$11:$BZ$11,"POS",$E152:$BZ152)</f>
        <v>0</v>
      </c>
      <c r="C152" s="4" t="n">
        <f aca="false">+SUMIF($E$11:$BZ$11,"P&amp;l",$E152:$BZ152)</f>
        <v>-2456646.56315019</v>
      </c>
      <c r="D152" s="58"/>
      <c r="E152" s="3"/>
      <c r="F152" s="4" t="n">
        <v>914.492024913984</v>
      </c>
      <c r="G152" s="4" t="n">
        <f aca="false">-+F152*VLOOKUP(A152,curves,3,0)*1000</f>
        <v>-2456646.56315019</v>
      </c>
      <c r="I152" s="3"/>
      <c r="J152" s="3" t="n">
        <v>1972.52478046893</v>
      </c>
      <c r="K152" s="4" t="n">
        <f aca="false">-+J152*VLOOKUP(A152,curves,3,0)*1000</f>
        <v>-5298893.91121083</v>
      </c>
      <c r="M152" s="3"/>
      <c r="N152" s="4"/>
      <c r="O152" s="4"/>
      <c r="Q152" s="3"/>
      <c r="R152" s="3" t="n">
        <f aca="false">-J152</f>
        <v>-1972.52478046893</v>
      </c>
      <c r="S152" s="4" t="n">
        <f aca="false">-+R152*VLOOKUP($A152,curves,3,0)*1000</f>
        <v>5298893.91121083</v>
      </c>
    </row>
    <row r="153" customFormat="false" ht="12.75" hidden="false" customHeight="false" outlineLevel="0" collapsed="false">
      <c r="A153" s="58" t="n">
        <f aca="false">+curves!A142</f>
        <v>40940</v>
      </c>
      <c r="B153" s="3" t="n">
        <f aca="false">+SUMIF($E$11:$BZ$11,"POS",$E153:$BZ153)</f>
        <v>0</v>
      </c>
      <c r="C153" s="4" t="n">
        <f aca="false">+SUMIF($E$11:$BZ$11,"P&amp;l",$E153:$BZ153)</f>
        <v>-2443333.91429028</v>
      </c>
      <c r="D153" s="58"/>
      <c r="E153" s="3"/>
      <c r="F153" s="4" t="n">
        <v>915.081735510836</v>
      </c>
      <c r="G153" s="4" t="n">
        <f aca="false">-+F153*VLOOKUP(A153,curves,3,0)*1000</f>
        <v>-2443333.91429028</v>
      </c>
      <c r="I153" s="3"/>
      <c r="J153" s="3" t="n">
        <v>1973.04975184165</v>
      </c>
      <c r="K153" s="4" t="n">
        <f aca="false">-+J153*VLOOKUP(A153,curves,3,0)*1000</f>
        <v>-5268184.45410841</v>
      </c>
      <c r="M153" s="3"/>
      <c r="N153" s="4"/>
      <c r="O153" s="4"/>
      <c r="Q153" s="3"/>
      <c r="R153" s="3" t="n">
        <f aca="false">-J153</f>
        <v>-1973.04975184165</v>
      </c>
      <c r="S153" s="4" t="n">
        <f aca="false">-+R153*VLOOKUP($A153,curves,3,0)*1000</f>
        <v>5268184.45410841</v>
      </c>
    </row>
    <row r="154" customFormat="false" ht="12.75" hidden="false" customHeight="false" outlineLevel="0" collapsed="false">
      <c r="A154" s="58" t="n">
        <f aca="false">+curves!A143</f>
        <v>40969</v>
      </c>
      <c r="B154" s="3" t="n">
        <f aca="false">+SUMIF($E$11:$BZ$11,"POS",$E154:$BZ154)</f>
        <v>0</v>
      </c>
      <c r="C154" s="4" t="n">
        <f aca="false">+SUMIF($E$11:$BZ$11,"P&amp;l",$E154:$BZ154)</f>
        <v>-2431046.96271342</v>
      </c>
      <c r="D154" s="58"/>
      <c r="E154" s="3"/>
      <c r="F154" s="4" t="n">
        <v>915.672258959412</v>
      </c>
      <c r="G154" s="4" t="n">
        <f aca="false">-+F154*VLOOKUP(A154,curves,3,0)*1000</f>
        <v>-2431046.96271342</v>
      </c>
      <c r="I154" s="3"/>
      <c r="J154" s="3" t="n">
        <v>1973.57544683012</v>
      </c>
      <c r="K154" s="4" t="n">
        <f aca="false">-+J154*VLOOKUP(A154,curves,3,0)*1000</f>
        <v>-5239707.27381708</v>
      </c>
      <c r="M154" s="3"/>
      <c r="N154" s="4"/>
      <c r="O154" s="4"/>
      <c r="Q154" s="3"/>
      <c r="R154" s="3" t="n">
        <f aca="false">-J154</f>
        <v>-1973.57544683012</v>
      </c>
      <c r="S154" s="4" t="n">
        <f aca="false">-+R154*VLOOKUP($A154,curves,3,0)*1000</f>
        <v>5239707.27381708</v>
      </c>
    </row>
    <row r="155" customFormat="false" ht="12.75" hidden="false" customHeight="false" outlineLevel="0" collapsed="false">
      <c r="A155" s="58" t="n">
        <f aca="false">+curves!A144</f>
        <v>41000</v>
      </c>
      <c r="B155" s="3" t="n">
        <f aca="false">+SUMIF($E$11:$BZ$11,"POS",$E155:$BZ155)</f>
        <v>0</v>
      </c>
      <c r="C155" s="4" t="n">
        <f aca="false">+SUMIF($E$11:$BZ$11,"P&amp;l",$E155:$BZ155)</f>
        <v>-2417873.71919663</v>
      </c>
      <c r="D155" s="58"/>
      <c r="E155" s="3"/>
      <c r="F155" s="4" t="n">
        <v>916.263596380197</v>
      </c>
      <c r="G155" s="4" t="n">
        <f aca="false">-+F155*VLOOKUP(A155,curves,3,0)*1000</f>
        <v>-2417873.71919663</v>
      </c>
      <c r="I155" s="3"/>
      <c r="J155" s="3" t="n">
        <v>1974.10186643188</v>
      </c>
      <c r="K155" s="4" t="n">
        <f aca="false">-+J155*VLOOKUP(A155,curves,3,0)*1000</f>
        <v>-5209340.4569596</v>
      </c>
      <c r="M155" s="3"/>
      <c r="N155" s="4"/>
      <c r="O155" s="4"/>
      <c r="Q155" s="3"/>
      <c r="R155" s="3" t="n">
        <f aca="false">-J155</f>
        <v>-1974.10186643188</v>
      </c>
      <c r="S155" s="4" t="n">
        <f aca="false">-+R155*VLOOKUP($A155,curves,3,0)*1000</f>
        <v>5209340.4569596</v>
      </c>
    </row>
    <row r="156" customFormat="false" ht="12.75" hidden="false" customHeight="false" outlineLevel="0" collapsed="false">
      <c r="A156" s="58" t="n">
        <f aca="false">+curves!A145</f>
        <v>41030</v>
      </c>
      <c r="B156" s="3" t="n">
        <f aca="false">+SUMIF($E$11:$BZ$11,"POS",$E156:$BZ156)</f>
        <v>0</v>
      </c>
      <c r="C156" s="4" t="n">
        <f aca="false">+SUMIF($E$11:$BZ$11,"P&amp;l",$E156:$BZ156)</f>
        <v>-2405243.82970324</v>
      </c>
      <c r="D156" s="58"/>
      <c r="E156" s="3"/>
      <c r="F156" s="4" t="n">
        <v>916.855748895104</v>
      </c>
      <c r="G156" s="4" t="n">
        <f aca="false">-+F156*VLOOKUP(A156,curves,3,0)*1000</f>
        <v>-2405243.82970324</v>
      </c>
      <c r="I156" s="3"/>
      <c r="J156" s="3" t="n">
        <v>1974.62901164561</v>
      </c>
      <c r="K156" s="4" t="n">
        <f aca="false">-+J156*VLOOKUP(A156,curves,3,0)*1000</f>
        <v>-5180165.20258193</v>
      </c>
      <c r="M156" s="3"/>
      <c r="N156" s="4"/>
      <c r="O156" s="4"/>
      <c r="Q156" s="3"/>
      <c r="R156" s="3" t="n">
        <f aca="false">-J156</f>
        <v>-1974.62901164561</v>
      </c>
      <c r="S156" s="4" t="n">
        <f aca="false">-+R156*VLOOKUP($A156,curves,3,0)*1000</f>
        <v>5180165.20258193</v>
      </c>
    </row>
    <row r="157" customFormat="false" ht="12.75" hidden="false" customHeight="false" outlineLevel="0" collapsed="false">
      <c r="A157" s="58" t="n">
        <f aca="false">+curves!A146</f>
        <v>41061</v>
      </c>
      <c r="B157" s="3" t="n">
        <f aca="false">+SUMIF($E$11:$BZ$11,"POS",$E157:$BZ157)</f>
        <v>0</v>
      </c>
      <c r="C157" s="4" t="n">
        <f aca="false">+SUMIF($E$11:$BZ$11,"P&amp;l",$E157:$BZ157)</f>
        <v>-2392211.05397877</v>
      </c>
      <c r="D157" s="58"/>
      <c r="E157" s="3"/>
      <c r="F157" s="4" t="n">
        <v>917.448717627653</v>
      </c>
      <c r="G157" s="4" t="n">
        <f aca="false">-+F157*VLOOKUP(A157,curves,3,0)*1000</f>
        <v>-2392211.05397877</v>
      </c>
      <c r="I157" s="3"/>
      <c r="J157" s="3" t="n">
        <v>1975.15688347148</v>
      </c>
      <c r="K157" s="4" t="n">
        <f aca="false">-+J157*VLOOKUP(A157,curves,3,0)*1000</f>
        <v>-5150143.0425459</v>
      </c>
      <c r="M157" s="3"/>
      <c r="N157" s="4"/>
      <c r="O157" s="4"/>
      <c r="Q157" s="3"/>
      <c r="R157" s="3" t="n">
        <f aca="false">-J157</f>
        <v>-1975.15688347148</v>
      </c>
      <c r="S157" s="4" t="n">
        <f aca="false">-+R157*VLOOKUP($A157,curves,3,0)*1000</f>
        <v>5150143.0425459</v>
      </c>
    </row>
    <row r="158" customFormat="false" ht="12.75" hidden="false" customHeight="false" outlineLevel="0" collapsed="false">
      <c r="A158" s="58" t="n">
        <f aca="false">+curves!A147</f>
        <v>41091</v>
      </c>
      <c r="B158" s="3" t="n">
        <f aca="false">+SUMIF($E$11:$BZ$11,"POS",$E158:$BZ158)</f>
        <v>0</v>
      </c>
      <c r="C158" s="4" t="n">
        <f aca="false">+SUMIF($E$11:$BZ$11,"P&amp;l",$E158:$BZ158)</f>
        <v>-2379715.91033636</v>
      </c>
      <c r="D158" s="58"/>
      <c r="E158" s="3"/>
      <c r="F158" s="4" t="n">
        <v>918.042503702968</v>
      </c>
      <c r="G158" s="4" t="n">
        <f aca="false">-+F158*VLOOKUP(A158,curves,3,0)*1000</f>
        <v>-2379715.91033636</v>
      </c>
      <c r="I158" s="3"/>
      <c r="J158" s="3" t="n">
        <v>1975.68548291117</v>
      </c>
      <c r="K158" s="4" t="n">
        <f aca="false">-+J158*VLOOKUP(A158,curves,3,0)*1000</f>
        <v>-5121299.02323725</v>
      </c>
      <c r="M158" s="3"/>
      <c r="N158" s="4"/>
      <c r="O158" s="4"/>
      <c r="Q158" s="3"/>
      <c r="R158" s="3" t="n">
        <f aca="false">-J158</f>
        <v>-1975.68548291117</v>
      </c>
      <c r="S158" s="4" t="n">
        <f aca="false">-+R158*VLOOKUP($A158,curves,3,0)*1000</f>
        <v>5121299.02323725</v>
      </c>
    </row>
    <row r="159" customFormat="false" ht="12.75" hidden="false" customHeight="false" outlineLevel="0" collapsed="false">
      <c r="A159" s="58" t="n">
        <f aca="false">+curves!A148</f>
        <v>41122</v>
      </c>
      <c r="B159" s="3" t="n">
        <f aca="false">+SUMIF($E$11:$BZ$11,"POS",$E159:$BZ159)</f>
        <v>0</v>
      </c>
      <c r="C159" s="4" t="n">
        <f aca="false">+SUMIF($E$11:$BZ$11,"P&amp;l",$E159:$BZ159)</f>
        <v>-2366822.09773848</v>
      </c>
      <c r="D159" s="58"/>
      <c r="E159" s="3"/>
      <c r="F159" s="4" t="n">
        <v>918.637108247608</v>
      </c>
      <c r="G159" s="4" t="n">
        <f aca="false">-+F159*VLOOKUP(A159,curves,3,0)*1000</f>
        <v>-2366822.09773848</v>
      </c>
      <c r="I159" s="3"/>
      <c r="J159" s="3" t="n">
        <v>1976.2148109675</v>
      </c>
      <c r="K159" s="4" t="n">
        <f aca="false">-+J159*VLOOKUP(A159,curves,3,0)*1000</f>
        <v>-5091617.61753612</v>
      </c>
      <c r="M159" s="3"/>
      <c r="N159" s="4"/>
      <c r="O159" s="4"/>
      <c r="Q159" s="3"/>
      <c r="R159" s="3" t="n">
        <f aca="false">-J159</f>
        <v>-1976.2148109675</v>
      </c>
      <c r="S159" s="4" t="n">
        <f aca="false">-+R159*VLOOKUP($A159,curves,3,0)*1000</f>
        <v>5091617.61753612</v>
      </c>
    </row>
    <row r="160" customFormat="false" ht="12.75" hidden="false" customHeight="false" outlineLevel="0" collapsed="false">
      <c r="A160" s="58" t="n">
        <f aca="false">+curves!A149</f>
        <v>41153</v>
      </c>
      <c r="B160" s="3" t="n">
        <f aca="false">+SUMIF($E$11:$BZ$11,"POS",$E160:$BZ160)</f>
        <v>0</v>
      </c>
      <c r="C160" s="4" t="n">
        <f aca="false">+SUMIF($E$11:$BZ$11,"P&amp;l",$E160:$BZ160)</f>
        <v>-2353998.45222833</v>
      </c>
      <c r="D160" s="58"/>
      <c r="E160" s="3"/>
      <c r="F160" s="4" t="n">
        <v>919.232532389745</v>
      </c>
      <c r="G160" s="4" t="n">
        <f aca="false">-+F160*VLOOKUP(A160,curves,3,0)*1000</f>
        <v>-2353998.45222833</v>
      </c>
      <c r="I160" s="3"/>
      <c r="J160" s="3" t="n">
        <v>1976.74486864479</v>
      </c>
      <c r="K160" s="4" t="n">
        <f aca="false">-+J160*VLOOKUP(A160,curves,3,0)*1000</f>
        <v>-5062108.00562398</v>
      </c>
      <c r="M160" s="3"/>
      <c r="N160" s="4"/>
      <c r="O160" s="4"/>
      <c r="Q160" s="3"/>
      <c r="R160" s="3" t="n">
        <f aca="false">-J160</f>
        <v>-1976.74486864479</v>
      </c>
      <c r="S160" s="4" t="n">
        <f aca="false">-+R160*VLOOKUP($A160,curves,3,0)*1000</f>
        <v>5062108.00562398</v>
      </c>
    </row>
    <row r="161" customFormat="false" ht="12.75" hidden="false" customHeight="false" outlineLevel="0" collapsed="false">
      <c r="A161" s="58" t="n">
        <f aca="false">+curves!A150</f>
        <v>41183</v>
      </c>
      <c r="B161" s="3" t="n">
        <f aca="false">+SUMIF($E$11:$BZ$11,"POS",$E161:$BZ161)</f>
        <v>0</v>
      </c>
      <c r="C161" s="4" t="n">
        <f aca="false">+SUMIF($E$11:$BZ$11,"P&amp;l",$E161:$BZ161)</f>
        <v>-2341703.9178662</v>
      </c>
      <c r="D161" s="58"/>
      <c r="E161" s="3"/>
      <c r="F161" s="4" t="n">
        <v>919.828777259163</v>
      </c>
      <c r="G161" s="4" t="n">
        <f aca="false">-+F161*VLOOKUP(A161,curves,3,0)*1000</f>
        <v>-2341703.9178662</v>
      </c>
      <c r="I161" s="3"/>
      <c r="J161" s="3" t="n">
        <v>1977.27565694886</v>
      </c>
      <c r="K161" s="4" t="n">
        <f aca="false">-+J161*VLOOKUP(A161,curves,3,0)*1000</f>
        <v>-5033756.57192995</v>
      </c>
      <c r="M161" s="3"/>
      <c r="N161" s="4"/>
      <c r="O161" s="4"/>
      <c r="Q161" s="3"/>
      <c r="R161" s="3" t="n">
        <f aca="false">-J161</f>
        <v>-1977.27565694886</v>
      </c>
      <c r="S161" s="4" t="n">
        <f aca="false">-+R161*VLOOKUP($A161,curves,3,0)*1000</f>
        <v>5033756.57192995</v>
      </c>
    </row>
    <row r="162" customFormat="false" ht="12.75" hidden="false" customHeight="false" outlineLevel="0" collapsed="false">
      <c r="A162" s="58" t="n">
        <f aca="false">+curves!A151</f>
        <v>41214</v>
      </c>
      <c r="B162" s="3" t="n">
        <f aca="false">+SUMIF($E$11:$BZ$11,"POS",$E162:$BZ162)</f>
        <v>0</v>
      </c>
      <c r="C162" s="4" t="n">
        <f aca="false">+SUMIF($E$11:$BZ$11,"P&amp;l",$E162:$BZ162)</f>
        <v>-2329016.99562964</v>
      </c>
      <c r="D162" s="58"/>
      <c r="E162" s="3"/>
      <c r="F162" s="4" t="n">
        <v>920.425843987087</v>
      </c>
      <c r="G162" s="4" t="n">
        <f aca="false">-+F162*VLOOKUP(A162,curves,3,0)*1000</f>
        <v>-2329016.99562964</v>
      </c>
      <c r="I162" s="3"/>
      <c r="J162" s="3" t="n">
        <v>1977.80717688667</v>
      </c>
      <c r="K162" s="4" t="n">
        <f aca="false">-+J162*VLOOKUP(A162,curves,3,0)*1000</f>
        <v>-5004581.91079644</v>
      </c>
      <c r="M162" s="3"/>
      <c r="N162" s="4"/>
      <c r="O162" s="4"/>
      <c r="Q162" s="3"/>
      <c r="R162" s="3" t="n">
        <f aca="false">-J162</f>
        <v>-1977.80717688667</v>
      </c>
      <c r="S162" s="4" t="n">
        <f aca="false">-+R162*VLOOKUP($A162,curves,3,0)*1000</f>
        <v>5004581.91079644</v>
      </c>
    </row>
    <row r="163" customFormat="false" ht="12.75" hidden="false" customHeight="false" outlineLevel="0" collapsed="false">
      <c r="A163" s="58" t="n">
        <f aca="false">+curves!A152</f>
        <v>41244</v>
      </c>
      <c r="B163" s="3" t="n">
        <f aca="false">+SUMIF($E$11:$BZ$11,"POS",$E163:$BZ163)</f>
        <v>0</v>
      </c>
      <c r="C163" s="4" t="n">
        <f aca="false">+SUMIF($E$11:$BZ$11,"P&amp;l",$E163:$BZ163)</f>
        <v>-2316853.61329063</v>
      </c>
      <c r="D163" s="58"/>
      <c r="E163" s="3"/>
      <c r="F163" s="4" t="n">
        <v>921.023733706358</v>
      </c>
      <c r="G163" s="4" t="n">
        <f aca="false">-+F163*VLOOKUP(A163,curves,3,0)*1000</f>
        <v>-2316853.61329063</v>
      </c>
      <c r="I163" s="3"/>
      <c r="J163" s="3" t="n">
        <v>1978.33942946671</v>
      </c>
      <c r="K163" s="4" t="n">
        <f aca="false">-+J163*VLOOKUP(A163,curves,3,0)*1000</f>
        <v>-4976552.3815878</v>
      </c>
      <c r="M163" s="3"/>
      <c r="N163" s="4"/>
      <c r="O163" s="4"/>
      <c r="Q163" s="3"/>
      <c r="R163" s="3" t="n">
        <f aca="false">-J163</f>
        <v>-1978.33942946671</v>
      </c>
      <c r="S163" s="4" t="n">
        <f aca="false">-+R163*VLOOKUP($A163,curves,3,0)*1000</f>
        <v>4976552.3815878</v>
      </c>
    </row>
    <row r="164" customFormat="false" ht="12.75" hidden="false" customHeight="false" outlineLevel="0" collapsed="false">
      <c r="A164" s="58" t="n">
        <f aca="false">+curves!A153</f>
        <v>41275</v>
      </c>
      <c r="B164" s="3" t="n">
        <f aca="false">+SUMIF($E$11:$BZ$11,"POS",$E164:$BZ164)</f>
        <v>0</v>
      </c>
      <c r="C164" s="4" t="n">
        <f aca="false">+SUMIF($E$11:$BZ$11,"P&amp;l",$E164:$BZ164)</f>
        <v>-2304301.94991962</v>
      </c>
      <c r="D164" s="58"/>
      <c r="E164" s="3"/>
      <c r="F164" s="4" t="n">
        <v>921.622447551439</v>
      </c>
      <c r="G164" s="4" t="n">
        <f aca="false">-+F164*VLOOKUP(A164,curves,3,0)*1000</f>
        <v>-2304301.94991962</v>
      </c>
      <c r="I164" s="3"/>
      <c r="J164" s="3" t="n">
        <v>1978.87241569896</v>
      </c>
      <c r="K164" s="4" t="n">
        <f aca="false">-+J164*VLOOKUP(A164,curves,3,0)*1000</f>
        <v>-4947708.87824189</v>
      </c>
      <c r="M164" s="3"/>
      <c r="N164" s="4"/>
      <c r="O164" s="4"/>
      <c r="Q164" s="3"/>
      <c r="R164" s="3" t="n">
        <f aca="false">-J164</f>
        <v>-1978.87241569896</v>
      </c>
      <c r="S164" s="4" t="n">
        <f aca="false">-+R164*VLOOKUP($A164,curves,3,0)*1000</f>
        <v>4947708.87824189</v>
      </c>
    </row>
    <row r="165" customFormat="false" ht="12.75" hidden="false" customHeight="false" outlineLevel="0" collapsed="false">
      <c r="A165" s="58" t="n">
        <f aca="false">+curves!A154</f>
        <v>41306</v>
      </c>
      <c r="B165" s="3" t="n">
        <f aca="false">+SUMIF($E$11:$BZ$11,"POS",$E165:$BZ165)</f>
        <v>0</v>
      </c>
      <c r="C165" s="4" t="n">
        <f aca="false">+SUMIF($E$11:$BZ$11,"P&amp;l",$E165:$BZ165)</f>
        <v>-2291818.58377707</v>
      </c>
      <c r="D165" s="58"/>
      <c r="E165" s="3"/>
      <c r="F165" s="4" t="n">
        <v>922.221986658239</v>
      </c>
      <c r="G165" s="4" t="n">
        <f aca="false">-+F165*VLOOKUP(A165,curves,3,0)*1000</f>
        <v>-2291818.58377707</v>
      </c>
      <c r="I165" s="3"/>
      <c r="J165" s="3" t="n">
        <v>1979.40613659457</v>
      </c>
      <c r="K165" s="4" t="n">
        <f aca="false">-+J165*VLOOKUP(A165,curves,3,0)*1000</f>
        <v>-4919032.3309554</v>
      </c>
      <c r="M165" s="3"/>
      <c r="N165" s="4"/>
      <c r="O165" s="4"/>
      <c r="Q165" s="3"/>
      <c r="R165" s="3" t="n">
        <f aca="false">-J165</f>
        <v>-1979.40613659457</v>
      </c>
      <c r="S165" s="4" t="n">
        <f aca="false">-+R165*VLOOKUP($A165,curves,3,0)*1000</f>
        <v>4919032.3309554</v>
      </c>
    </row>
    <row r="166" customFormat="false" ht="12.75" hidden="false" customHeight="false" outlineLevel="0" collapsed="false">
      <c r="A166" s="58" t="n">
        <f aca="false">+curves!A155</f>
        <v>41334</v>
      </c>
      <c r="B166" s="3" t="n">
        <f aca="false">+SUMIF($E$11:$BZ$11,"POS",$E166:$BZ166)</f>
        <v>0</v>
      </c>
      <c r="C166" s="4" t="n">
        <f aca="false">+SUMIF($E$11:$BZ$11,"P&amp;l",$E166:$BZ166)</f>
        <v>-2280745.3604058</v>
      </c>
      <c r="D166" s="58"/>
      <c r="E166" s="3"/>
      <c r="F166" s="4" t="n">
        <v>922.822352164291</v>
      </c>
      <c r="G166" s="4" t="n">
        <f aca="false">-+F166*VLOOKUP(A166,curves,3,0)*1000</f>
        <v>-2280745.3604058</v>
      </c>
      <c r="I166" s="3"/>
      <c r="J166" s="3" t="n">
        <v>1979.94059316618</v>
      </c>
      <c r="K166" s="4" t="n">
        <f aca="false">-+J166*VLOOKUP(A166,curves,3,0)*1000</f>
        <v>-4893401.54272611</v>
      </c>
      <c r="M166" s="3"/>
      <c r="N166" s="4"/>
      <c r="O166" s="4"/>
      <c r="Q166" s="3"/>
      <c r="R166" s="3" t="n">
        <f aca="false">-J166</f>
        <v>-1979.94059316618</v>
      </c>
      <c r="S166" s="4" t="n">
        <f aca="false">-+R166*VLOOKUP($A166,curves,3,0)*1000</f>
        <v>4893401.54272611</v>
      </c>
    </row>
    <row r="167" customFormat="false" ht="12.75" hidden="false" customHeight="false" outlineLevel="0" collapsed="false">
      <c r="A167" s="58" t="n">
        <f aca="false">+curves!A156</f>
        <v>41365</v>
      </c>
      <c r="B167" s="3" t="n">
        <f aca="false">+SUMIF($E$11:$BZ$11,"POS",$E167:$BZ167)</f>
        <v>0</v>
      </c>
      <c r="C167" s="4" t="n">
        <f aca="false">+SUMIF($E$11:$BZ$11,"P&amp;l",$E167:$BZ167)</f>
        <v>-2268390.27556418</v>
      </c>
      <c r="D167" s="58"/>
      <c r="E167" s="3"/>
      <c r="F167" s="4" t="n">
        <v>923.423545208755</v>
      </c>
      <c r="G167" s="4" t="n">
        <f aca="false">-+F167*VLOOKUP(A167,curves,3,0)*1000</f>
        <v>-2268390.27556418</v>
      </c>
      <c r="I167" s="3"/>
      <c r="J167" s="3" t="n">
        <v>1980.47578642797</v>
      </c>
      <c r="K167" s="4" t="n">
        <f aca="false">-+J167*VLOOKUP(A167,curves,3,0)*1000</f>
        <v>-4865039.49161045</v>
      </c>
      <c r="M167" s="3"/>
      <c r="N167" s="4"/>
      <c r="O167" s="4"/>
      <c r="Q167" s="3"/>
      <c r="R167" s="3" t="n">
        <f aca="false">-J167</f>
        <v>-1980.47578642797</v>
      </c>
      <c r="S167" s="4" t="n">
        <f aca="false">-+R167*VLOOKUP($A167,curves,3,0)*1000</f>
        <v>4865039.49161045</v>
      </c>
    </row>
    <row r="168" customFormat="false" ht="12.75" hidden="false" customHeight="false" outlineLevel="0" collapsed="false">
      <c r="A168" s="58" t="n">
        <f aca="false">+curves!A157</f>
        <v>41395</v>
      </c>
      <c r="B168" s="3" t="n">
        <f aca="false">+SUMIF($E$11:$BZ$11,"POS",$E168:$BZ168)</f>
        <v>0</v>
      </c>
      <c r="C168" s="4" t="n">
        <f aca="false">+SUMIF($E$11:$BZ$11,"P&amp;l",$E168:$BZ168)</f>
        <v>-2256545.20749593</v>
      </c>
      <c r="D168" s="58"/>
      <c r="E168" s="3"/>
      <c r="F168" s="4" t="n">
        <v>924.025566932245</v>
      </c>
      <c r="G168" s="4" t="n">
        <f aca="false">-+F168*VLOOKUP(A168,curves,3,0)*1000</f>
        <v>-2256545.20749593</v>
      </c>
      <c r="I168" s="3"/>
      <c r="J168" s="3" t="n">
        <v>1981.01171739526</v>
      </c>
      <c r="K168" s="4" t="n">
        <f aca="false">-+J168*VLOOKUP(A168,curves,3,0)*1000</f>
        <v>-4837790.9192737</v>
      </c>
      <c r="M168" s="3"/>
      <c r="N168" s="4"/>
      <c r="O168" s="4"/>
      <c r="Q168" s="3"/>
      <c r="R168" s="3" t="n">
        <f aca="false">-J168</f>
        <v>-1981.01171739526</v>
      </c>
      <c r="S168" s="4" t="n">
        <f aca="false">-+R168*VLOOKUP($A168,curves,3,0)*1000</f>
        <v>4837790.9192737</v>
      </c>
    </row>
    <row r="169" customFormat="false" ht="12.75" hidden="false" customHeight="false" outlineLevel="0" collapsed="false">
      <c r="A169" s="58" t="n">
        <f aca="false">+curves!A158</f>
        <v>41426</v>
      </c>
      <c r="B169" s="3" t="n">
        <f aca="false">+SUMIF($E$11:$BZ$11,"POS",$E169:$BZ169)</f>
        <v>0</v>
      </c>
      <c r="C169" s="4" t="n">
        <f aca="false">+SUMIF($E$11:$BZ$11,"P&amp;l",$E169:$BZ169)</f>
        <v>-2244321.82697081</v>
      </c>
      <c r="D169" s="58"/>
      <c r="E169" s="3"/>
      <c r="F169" s="4" t="n">
        <v>924.628418477002</v>
      </c>
      <c r="G169" s="4" t="n">
        <f aca="false">-+F169*VLOOKUP(A169,curves,3,0)*1000</f>
        <v>-2244321.82697081</v>
      </c>
      <c r="I169" s="3"/>
      <c r="J169" s="3" t="n">
        <v>1981.54838708489</v>
      </c>
      <c r="K169" s="4" t="n">
        <f aca="false">-+J169*VLOOKUP(A169,curves,3,0)*1000</f>
        <v>-4809750.82256143</v>
      </c>
      <c r="M169" s="3"/>
      <c r="N169" s="4"/>
      <c r="O169" s="4"/>
      <c r="Q169" s="3"/>
      <c r="R169" s="3" t="n">
        <f aca="false">-J169</f>
        <v>-1981.54838708489</v>
      </c>
      <c r="S169" s="4" t="n">
        <f aca="false">-+R169*VLOOKUP($A169,curves,3,0)*1000</f>
        <v>4809750.82256143</v>
      </c>
    </row>
    <row r="170" customFormat="false" ht="12.75" hidden="false" customHeight="false" outlineLevel="0" collapsed="false">
      <c r="A170" s="58" t="n">
        <f aca="false">+curves!A159</f>
        <v>41456</v>
      </c>
      <c r="B170" s="3" t="n">
        <f aca="false">+SUMIF($E$11:$BZ$11,"POS",$E170:$BZ170)</f>
        <v>0</v>
      </c>
      <c r="C170" s="4" t="n">
        <f aca="false">+SUMIF($E$11:$BZ$11,"P&amp;l",$E170:$BZ170)</f>
        <v>-2232603.09399718</v>
      </c>
      <c r="D170" s="58"/>
      <c r="E170" s="3"/>
      <c r="F170" s="4" t="n">
        <v>925.232100986906</v>
      </c>
      <c r="G170" s="4" t="n">
        <f aca="false">-+F170*VLOOKUP(A170,curves,3,0)*1000</f>
        <v>-2232603.09399718</v>
      </c>
      <c r="I170" s="3"/>
      <c r="J170" s="3" t="n">
        <v>1982.08579651525</v>
      </c>
      <c r="K170" s="4" t="n">
        <f aca="false">-+J170*VLOOKUP(A170,curves,3,0)*1000</f>
        <v>-4782811.6611471</v>
      </c>
      <c r="M170" s="3"/>
      <c r="N170" s="4"/>
      <c r="O170" s="4"/>
      <c r="Q170" s="3"/>
      <c r="R170" s="3" t="n">
        <f aca="false">-J170</f>
        <v>-1982.08579651525</v>
      </c>
      <c r="S170" s="4" t="n">
        <f aca="false">-+R170*VLOOKUP($A170,curves,3,0)*1000</f>
        <v>4782811.6611471</v>
      </c>
    </row>
    <row r="171" customFormat="false" ht="12.75" hidden="false" customHeight="false" outlineLevel="0" collapsed="false">
      <c r="A171" s="58" t="n">
        <f aca="false">+curves!A160</f>
        <v>41487</v>
      </c>
      <c r="B171" s="3" t="n">
        <f aca="false">+SUMIF($E$11:$BZ$11,"POS",$E171:$BZ171)</f>
        <v>0</v>
      </c>
      <c r="C171" s="4" t="n">
        <f aca="false">+SUMIF($E$11:$BZ$11,"P&amp;l",$E171:$BZ171)</f>
        <v>-2220510.00734428</v>
      </c>
      <c r="D171" s="58"/>
      <c r="E171" s="3"/>
      <c r="F171" s="4" t="n">
        <v>925.836615607291</v>
      </c>
      <c r="G171" s="4" t="n">
        <f aca="false">-+F171*VLOOKUP(A171,curves,3,0)*1000</f>
        <v>-2220510.00734428</v>
      </c>
      <c r="I171" s="3"/>
      <c r="J171" s="3" t="n">
        <v>1982.62394670585</v>
      </c>
      <c r="K171" s="4" t="n">
        <f aca="false">-+J171*VLOOKUP(A171,curves,3,0)*1000</f>
        <v>-4755089.8724966</v>
      </c>
      <c r="M171" s="3"/>
      <c r="N171" s="4"/>
      <c r="O171" s="4"/>
      <c r="Q171" s="3"/>
      <c r="R171" s="3" t="n">
        <f aca="false">-J171</f>
        <v>-1982.62394670585</v>
      </c>
      <c r="S171" s="4" t="n">
        <f aca="false">-+R171*VLOOKUP($A171,curves,3,0)*1000</f>
        <v>4755089.8724966</v>
      </c>
    </row>
    <row r="172" customFormat="false" ht="12.75" hidden="false" customHeight="false" outlineLevel="0" collapsed="false">
      <c r="A172" s="58" t="n">
        <f aca="false">+curves!A161</f>
        <v>41518</v>
      </c>
      <c r="B172" s="3" t="n">
        <f aca="false">+SUMIF($E$11:$BZ$11,"POS",$E172:$BZ172)</f>
        <v>0</v>
      </c>
      <c r="C172" s="4" t="n">
        <f aca="false">+SUMIF($E$11:$BZ$11,"P&amp;l",$E172:$BZ172)</f>
        <v>-2208482.71164992</v>
      </c>
      <c r="D172" s="58"/>
      <c r="E172" s="3"/>
      <c r="F172" s="4" t="n">
        <v>926.44196348513</v>
      </c>
      <c r="G172" s="4" t="n">
        <f aca="false">-+F172*VLOOKUP(A172,curves,3,0)*1000</f>
        <v>-2208482.71164992</v>
      </c>
      <c r="I172" s="3"/>
      <c r="J172" s="3" t="n">
        <v>1983.16283867776</v>
      </c>
      <c r="K172" s="4" t="n">
        <f aca="false">-+J172*VLOOKUP(A172,curves,3,0)*1000</f>
        <v>-4727528.56221059</v>
      </c>
      <c r="M172" s="3"/>
      <c r="N172" s="4"/>
      <c r="O172" s="4"/>
      <c r="Q172" s="3"/>
      <c r="R172" s="3" t="n">
        <f aca="false">-J172</f>
        <v>-1983.16283867776</v>
      </c>
      <c r="S172" s="4" t="n">
        <f aca="false">-+R172*VLOOKUP($A172,curves,3,0)*1000</f>
        <v>4727528.56221059</v>
      </c>
    </row>
    <row r="173" customFormat="false" ht="12.75" hidden="false" customHeight="false" outlineLevel="0" collapsed="false">
      <c r="A173" s="58" t="n">
        <f aca="false">+curves!A162</f>
        <v>41548</v>
      </c>
      <c r="B173" s="3" t="n">
        <f aca="false">+SUMIF($E$11:$BZ$11,"POS",$E173:$BZ173)</f>
        <v>0</v>
      </c>
      <c r="C173" s="4" t="n">
        <f aca="false">+SUMIF($E$11:$BZ$11,"P&amp;l",$E173:$BZ173)</f>
        <v>-2196952.06775393</v>
      </c>
      <c r="D173" s="58"/>
      <c r="E173" s="3"/>
      <c r="F173" s="4" t="n">
        <v>927.048145769038</v>
      </c>
      <c r="G173" s="4" t="n">
        <f aca="false">-+F173*VLOOKUP(A173,curves,3,0)*1000</f>
        <v>-2196952.06775393</v>
      </c>
      <c r="I173" s="3"/>
      <c r="J173" s="3" t="n">
        <v>1983.70247345356</v>
      </c>
      <c r="K173" s="4" t="n">
        <f aca="false">-+J173*VLOOKUP(A173,curves,3,0)*1000</f>
        <v>-4701049.53097888</v>
      </c>
      <c r="M173" s="3"/>
      <c r="N173" s="4"/>
      <c r="O173" s="4"/>
      <c r="Q173" s="3"/>
      <c r="R173" s="3" t="n">
        <f aca="false">-J173</f>
        <v>-1983.70247345356</v>
      </c>
      <c r="S173" s="4" t="n">
        <f aca="false">-+R173*VLOOKUP($A173,curves,3,0)*1000</f>
        <v>4701049.53097888</v>
      </c>
    </row>
    <row r="174" customFormat="false" ht="12.75" hidden="false" customHeight="false" outlineLevel="0" collapsed="false">
      <c r="A174" s="58" t="n">
        <f aca="false">+curves!A163</f>
        <v>41579</v>
      </c>
      <c r="B174" s="3" t="n">
        <f aca="false">+SUMIF($E$11:$BZ$11,"POS",$E174:$BZ174)</f>
        <v>0</v>
      </c>
      <c r="C174" s="4" t="n">
        <f aca="false">+SUMIF($E$11:$BZ$11,"P&amp;l",$E174:$BZ174)</f>
        <v>-2185052.96632101</v>
      </c>
      <c r="D174" s="58"/>
      <c r="E174" s="3"/>
      <c r="F174" s="4" t="n">
        <v>927.655163609094</v>
      </c>
      <c r="G174" s="4" t="n">
        <f aca="false">-+F174*VLOOKUP(A174,curves,3,0)*1000</f>
        <v>-2185052.96632101</v>
      </c>
      <c r="I174" s="3"/>
      <c r="J174" s="3" t="n">
        <v>1984.242852057</v>
      </c>
      <c r="K174" s="4" t="n">
        <f aca="false">-+J174*VLOOKUP(A174,curves,3,0)*1000</f>
        <v>-4673801.10613541</v>
      </c>
      <c r="M174" s="3"/>
      <c r="N174" s="4"/>
      <c r="O174" s="4"/>
      <c r="Q174" s="3"/>
      <c r="R174" s="3" t="n">
        <f aca="false">-J174</f>
        <v>-1984.242852057</v>
      </c>
      <c r="S174" s="4" t="n">
        <f aca="false">-+R174*VLOOKUP($A174,curves,3,0)*1000</f>
        <v>4673801.10613541</v>
      </c>
    </row>
    <row r="175" customFormat="false" ht="12.75" hidden="false" customHeight="false" outlineLevel="0" collapsed="false">
      <c r="A175" s="58" t="n">
        <f aca="false">+curves!A164</f>
        <v>41609</v>
      </c>
      <c r="B175" s="3" t="n">
        <f aca="false">+SUMIF($E$11:$BZ$11,"POS",$E175:$BZ175)</f>
        <v>0</v>
      </c>
      <c r="C175" s="4" t="n">
        <f aca="false">+SUMIF($E$11:$BZ$11,"P&amp;l",$E175:$BZ175)</f>
        <v>-2173645.28882739</v>
      </c>
      <c r="D175" s="58"/>
      <c r="E175" s="3"/>
      <c r="F175" s="4" t="n">
        <v>928.263018157019</v>
      </c>
      <c r="G175" s="4" t="n">
        <f aca="false">-+F175*VLOOKUP(A175,curves,3,0)*1000</f>
        <v>-2173645.28882739</v>
      </c>
      <c r="I175" s="3"/>
      <c r="J175" s="3" t="n">
        <v>1984.78397551338</v>
      </c>
      <c r="K175" s="4" t="n">
        <f aca="false">-+J175*VLOOKUP(A175,curves,3,0)*1000</f>
        <v>-4647622.76782309</v>
      </c>
      <c r="M175" s="3"/>
      <c r="N175" s="4"/>
      <c r="O175" s="4"/>
      <c r="Q175" s="3"/>
      <c r="R175" s="3" t="n">
        <f aca="false">-J175</f>
        <v>-1984.78397551338</v>
      </c>
      <c r="S175" s="4" t="n">
        <f aca="false">-+R175*VLOOKUP($A175,curves,3,0)*1000</f>
        <v>4647622.76782309</v>
      </c>
    </row>
    <row r="176" customFormat="false" ht="12.75" hidden="false" customHeight="false" outlineLevel="0" collapsed="false">
      <c r="A176" s="58" t="n">
        <f aca="false">+curves!A165</f>
        <v>41640</v>
      </c>
      <c r="B176" s="3" t="n">
        <f aca="false">+SUMIF($E$11:$BZ$11,"POS",$E176:$BZ176)</f>
        <v>0</v>
      </c>
      <c r="C176" s="4" t="n">
        <f aca="false">+SUMIF($E$11:$BZ$11,"P&amp;l",$E176:$BZ176)</f>
        <v>-2161873.00894208</v>
      </c>
      <c r="D176" s="58"/>
      <c r="E176" s="3"/>
      <c r="F176" s="4" t="n">
        <v>928.871710566185</v>
      </c>
      <c r="G176" s="4" t="n">
        <f aca="false">-+F176*VLOOKUP(A176,curves,3,0)*1000</f>
        <v>-2161873.00894208</v>
      </c>
      <c r="I176" s="3"/>
      <c r="J176" s="3" t="n">
        <v>1985.3258448495</v>
      </c>
      <c r="K176" s="4" t="n">
        <f aca="false">-+J176*VLOOKUP(A176,curves,3,0)*1000</f>
        <v>-4620683.68442303</v>
      </c>
      <c r="M176" s="3"/>
      <c r="N176" s="4"/>
      <c r="O176" s="4"/>
      <c r="Q176" s="3"/>
      <c r="R176" s="3" t="n">
        <f aca="false">-J176</f>
        <v>-1985.3258448495</v>
      </c>
      <c r="S176" s="4" t="n">
        <f aca="false">-+R176*VLOOKUP($A176,curves,3,0)*1000</f>
        <v>4620683.68442303</v>
      </c>
    </row>
    <row r="177" customFormat="false" ht="12.75" hidden="false" customHeight="false" outlineLevel="0" collapsed="false">
      <c r="A177" s="58" t="n">
        <f aca="false">+curves!A166</f>
        <v>41671</v>
      </c>
      <c r="B177" s="3" t="n">
        <f aca="false">+SUMIF($E$11:$BZ$11,"POS",$E177:$BZ177)</f>
        <v>0</v>
      </c>
      <c r="C177" s="4" t="n">
        <f aca="false">+SUMIF($E$11:$BZ$11,"P&amp;l",$E177:$BZ177)</f>
        <v>-2150164.76720374</v>
      </c>
      <c r="D177" s="58"/>
      <c r="E177" s="3"/>
      <c r="F177" s="4" t="n">
        <v>929.481241991432</v>
      </c>
      <c r="G177" s="4" t="n">
        <f aca="false">-+F177*VLOOKUP(A177,curves,3,0)*1000</f>
        <v>-2150164.76720374</v>
      </c>
      <c r="I177" s="3"/>
      <c r="J177" s="3" t="n">
        <v>1985.86846109337</v>
      </c>
      <c r="K177" s="4" t="n">
        <f aca="false">-+J177*VLOOKUP(A177,curves,3,0)*1000</f>
        <v>-4593900.55919324</v>
      </c>
      <c r="M177" s="3"/>
      <c r="N177" s="4"/>
      <c r="O177" s="4"/>
      <c r="Q177" s="3"/>
      <c r="R177" s="3" t="n">
        <f aca="false">-J177</f>
        <v>-1985.86846109337</v>
      </c>
      <c r="S177" s="4" t="n">
        <f aca="false">-+R177*VLOOKUP($A177,curves,3,0)*1000</f>
        <v>4593900.55919324</v>
      </c>
    </row>
    <row r="178" customFormat="false" ht="12.75" hidden="false" customHeight="false" outlineLevel="0" collapsed="false">
      <c r="A178" s="58" t="n">
        <f aca="false">+curves!A167</f>
        <v>41699</v>
      </c>
      <c r="B178" s="3" t="n">
        <f aca="false">+SUMIF($E$11:$BZ$11,"POS",$E178:$BZ178)</f>
        <v>0</v>
      </c>
      <c r="C178" s="4" t="n">
        <f aca="false">+SUMIF($E$11:$BZ$11,"P&amp;l",$E178:$BZ178)</f>
        <v>-2139780.30990278</v>
      </c>
      <c r="D178" s="58"/>
      <c r="E178" s="3"/>
      <c r="F178" s="4" t="n">
        <v>930.091613589251</v>
      </c>
      <c r="G178" s="4" t="n">
        <f aca="false">-+F178*VLOOKUP(A178,curves,3,0)*1000</f>
        <v>-2139780.30990278</v>
      </c>
      <c r="I178" s="3"/>
      <c r="J178" s="3" t="n">
        <v>1986.4118252745</v>
      </c>
      <c r="K178" s="4" t="n">
        <f aca="false">-+J178*VLOOKUP(A178,curves,3,0)*1000</f>
        <v>-4569963.69925074</v>
      </c>
      <c r="M178" s="3"/>
      <c r="N178" s="4"/>
      <c r="O178" s="4"/>
      <c r="Q178" s="3"/>
      <c r="R178" s="3" t="n">
        <f aca="false">-J178</f>
        <v>-1986.4118252745</v>
      </c>
      <c r="S178" s="4" t="n">
        <f aca="false">-+R178*VLOOKUP($A178,curves,3,0)*1000</f>
        <v>4569963.69925074</v>
      </c>
    </row>
    <row r="179" customFormat="false" ht="12.75" hidden="false" customHeight="false" outlineLevel="0" collapsed="false">
      <c r="A179" s="58" t="n">
        <f aca="false">+curves!A168</f>
        <v>41730</v>
      </c>
      <c r="B179" s="3" t="n">
        <f aca="false">+SUMIF($E$11:$BZ$11,"POS",$E179:$BZ179)</f>
        <v>0</v>
      </c>
      <c r="C179" s="4" t="n">
        <f aca="false">+SUMIF($E$11:$BZ$11,"P&amp;l",$E179:$BZ179)</f>
        <v>-2128192.34350724</v>
      </c>
      <c r="D179" s="58"/>
      <c r="E179" s="3"/>
      <c r="F179" s="4" t="n">
        <v>930.70282651779</v>
      </c>
      <c r="G179" s="4" t="n">
        <f aca="false">-+F179*VLOOKUP(A179,curves,3,0)*1000</f>
        <v>-2128192.34350724</v>
      </c>
      <c r="I179" s="3"/>
      <c r="J179" s="3" t="n">
        <v>1986.95593842399</v>
      </c>
      <c r="K179" s="4" t="n">
        <f aca="false">-+J179*VLOOKUP(A179,curves,3,0)*1000</f>
        <v>-4543474.34493297</v>
      </c>
      <c r="M179" s="3"/>
      <c r="N179" s="4"/>
      <c r="O179" s="4"/>
      <c r="Q179" s="3"/>
      <c r="R179" s="3" t="n">
        <f aca="false">-J179</f>
        <v>-1986.95593842399</v>
      </c>
      <c r="S179" s="4" t="n">
        <f aca="false">-+R179*VLOOKUP($A179,curves,3,0)*1000</f>
        <v>4543474.34493297</v>
      </c>
    </row>
    <row r="180" customFormat="false" ht="12.75" hidden="false" customHeight="false" outlineLevel="0" collapsed="false">
      <c r="A180" s="58" t="n">
        <f aca="false">+curves!A169</f>
        <v>41760</v>
      </c>
      <c r="B180" s="3" t="n">
        <f aca="false">+SUMIF($E$11:$BZ$11,"POS",$E180:$BZ180)</f>
        <v>0</v>
      </c>
      <c r="C180" s="4" t="n">
        <f aca="false">+SUMIF($E$11:$BZ$11,"P&amp;l",$E180:$BZ180)</f>
        <v>-2117083.11151412</v>
      </c>
      <c r="D180" s="58"/>
      <c r="E180" s="3"/>
      <c r="F180" s="4" t="n">
        <v>931.314881936671</v>
      </c>
      <c r="G180" s="4" t="n">
        <f aca="false">-+F180*VLOOKUP(A180,curves,3,0)*1000</f>
        <v>-2117083.11151412</v>
      </c>
      <c r="I180" s="3"/>
      <c r="J180" s="3" t="n">
        <v>1987.50080157407</v>
      </c>
      <c r="K180" s="4" t="n">
        <f aca="false">-+J180*VLOOKUP(A180,curves,3,0)*1000</f>
        <v>-4518025.49571988</v>
      </c>
      <c r="M180" s="3"/>
      <c r="N180" s="4"/>
      <c r="O180" s="4"/>
      <c r="Q180" s="3"/>
      <c r="R180" s="3" t="n">
        <f aca="false">-J180</f>
        <v>-1987.50080157407</v>
      </c>
      <c r="S180" s="4" t="n">
        <f aca="false">-+R180*VLOOKUP($A180,curves,3,0)*1000</f>
        <v>4518025.49571988</v>
      </c>
    </row>
    <row r="181" customFormat="false" ht="12.75" hidden="false" customHeight="false" outlineLevel="0" collapsed="false">
      <c r="A181" s="58" t="n">
        <f aca="false">+curves!A170</f>
        <v>41791</v>
      </c>
      <c r="B181" s="3" t="n">
        <f aca="false">+SUMIF($E$11:$BZ$11,"POS",$E181:$BZ181)</f>
        <v>0</v>
      </c>
      <c r="C181" s="4" t="n">
        <f aca="false">+SUMIF($E$11:$BZ$11,"P&amp;l",$E181:$BZ181)</f>
        <v>-2105618.6347085</v>
      </c>
      <c r="D181" s="58"/>
      <c r="E181" s="3"/>
      <c r="F181" s="4" t="n">
        <v>931.927781007175</v>
      </c>
      <c r="G181" s="4" t="n">
        <f aca="false">-+F181*VLOOKUP(A181,curves,3,0)*1000</f>
        <v>-2105618.6347085</v>
      </c>
      <c r="I181" s="3"/>
      <c r="J181" s="3" t="n">
        <v>1988.04641575853</v>
      </c>
      <c r="K181" s="4" t="n">
        <f aca="false">-+J181*VLOOKUP(A181,curves,3,0)*1000</f>
        <v>-4491836.88371489</v>
      </c>
      <c r="M181" s="3"/>
      <c r="N181" s="4"/>
      <c r="O181" s="4"/>
      <c r="Q181" s="3"/>
      <c r="R181" s="3" t="n">
        <f aca="false">-J181</f>
        <v>-1988.04641575853</v>
      </c>
      <c r="S181" s="4" t="n">
        <f aca="false">-+R181*VLOOKUP($A181,curves,3,0)*1000</f>
        <v>4491836.88371489</v>
      </c>
    </row>
    <row r="182" customFormat="false" ht="12.75" hidden="false" customHeight="false" outlineLevel="0" collapsed="false">
      <c r="A182" s="58" t="n">
        <f aca="false">+curves!A171</f>
        <v>41821</v>
      </c>
      <c r="B182" s="3" t="n">
        <f aca="false">+SUMIF($E$11:$BZ$11,"POS",$E182:$BZ182)</f>
        <v>0</v>
      </c>
      <c r="C182" s="4" t="n">
        <f aca="false">+SUMIF($E$11:$BZ$11,"P&amp;l",$E182:$BZ182)</f>
        <v>-2094627.85396825</v>
      </c>
      <c r="D182" s="58"/>
      <c r="E182" s="3"/>
      <c r="F182" s="4" t="n">
        <v>932.541524892243</v>
      </c>
      <c r="G182" s="4" t="n">
        <f aca="false">-+F182*VLOOKUP(A182,curves,3,0)*1000</f>
        <v>-2094627.85396825</v>
      </c>
      <c r="I182" s="3"/>
      <c r="J182" s="3" t="n">
        <v>1988.59278201272</v>
      </c>
      <c r="K182" s="4" t="n">
        <f aca="false">-+J182*VLOOKUP(A182,curves,3,0)*1000</f>
        <v>-4466677.05428493</v>
      </c>
      <c r="M182" s="3"/>
      <c r="N182" s="4"/>
      <c r="O182" s="4"/>
      <c r="Q182" s="3"/>
      <c r="R182" s="3" t="n">
        <f aca="false">-J182</f>
        <v>-1988.59278201272</v>
      </c>
      <c r="S182" s="4" t="n">
        <f aca="false">-+R182*VLOOKUP($A182,curves,3,0)*1000</f>
        <v>4466677.05428493</v>
      </c>
    </row>
    <row r="183" customFormat="false" ht="12.75" hidden="false" customHeight="false" outlineLevel="0" collapsed="false">
      <c r="A183" s="58" t="n">
        <f aca="false">+curves!A172</f>
        <v>41852</v>
      </c>
      <c r="B183" s="3" t="n">
        <f aca="false">+SUMIF($E$11:$BZ$11,"POS",$E183:$BZ183)</f>
        <v>0</v>
      </c>
      <c r="C183" s="4" t="n">
        <f aca="false">+SUMIF($E$11:$BZ$11,"P&amp;l",$E183:$BZ183)</f>
        <v>-2083285.54461467</v>
      </c>
      <c r="D183" s="58"/>
      <c r="E183" s="3"/>
      <c r="F183" s="4" t="n">
        <v>933.156114756301</v>
      </c>
      <c r="G183" s="4" t="n">
        <f aca="false">-+F183*VLOOKUP(A183,curves,3,0)*1000</f>
        <v>-2083285.54461467</v>
      </c>
      <c r="I183" s="3"/>
      <c r="J183" s="3" t="n">
        <v>1989.13990137317</v>
      </c>
      <c r="K183" s="4" t="n">
        <f aca="false">-+J183*VLOOKUP(A183,curves,3,0)*1000</f>
        <v>-4440785.77766079</v>
      </c>
      <c r="M183" s="3"/>
      <c r="N183" s="4"/>
      <c r="O183" s="4"/>
      <c r="Q183" s="3"/>
      <c r="R183" s="3" t="n">
        <f aca="false">-J183</f>
        <v>-1989.13990137317</v>
      </c>
      <c r="S183" s="4" t="n">
        <f aca="false">-+R183*VLOOKUP($A183,curves,3,0)*1000</f>
        <v>4440785.77766079</v>
      </c>
    </row>
    <row r="184" customFormat="false" ht="12.75" hidden="false" customHeight="false" outlineLevel="0" collapsed="false">
      <c r="A184" s="58" t="n">
        <f aca="false">+curves!A173</f>
        <v>41883</v>
      </c>
      <c r="B184" s="3" t="n">
        <f aca="false">+SUMIF($E$11:$BZ$11,"POS",$E184:$BZ184)</f>
        <v>0</v>
      </c>
      <c r="C184" s="4" t="n">
        <f aca="false">+SUMIF($E$11:$BZ$11,"P&amp;l",$E184:$BZ184)</f>
        <v>-2072004.92403438</v>
      </c>
      <c r="D184" s="58"/>
      <c r="E184" s="3"/>
      <c r="F184" s="4" t="n">
        <v>933.771551765438</v>
      </c>
      <c r="G184" s="4" t="n">
        <f aca="false">-+F184*VLOOKUP(A184,curves,3,0)*1000</f>
        <v>-2072004.92403438</v>
      </c>
      <c r="I184" s="3"/>
      <c r="J184" s="3" t="n">
        <v>1989.68777487794</v>
      </c>
      <c r="K184" s="4" t="n">
        <f aca="false">-+J184*VLOOKUP(A184,curves,3,0)*1000</f>
        <v>-4415044.40678625</v>
      </c>
      <c r="M184" s="3"/>
      <c r="N184" s="4"/>
      <c r="O184" s="4"/>
      <c r="Q184" s="3"/>
      <c r="R184" s="3" t="n">
        <f aca="false">-J184</f>
        <v>-1989.68777487794</v>
      </c>
      <c r="S184" s="4" t="n">
        <f aca="false">-+R184*VLOOKUP($A184,curves,3,0)*1000</f>
        <v>4415044.40678625</v>
      </c>
    </row>
    <row r="185" customFormat="false" ht="12.75" hidden="false" customHeight="false" outlineLevel="0" collapsed="false">
      <c r="A185" s="58" t="n">
        <f aca="false">+curves!A174</f>
        <v>41913</v>
      </c>
      <c r="B185" s="3" t="n">
        <f aca="false">+SUMIF($E$11:$BZ$11,"POS",$E185:$BZ185)</f>
        <v>0</v>
      </c>
      <c r="C185" s="4" t="n">
        <f aca="false">+SUMIF($E$11:$BZ$11,"P&amp;l",$E185:$BZ185)</f>
        <v>-2061190.49644128</v>
      </c>
      <c r="D185" s="58"/>
      <c r="E185" s="3"/>
      <c r="F185" s="4" t="n">
        <v>934.387837087411</v>
      </c>
      <c r="G185" s="4" t="n">
        <f aca="false">-+F185*VLOOKUP(A185,curves,3,0)*1000</f>
        <v>-2061190.49644128</v>
      </c>
      <c r="I185" s="3"/>
      <c r="J185" s="3" t="n">
        <v>1990.23640356667</v>
      </c>
      <c r="K185" s="4" t="n">
        <f aca="false">-+J185*VLOOKUP(A185,curves,3,0)*1000</f>
        <v>-4390314.38325469</v>
      </c>
      <c r="M185" s="3"/>
      <c r="N185" s="4"/>
      <c r="O185" s="4"/>
      <c r="Q185" s="3"/>
      <c r="R185" s="3" t="n">
        <f aca="false">-J185</f>
        <v>-1990.23640356667</v>
      </c>
      <c r="S185" s="4" t="n">
        <f aca="false">-+R185*VLOOKUP($A185,curves,3,0)*1000</f>
        <v>4390314.38325469</v>
      </c>
    </row>
    <row r="186" customFormat="false" ht="12.75" hidden="false" customHeight="false" outlineLevel="0" collapsed="false">
      <c r="A186" s="58" t="n">
        <f aca="false">+curves!A175</f>
        <v>41944</v>
      </c>
      <c r="B186" s="3" t="n">
        <f aca="false">+SUMIF($E$11:$BZ$11,"POS",$E186:$BZ186)</f>
        <v>0</v>
      </c>
      <c r="C186" s="4" t="n">
        <f aca="false">+SUMIF($E$11:$BZ$11,"P&amp;l",$E186:$BZ186)</f>
        <v>-2050030.07514143</v>
      </c>
      <c r="D186" s="58"/>
      <c r="E186" s="3"/>
      <c r="F186" s="4" t="n">
        <v>935.004971891467</v>
      </c>
      <c r="G186" s="4" t="n">
        <f aca="false">-+F186*VLOOKUP(A186,curves,3,0)*1000</f>
        <v>-2050030.07514143</v>
      </c>
      <c r="I186" s="3"/>
      <c r="J186" s="3" t="n">
        <v>1990.78578848018</v>
      </c>
      <c r="K186" s="4" t="n">
        <f aca="false">-+J186*VLOOKUP(A186,curves,3,0)*1000</f>
        <v>-4364865.28118938</v>
      </c>
      <c r="M186" s="3"/>
      <c r="N186" s="4"/>
      <c r="O186" s="4"/>
      <c r="Q186" s="3"/>
      <c r="R186" s="3" t="n">
        <f aca="false">-J186</f>
        <v>-1990.78578848018</v>
      </c>
      <c r="S186" s="4" t="n">
        <f aca="false">-+R186*VLOOKUP($A186,curves,3,0)*1000</f>
        <v>4364865.28118938</v>
      </c>
    </row>
    <row r="187" customFormat="false" ht="12.75" hidden="false" customHeight="false" outlineLevel="0" collapsed="false">
      <c r="A187" s="58" t="n">
        <f aca="false">+curves!A176</f>
        <v>41974</v>
      </c>
      <c r="B187" s="3" t="n">
        <f aca="false">+SUMIF($E$11:$BZ$11,"POS",$E187:$BZ187)</f>
        <v>0</v>
      </c>
      <c r="C187" s="4" t="n">
        <f aca="false">+SUMIF($E$11:$BZ$11,"P&amp;l",$E187:$BZ187)</f>
        <v>-2039330.94110605</v>
      </c>
      <c r="D187" s="58"/>
      <c r="E187" s="3"/>
      <c r="F187" s="4" t="n">
        <v>935.622957348525</v>
      </c>
      <c r="G187" s="4" t="n">
        <f aca="false">-+F187*VLOOKUP(A187,curves,3,0)*1000</f>
        <v>-2039330.94110605</v>
      </c>
      <c r="I187" s="3"/>
      <c r="J187" s="3" t="n">
        <v>1991.33593066082</v>
      </c>
      <c r="K187" s="4" t="n">
        <f aca="false">-+J187*VLOOKUP(A187,curves,3,0)*1000</f>
        <v>-4340416.1319869</v>
      </c>
      <c r="M187" s="3"/>
      <c r="N187" s="4"/>
      <c r="O187" s="4"/>
      <c r="Q187" s="3"/>
      <c r="R187" s="3" t="n">
        <f aca="false">-J187</f>
        <v>-1991.33593066082</v>
      </c>
      <c r="S187" s="4" t="n">
        <f aca="false">-+R187*VLOOKUP($A187,curves,3,0)*1000</f>
        <v>4340416.1319869</v>
      </c>
    </row>
    <row r="188" customFormat="false" ht="12.75" hidden="false" customHeight="false" outlineLevel="0" collapsed="false">
      <c r="A188" s="58" t="n">
        <f aca="false">+curves!A177</f>
        <v>42005</v>
      </c>
      <c r="B188" s="3" t="n">
        <f aca="false">+SUMIF($E$11:$BZ$11,"POS",$E188:$BZ188)</f>
        <v>0</v>
      </c>
      <c r="C188" s="4" t="n">
        <f aca="false">+SUMIF($E$11:$BZ$11,"P&amp;l",$E188:$BZ188)</f>
        <v>-2028289.43231114</v>
      </c>
      <c r="D188" s="58"/>
      <c r="E188" s="3"/>
      <c r="F188" s="4" t="n">
        <v>936.241794631177</v>
      </c>
      <c r="G188" s="4" t="n">
        <f aca="false">-+F188*VLOOKUP(A188,curves,3,0)*1000</f>
        <v>-2028289.43231114</v>
      </c>
      <c r="I188" s="3"/>
      <c r="J188" s="3" t="n">
        <v>1991.88683115255</v>
      </c>
      <c r="K188" s="4" t="n">
        <f aca="false">-+J188*VLOOKUP(A188,curves,3,0)*1000</f>
        <v>-4315255.98745354</v>
      </c>
      <c r="M188" s="3"/>
      <c r="N188" s="4"/>
      <c r="O188" s="4"/>
      <c r="Q188" s="3"/>
      <c r="R188" s="3" t="n">
        <f aca="false">-J188</f>
        <v>-1991.88683115255</v>
      </c>
      <c r="S188" s="4" t="n">
        <f aca="false">-+R188*VLOOKUP($A188,curves,3,0)*1000</f>
        <v>4315255.98745354</v>
      </c>
    </row>
    <row r="189" customFormat="false" ht="12.75" hidden="false" customHeight="false" outlineLevel="0" collapsed="false">
      <c r="A189" s="58" t="n">
        <f aca="false">+curves!A178</f>
        <v>42036</v>
      </c>
      <c r="B189" s="3" t="n">
        <f aca="false">+SUMIF($E$11:$BZ$11,"POS",$E189:$BZ189)</f>
        <v>0</v>
      </c>
      <c r="C189" s="4" t="n">
        <f aca="false">+SUMIF($E$11:$BZ$11,"P&amp;l",$E189:$BZ189)</f>
        <v>-2017307.96917987</v>
      </c>
      <c r="D189" s="58"/>
      <c r="E189" s="3"/>
      <c r="F189" s="4" t="n">
        <v>936.861484913511</v>
      </c>
      <c r="G189" s="4" t="n">
        <f aca="false">-+F189*VLOOKUP(A189,curves,3,0)*1000</f>
        <v>-2017307.96917987</v>
      </c>
      <c r="I189" s="3"/>
      <c r="J189" s="3" t="n">
        <v>1992.43849100048</v>
      </c>
      <c r="K189" s="4" t="n">
        <f aca="false">-+J189*VLOOKUP(A189,curves,3,0)*1000</f>
        <v>-4290241.52526351</v>
      </c>
      <c r="M189" s="3"/>
      <c r="N189" s="4"/>
      <c r="O189" s="4"/>
      <c r="Q189" s="3"/>
      <c r="R189" s="3" t="n">
        <f aca="false">-J189</f>
        <v>-1992.43849100048</v>
      </c>
      <c r="S189" s="4" t="n">
        <f aca="false">-+R189*VLOOKUP($A189,curves,3,0)*1000</f>
        <v>4290241.52526351</v>
      </c>
    </row>
    <row r="190" customFormat="false" ht="12.75" hidden="false" customHeight="false" outlineLevel="0" collapsed="false">
      <c r="A190" s="58" t="n">
        <f aca="false">+curves!A179</f>
        <v>42064</v>
      </c>
      <c r="B190" s="3" t="n">
        <f aca="false">+SUMIF($E$11:$BZ$11,"POS",$E190:$BZ190)</f>
        <v>0</v>
      </c>
      <c r="C190" s="4" t="n">
        <f aca="false">+SUMIF($E$11:$BZ$11,"P&amp;l",$E190:$BZ190)</f>
        <v>-2007569.24576641</v>
      </c>
      <c r="D190" s="58"/>
      <c r="E190" s="3"/>
      <c r="F190" s="4" t="n">
        <v>937.482029371295</v>
      </c>
      <c r="G190" s="4" t="n">
        <f aca="false">-+F190*VLOOKUP(A190,curves,3,0)*1000</f>
        <v>-2007569.24576641</v>
      </c>
      <c r="I190" s="3"/>
      <c r="J190" s="3" t="n">
        <v>1992.9909112513</v>
      </c>
      <c r="K190" s="4" t="n">
        <f aca="false">-+J190*VLOOKUP(A190,curves,3,0)*1000</f>
        <v>-4267886.88760609</v>
      </c>
      <c r="M190" s="3"/>
      <c r="N190" s="4"/>
      <c r="O190" s="4"/>
      <c r="Q190" s="3"/>
      <c r="R190" s="3" t="n">
        <f aca="false">-J190</f>
        <v>-1992.9909112513</v>
      </c>
      <c r="S190" s="4" t="n">
        <f aca="false">-+R190*VLOOKUP($A190,curves,3,0)*1000</f>
        <v>4267886.88760609</v>
      </c>
    </row>
    <row r="191" customFormat="false" ht="12.75" hidden="false" customHeight="false" outlineLevel="0" collapsed="false">
      <c r="A191" s="58" t="n">
        <f aca="false">+curves!A180</f>
        <v>42095</v>
      </c>
      <c r="B191" s="3" t="n">
        <f aca="false">+SUMIF($E$11:$BZ$11,"POS",$E191:$BZ191)</f>
        <v>0</v>
      </c>
      <c r="C191" s="4" t="n">
        <f aca="false">+SUMIF($E$11:$BZ$11,"P&amp;l",$E191:$BZ191)</f>
        <v>-1996700.55352263</v>
      </c>
      <c r="D191" s="58"/>
      <c r="E191" s="3"/>
      <c r="F191" s="4" t="n">
        <v>938.103429181975</v>
      </c>
      <c r="G191" s="4" t="n">
        <f aca="false">-+F191*VLOOKUP(A191,curves,3,0)*1000</f>
        <v>-1996700.55352263</v>
      </c>
      <c r="I191" s="3"/>
      <c r="J191" s="3" t="n">
        <v>1993.54409295328</v>
      </c>
      <c r="K191" s="4" t="n">
        <f aca="false">-+J191*VLOOKUP(A191,curves,3,0)*1000</f>
        <v>-4243146.83226623</v>
      </c>
      <c r="M191" s="3"/>
      <c r="N191" s="4"/>
      <c r="O191" s="4"/>
      <c r="Q191" s="3"/>
      <c r="R191" s="3" t="n">
        <f aca="false">-J191</f>
        <v>-1993.54409295328</v>
      </c>
      <c r="S191" s="4" t="n">
        <f aca="false">-+R191*VLOOKUP($A191,curves,3,0)*1000</f>
        <v>4243146.83226623</v>
      </c>
    </row>
    <row r="192" customFormat="false" ht="12.75" hidden="false" customHeight="false" outlineLevel="0" collapsed="false">
      <c r="A192" s="58" t="n">
        <f aca="false">+curves!A181</f>
        <v>42125</v>
      </c>
      <c r="B192" s="3" t="n">
        <f aca="false">+SUMIF($E$11:$BZ$11,"POS",$E192:$BZ192)</f>
        <v>0</v>
      </c>
      <c r="C192" s="4" t="n">
        <f aca="false">+SUMIF($E$11:$BZ$11,"P&amp;l",$E192:$BZ192)</f>
        <v>-1986281.24099166</v>
      </c>
      <c r="D192" s="58"/>
      <c r="E192" s="3"/>
      <c r="F192" s="4" t="n">
        <v>938.725685524504</v>
      </c>
      <c r="G192" s="4" t="n">
        <f aca="false">-+F192*VLOOKUP(A192,curves,3,0)*1000</f>
        <v>-1986281.24099166</v>
      </c>
      <c r="I192" s="3"/>
      <c r="J192" s="3" t="n">
        <v>1994.09803715586</v>
      </c>
      <c r="K192" s="4" t="n">
        <f aca="false">-+J192*VLOOKUP(A192,curves,3,0)*1000</f>
        <v>-4219379.08483657</v>
      </c>
      <c r="M192" s="3"/>
      <c r="N192" s="4"/>
      <c r="O192" s="4"/>
      <c r="Q192" s="3"/>
      <c r="R192" s="3" t="n">
        <f aca="false">-J192</f>
        <v>-1994.09803715586</v>
      </c>
      <c r="S192" s="4" t="n">
        <f aca="false">-+R192*VLOOKUP($A192,curves,3,0)*1000</f>
        <v>4219379.08483657</v>
      </c>
    </row>
    <row r="193" customFormat="false" ht="12.75" hidden="false" customHeight="false" outlineLevel="0" collapsed="false">
      <c r="A193" s="58" t="n">
        <f aca="false">+curves!A182</f>
        <v>42156</v>
      </c>
      <c r="B193" s="3" t="n">
        <f aca="false">+SUMIF($E$11:$BZ$11,"POS",$E193:$BZ193)</f>
        <v>0</v>
      </c>
      <c r="C193" s="4" t="n">
        <f aca="false">+SUMIF($E$11:$BZ$11,"P&amp;l",$E193:$BZ193)</f>
        <v>-1975528.33791172</v>
      </c>
      <c r="D193" s="58"/>
      <c r="E193" s="3"/>
      <c r="F193" s="4" t="n">
        <v>939.348799579517</v>
      </c>
      <c r="G193" s="4" t="n">
        <f aca="false">-+F193*VLOOKUP(A193,curves,3,0)*1000</f>
        <v>-1975528.33791172</v>
      </c>
      <c r="I193" s="3"/>
      <c r="J193" s="3" t="n">
        <v>1994.65274491006</v>
      </c>
      <c r="K193" s="4" t="n">
        <f aca="false">-+J193*VLOOKUP(A193,curves,3,0)*1000</f>
        <v>-4194919.95265988</v>
      </c>
      <c r="M193" s="3"/>
      <c r="N193" s="4"/>
      <c r="O193" s="4"/>
      <c r="Q193" s="3"/>
      <c r="R193" s="3" t="n">
        <f aca="false">-J193</f>
        <v>-1994.65274491006</v>
      </c>
      <c r="S193" s="4" t="n">
        <f aca="false">-+R193*VLOOKUP($A193,curves,3,0)*1000</f>
        <v>4194919.95265988</v>
      </c>
    </row>
    <row r="194" customFormat="false" ht="12.75" hidden="false" customHeight="false" outlineLevel="0" collapsed="false">
      <c r="A194" s="58" t="n">
        <f aca="false">+curves!A183</f>
        <v>42186</v>
      </c>
      <c r="B194" s="3" t="n">
        <f aca="false">+SUMIF($E$11:$BZ$11,"POS",$E194:$BZ194)</f>
        <v>0</v>
      </c>
      <c r="C194" s="4" t="n">
        <f aca="false">+SUMIF($E$11:$BZ$11,"P&amp;l",$E194:$BZ194)</f>
        <v>-1965220.08661417</v>
      </c>
      <c r="D194" s="58"/>
      <c r="E194" s="3"/>
      <c r="F194" s="4" t="n">
        <v>939.972772529336</v>
      </c>
      <c r="G194" s="4" t="n">
        <f aca="false">-+F194*VLOOKUP(A194,curves,3,0)*1000</f>
        <v>-1965220.08661417</v>
      </c>
      <c r="I194" s="3"/>
      <c r="J194" s="3" t="n">
        <v>1995.20821726849</v>
      </c>
      <c r="K194" s="4" t="n">
        <f aca="false">-+J194*VLOOKUP(A194,curves,3,0)*1000</f>
        <v>-4171422.17322186</v>
      </c>
      <c r="M194" s="3"/>
      <c r="N194" s="4"/>
      <c r="O194" s="4"/>
      <c r="Q194" s="3"/>
      <c r="R194" s="3" t="n">
        <f aca="false">-J194</f>
        <v>-1995.20821726849</v>
      </c>
      <c r="S194" s="4" t="n">
        <f aca="false">-+R194*VLOOKUP($A194,curves,3,0)*1000</f>
        <v>4171422.17322186</v>
      </c>
    </row>
    <row r="195" customFormat="false" ht="12.75" hidden="false" customHeight="false" outlineLevel="0" collapsed="false">
      <c r="A195" s="58" t="n">
        <f aca="false">+curves!A184</f>
        <v>42217</v>
      </c>
      <c r="B195" s="3" t="n">
        <f aca="false">+SUMIF($E$11:$BZ$11,"POS",$E195:$BZ195)</f>
        <v>0</v>
      </c>
      <c r="C195" s="4" t="n">
        <f aca="false">+SUMIF($E$11:$BZ$11,"P&amp;l",$E195:$BZ195)</f>
        <v>-1954581.73332363</v>
      </c>
      <c r="D195" s="58"/>
      <c r="E195" s="3"/>
      <c r="F195" s="4" t="n">
        <v>940.597605557795</v>
      </c>
      <c r="G195" s="4" t="n">
        <f aca="false">-+F195*VLOOKUP(A195,curves,3,0)*1000</f>
        <v>-1954581.73332363</v>
      </c>
      <c r="I195" s="3"/>
      <c r="J195" s="3" t="n">
        <v>1995.76445528495</v>
      </c>
      <c r="K195" s="4" t="n">
        <f aca="false">-+J195*VLOOKUP(A195,curves,3,0)*1000</f>
        <v>-4147240.7810386</v>
      </c>
      <c r="M195" s="3"/>
      <c r="N195" s="4"/>
      <c r="O195" s="4"/>
      <c r="Q195" s="3"/>
      <c r="R195" s="3" t="n">
        <f aca="false">-J195</f>
        <v>-1995.76445528495</v>
      </c>
      <c r="S195" s="4" t="n">
        <f aca="false">-+R195*VLOOKUP($A195,curves,3,0)*1000</f>
        <v>4147240.7810386</v>
      </c>
    </row>
    <row r="196" customFormat="false" ht="12.75" hidden="false" customHeight="false" outlineLevel="0" collapsed="false">
      <c r="A196" s="58" t="n">
        <f aca="false">+curves!A185</f>
        <v>42248</v>
      </c>
      <c r="B196" s="3" t="n">
        <f aca="false">+SUMIF($E$11:$BZ$11,"POS",$E196:$BZ196)</f>
        <v>0</v>
      </c>
      <c r="C196" s="4" t="n">
        <f aca="false">+SUMIF($E$11:$BZ$11,"P&amp;l",$E196:$BZ196)</f>
        <v>-1944001.22337179</v>
      </c>
      <c r="D196" s="58"/>
      <c r="E196" s="3"/>
      <c r="F196" s="4" t="n">
        <v>941.223299850417</v>
      </c>
      <c r="G196" s="4" t="n">
        <f aca="false">-+F196*VLOOKUP(A196,curves,3,0)*1000</f>
        <v>-1944001.22337179</v>
      </c>
      <c r="I196" s="3"/>
      <c r="J196" s="3" t="n">
        <v>1996.3214600148</v>
      </c>
      <c r="K196" s="4" t="n">
        <f aca="false">-+J196*VLOOKUP(A196,curves,3,0)*1000</f>
        <v>-4123199.41625848</v>
      </c>
      <c r="M196" s="3"/>
      <c r="N196" s="4"/>
      <c r="O196" s="4"/>
      <c r="Q196" s="3"/>
      <c r="R196" s="3" t="n">
        <f aca="false">-J196</f>
        <v>-1996.3214600148</v>
      </c>
      <c r="S196" s="4" t="n">
        <f aca="false">-+R196*VLOOKUP($A196,curves,3,0)*1000</f>
        <v>4123199.41625848</v>
      </c>
    </row>
    <row r="197" customFormat="false" ht="12.75" hidden="false" customHeight="false" outlineLevel="0" collapsed="false">
      <c r="A197" s="58" t="n">
        <f aca="false">+curves!A186</f>
        <v>42278</v>
      </c>
      <c r="B197" s="3" t="n">
        <f aca="false">+SUMIF($E$11:$BZ$11,"POS",$E197:$BZ197)</f>
        <v>0</v>
      </c>
      <c r="C197" s="4" t="n">
        <f aca="false">+SUMIF($E$11:$BZ$11,"P&amp;l",$E197:$BZ197)</f>
        <v>-1933858.32431166</v>
      </c>
      <c r="D197" s="58"/>
      <c r="E197" s="3"/>
      <c r="F197" s="4" t="n">
        <v>941.849856594424</v>
      </c>
      <c r="G197" s="4" t="n">
        <f aca="false">-+F197*VLOOKUP(A197,curves,3,0)*1000</f>
        <v>-1933858.32431166</v>
      </c>
      <c r="I197" s="3"/>
      <c r="J197" s="3" t="n">
        <v>1996.87923251501</v>
      </c>
      <c r="K197" s="4" t="n">
        <f aca="false">-+J197*VLOOKUP(A197,curves,3,0)*1000</f>
        <v>-4100103.11028494</v>
      </c>
      <c r="M197" s="3"/>
      <c r="N197" s="4"/>
      <c r="O197" s="4"/>
      <c r="Q197" s="3"/>
      <c r="R197" s="3" t="n">
        <f aca="false">-J197</f>
        <v>-1996.87923251501</v>
      </c>
      <c r="S197" s="4" t="n">
        <f aca="false">-+R197*VLOOKUP($A197,curves,3,0)*1000</f>
        <v>4100103.11028494</v>
      </c>
    </row>
    <row r="198" customFormat="false" ht="12.75" hidden="false" customHeight="false" outlineLevel="0" collapsed="false">
      <c r="A198" s="58" t="n">
        <f aca="false">+curves!A187</f>
        <v>42309</v>
      </c>
      <c r="B198" s="3" t="n">
        <f aca="false">+SUMIF($E$11:$BZ$11,"POS",$E198:$BZ198)</f>
        <v>0</v>
      </c>
      <c r="C198" s="4" t="n">
        <f aca="false">+SUMIF($E$11:$BZ$11,"P&amp;l",$E198:$BZ198)</f>
        <v>-1923390.51916683</v>
      </c>
      <c r="D198" s="58"/>
      <c r="E198" s="3"/>
      <c r="F198" s="4" t="n">
        <v>942.477276978547</v>
      </c>
      <c r="G198" s="4" t="n">
        <f aca="false">-+F198*VLOOKUP(A198,curves,3,0)*1000</f>
        <v>-1923390.51916683</v>
      </c>
      <c r="I198" s="3"/>
      <c r="J198" s="3" t="n">
        <v>1997.43777384373</v>
      </c>
      <c r="K198" s="4" t="n">
        <f aca="false">-+J198*VLOOKUP(A198,curves,3,0)*1000</f>
        <v>-4076334.7517016</v>
      </c>
      <c r="M198" s="3"/>
      <c r="N198" s="4"/>
      <c r="O198" s="4"/>
      <c r="Q198" s="3"/>
      <c r="R198" s="3" t="n">
        <f aca="false">-J198</f>
        <v>-1997.43777384373</v>
      </c>
      <c r="S198" s="4" t="n">
        <f aca="false">-+R198*VLOOKUP($A198,curves,3,0)*1000</f>
        <v>4076334.7517016</v>
      </c>
    </row>
    <row r="199" customFormat="false" ht="12.75" hidden="false" customHeight="false" outlineLevel="0" collapsed="false">
      <c r="A199" s="58" t="n">
        <f aca="false">+curves!A188</f>
        <v>42339</v>
      </c>
      <c r="B199" s="3" t="n">
        <f aca="false">+SUMIF($E$11:$BZ$11,"POS",$E199:$BZ199)</f>
        <v>0</v>
      </c>
      <c r="C199" s="4" t="n">
        <f aca="false">+SUMIF($E$11:$BZ$11,"P&amp;l",$E199:$BZ199)</f>
        <v>-1913355.72139228</v>
      </c>
      <c r="D199" s="58"/>
      <c r="E199" s="3"/>
      <c r="F199" s="4" t="n">
        <v>943.105562193223</v>
      </c>
      <c r="G199" s="4" t="n">
        <f aca="false">-+F199*VLOOKUP(A199,curves,3,0)*1000</f>
        <v>-1913355.72139228</v>
      </c>
      <c r="I199" s="3"/>
      <c r="J199" s="3" t="n">
        <v>1997.99708506072</v>
      </c>
      <c r="K199" s="4" t="n">
        <f aca="false">-+J199*VLOOKUP(A199,curves,3,0)*1000</f>
        <v>-4053500.80338389</v>
      </c>
      <c r="M199" s="3"/>
      <c r="N199" s="4"/>
      <c r="O199" s="4"/>
      <c r="Q199" s="3"/>
      <c r="R199" s="3" t="n">
        <f aca="false">-J199</f>
        <v>-1997.99708506072</v>
      </c>
      <c r="S199" s="4" t="n">
        <f aca="false">-+R199*VLOOKUP($A199,curves,3,0)*1000</f>
        <v>4053500.80338389</v>
      </c>
    </row>
    <row r="200" customFormat="false" ht="12.75" hidden="false" customHeight="false" outlineLevel="0" collapsed="false">
      <c r="A200" s="58" t="n">
        <f aca="false">+curves!A189</f>
        <v>42370</v>
      </c>
      <c r="B200" s="3" t="n">
        <f aca="false">+SUMIF($E$11:$BZ$11,"POS",$E200:$BZ200)</f>
        <v>0</v>
      </c>
      <c r="C200" s="4" t="n">
        <f aca="false">+SUMIF($E$11:$BZ$11,"P&amp;l",$E200:$BZ200)</f>
        <v>-1902999.4148229</v>
      </c>
      <c r="D200" s="58"/>
      <c r="E200" s="3"/>
      <c r="F200" s="4" t="n">
        <v>943.734713430585</v>
      </c>
      <c r="G200" s="4" t="n">
        <f aca="false">-+F200*VLOOKUP(A200,curves,3,0)*1000</f>
        <v>-1902999.4148229</v>
      </c>
      <c r="I200" s="3"/>
      <c r="J200" s="3" t="n">
        <v>1998.55716722731</v>
      </c>
      <c r="K200" s="4" t="n">
        <f aca="false">-+J200*VLOOKUP(A200,curves,3,0)*1000</f>
        <v>-4030002.35722858</v>
      </c>
      <c r="M200" s="3"/>
      <c r="N200" s="4"/>
      <c r="O200" s="4"/>
      <c r="Q200" s="3"/>
      <c r="R200" s="3" t="n">
        <f aca="false">-J200</f>
        <v>-1998.55716722731</v>
      </c>
      <c r="S200" s="4" t="n">
        <f aca="false">-+R200*VLOOKUP($A200,curves,3,0)*1000</f>
        <v>4030002.35722858</v>
      </c>
    </row>
    <row r="201" customFormat="false" ht="12.75" hidden="false" customHeight="false" outlineLevel="0" collapsed="false">
      <c r="A201" s="58" t="n">
        <f aca="false">+curves!A190</f>
        <v>42401</v>
      </c>
      <c r="B201" s="3" t="n">
        <f aca="false">+SUMIF($E$11:$BZ$11,"POS",$E201:$BZ201)</f>
        <v>0</v>
      </c>
      <c r="C201" s="4" t="n">
        <f aca="false">+SUMIF($E$11:$BZ$11,"P&amp;l",$E201:$BZ201)</f>
        <v>-1892699.41130041</v>
      </c>
      <c r="D201" s="58"/>
      <c r="E201" s="3"/>
      <c r="F201" s="4" t="n">
        <v>944.364731884292</v>
      </c>
      <c r="G201" s="4" t="n">
        <f aca="false">-+F201*VLOOKUP(A201,curves,3,0)*1000</f>
        <v>-1892699.41130041</v>
      </c>
      <c r="I201" s="3"/>
      <c r="J201" s="3" t="n">
        <v>1999.11802140604</v>
      </c>
      <c r="K201" s="4" t="n">
        <f aca="false">-+J201*VLOOKUP(A201,curves,3,0)*1000</f>
        <v>-4006639.99245882</v>
      </c>
      <c r="M201" s="3"/>
      <c r="N201" s="4"/>
      <c r="O201" s="4"/>
      <c r="Q201" s="3"/>
      <c r="R201" s="3" t="n">
        <f aca="false">-J201</f>
        <v>-1999.11802140604</v>
      </c>
      <c r="S201" s="4" t="n">
        <f aca="false">-+R201*VLOOKUP($A201,curves,3,0)*1000</f>
        <v>4006639.99245882</v>
      </c>
    </row>
    <row r="202" customFormat="false" ht="12.75" hidden="false" customHeight="false" outlineLevel="0" collapsed="false">
      <c r="A202" s="58" t="n">
        <f aca="false">+curves!A191</f>
        <v>42430</v>
      </c>
      <c r="B202" s="3" t="n">
        <f aca="false">+SUMIF($E$11:$BZ$11,"POS",$E202:$BZ202)</f>
        <v>0</v>
      </c>
      <c r="C202" s="4" t="n">
        <f aca="false">+SUMIF($E$11:$BZ$11,"P&amp;l",$E202:$BZ202)</f>
        <v>-1883195.78768586</v>
      </c>
      <c r="D202" s="58"/>
      <c r="E202" s="3"/>
      <c r="F202" s="4" t="n">
        <v>944.995618749705</v>
      </c>
      <c r="G202" s="4" t="n">
        <f aca="false">-+F202*VLOOKUP(A202,curves,3,0)*1000</f>
        <v>-1883195.78768586</v>
      </c>
      <c r="I202" s="3"/>
      <c r="J202" s="3" t="n">
        <v>1999.67964866105</v>
      </c>
      <c r="K202" s="4" t="n">
        <f aca="false">-+J202*VLOOKUP(A202,curves,3,0)*1000</f>
        <v>-3984979.6299183</v>
      </c>
      <c r="M202" s="3"/>
      <c r="N202" s="4"/>
      <c r="O202" s="4"/>
      <c r="Q202" s="3"/>
      <c r="R202" s="3" t="n">
        <f aca="false">-J202</f>
        <v>-1999.67964866105</v>
      </c>
      <c r="S202" s="4" t="n">
        <f aca="false">-+R202*VLOOKUP($A202,curves,3,0)*1000</f>
        <v>3984979.6299183</v>
      </c>
    </row>
    <row r="203" customFormat="false" ht="12.75" hidden="false" customHeight="false" outlineLevel="0" collapsed="false">
      <c r="A203" s="58" t="n">
        <f aca="false">+curves!A192</f>
        <v>42461</v>
      </c>
      <c r="B203" s="3" t="n">
        <f aca="false">+SUMIF($E$11:$BZ$11,"POS",$E203:$BZ203)</f>
        <v>0</v>
      </c>
      <c r="C203" s="4" t="n">
        <f aca="false">+SUMIF($E$11:$BZ$11,"P&amp;l",$E203:$BZ203)</f>
        <v>-1873003.50403681</v>
      </c>
      <c r="D203" s="58"/>
      <c r="E203" s="3"/>
      <c r="F203" s="4" t="n">
        <v>945.627375223897</v>
      </c>
      <c r="G203" s="4" t="n">
        <f aca="false">-+F203*VLOOKUP(A203,curves,3,0)*1000</f>
        <v>-1873003.50403681</v>
      </c>
      <c r="I203" s="3"/>
      <c r="J203" s="3" t="n">
        <v>2000.24205005805</v>
      </c>
      <c r="K203" s="4" t="n">
        <f aca="false">-+J203*VLOOKUP(A203,curves,3,0)*1000</f>
        <v>-3961878.07887167</v>
      </c>
      <c r="M203" s="3"/>
      <c r="N203" s="4"/>
      <c r="O203" s="4"/>
      <c r="Q203" s="3"/>
      <c r="R203" s="3" t="n">
        <f aca="false">-J203</f>
        <v>-2000.24205005805</v>
      </c>
      <c r="S203" s="4" t="n">
        <f aca="false">-+R203*VLOOKUP($A203,curves,3,0)*1000</f>
        <v>3961878.07887167</v>
      </c>
    </row>
    <row r="204" customFormat="false" ht="12.75" hidden="false" customHeight="false" outlineLevel="0" collapsed="false">
      <c r="A204" s="58" t="n">
        <f aca="false">+curves!A193</f>
        <v>42491</v>
      </c>
      <c r="B204" s="3" t="n">
        <f aca="false">+SUMIF($E$11:$BZ$11,"POS",$E204:$BZ204)</f>
        <v>0</v>
      </c>
      <c r="C204" s="4" t="n">
        <f aca="false">+SUMIF($E$11:$BZ$11,"P&amp;l",$E204:$BZ204)</f>
        <v>-1863232.97174509</v>
      </c>
      <c r="D204" s="58"/>
      <c r="E204" s="3"/>
      <c r="F204" s="4" t="n">
        <v>946.260002505468</v>
      </c>
      <c r="G204" s="4" t="n">
        <f aca="false">-+F204*VLOOKUP(A204,curves,3,0)*1000</f>
        <v>-1863232.97174509</v>
      </c>
      <c r="I204" s="3"/>
      <c r="J204" s="3" t="n">
        <v>2000.80522666401</v>
      </c>
      <c r="K204" s="4" t="n">
        <f aca="false">-+J204*VLOOKUP(A204,curves,3,0)*1000</f>
        <v>-3939684.92643622</v>
      </c>
      <c r="M204" s="3"/>
      <c r="N204" s="4"/>
      <c r="O204" s="4"/>
      <c r="Q204" s="3"/>
      <c r="R204" s="3" t="n">
        <f aca="false">-J204</f>
        <v>-2000.80522666401</v>
      </c>
      <c r="S204" s="4" t="n">
        <f aca="false">-+R204*VLOOKUP($A204,curves,3,0)*1000</f>
        <v>3939684.92643622</v>
      </c>
    </row>
    <row r="205" customFormat="false" ht="12.75" hidden="false" customHeight="false" outlineLevel="0" collapsed="false">
      <c r="A205" s="58" t="n">
        <f aca="false">+curves!A194</f>
        <v>42522</v>
      </c>
      <c r="B205" s="3" t="n">
        <f aca="false">+SUMIF($E$11:$BZ$11,"POS",$E205:$BZ205)</f>
        <v>0</v>
      </c>
      <c r="C205" s="4" t="n">
        <f aca="false">+SUMIF($E$11:$BZ$11,"P&amp;l",$E205:$BZ205)</f>
        <v>-1853149.23794527</v>
      </c>
      <c r="D205" s="58"/>
      <c r="E205" s="3"/>
      <c r="F205" s="4" t="n">
        <v>946.893501794731</v>
      </c>
      <c r="G205" s="4" t="n">
        <f aca="false">-+F205*VLOOKUP(A205,curves,3,0)*1000</f>
        <v>-1853149.23794527</v>
      </c>
      <c r="I205" s="3"/>
      <c r="J205" s="3" t="n">
        <v>2001.36917954745</v>
      </c>
      <c r="K205" s="4" t="n">
        <f aca="false">-+J205*VLOOKUP(A205,curves,3,0)*1000</f>
        <v>-3916845.73069286</v>
      </c>
      <c r="M205" s="3"/>
      <c r="N205" s="4"/>
      <c r="O205" s="4"/>
      <c r="Q205" s="3"/>
      <c r="R205" s="3" t="n">
        <f aca="false">-J205</f>
        <v>-2001.36917954745</v>
      </c>
      <c r="S205" s="4" t="n">
        <f aca="false">-+R205*VLOOKUP($A205,curves,3,0)*1000</f>
        <v>3916845.73069286</v>
      </c>
    </row>
    <row r="206" customFormat="false" ht="12.75" hidden="false" customHeight="false" outlineLevel="0" collapsed="false">
      <c r="A206" s="58" t="n">
        <f aca="false">+curves!A195</f>
        <v>42552</v>
      </c>
      <c r="B206" s="3" t="n">
        <f aca="false">+SUMIF($E$11:$BZ$11,"POS",$E206:$BZ206)</f>
        <v>0</v>
      </c>
      <c r="C206" s="4" t="n">
        <f aca="false">+SUMIF($E$11:$BZ$11,"P&amp;l",$E206:$BZ206)</f>
        <v>-1843482.81962623</v>
      </c>
      <c r="D206" s="58"/>
      <c r="E206" s="3"/>
      <c r="F206" s="4" t="n">
        <v>947.527874293714</v>
      </c>
      <c r="G206" s="4" t="n">
        <f aca="false">-+F206*VLOOKUP(A206,curves,3,0)*1000</f>
        <v>-1843482.81962623</v>
      </c>
      <c r="I206" s="3"/>
      <c r="J206" s="3" t="n">
        <v>2001.93390977852</v>
      </c>
      <c r="K206" s="4" t="n">
        <f aca="false">-+J206*VLOOKUP(A206,curves,3,0)*1000</f>
        <v>-3894904.69761093</v>
      </c>
      <c r="M206" s="3"/>
      <c r="N206" s="4"/>
      <c r="O206" s="4"/>
      <c r="Q206" s="3"/>
      <c r="R206" s="3" t="n">
        <f aca="false">-J206</f>
        <v>-2001.93390977852</v>
      </c>
      <c r="S206" s="4" t="n">
        <f aca="false">-+R206*VLOOKUP($A206,curves,3,0)*1000</f>
        <v>3894904.69761093</v>
      </c>
    </row>
    <row r="207" customFormat="false" ht="12.75" hidden="false" customHeight="false" outlineLevel="0" collapsed="false">
      <c r="A207" s="58" t="n">
        <f aca="false">+curves!A196</f>
        <v>42583</v>
      </c>
      <c r="B207" s="3" t="n">
        <f aca="false">+SUMIF($E$11:$BZ$11,"POS",$E207:$BZ207)</f>
        <v>0</v>
      </c>
      <c r="C207" s="4" t="n">
        <f aca="false">+SUMIF($E$11:$BZ$11,"P&amp;l",$E207:$BZ207)</f>
        <v>-1833506.47409113</v>
      </c>
      <c r="D207" s="58"/>
      <c r="E207" s="3"/>
      <c r="F207" s="4" t="n">
        <v>948.16312120598</v>
      </c>
      <c r="G207" s="4" t="n">
        <f aca="false">-+F207*VLOOKUP(A207,curves,3,0)*1000</f>
        <v>-1833506.47409113</v>
      </c>
      <c r="I207" s="3"/>
      <c r="J207" s="3" t="n">
        <v>2002.49941842858</v>
      </c>
      <c r="K207" s="4" t="n">
        <f aca="false">-+J207*VLOOKUP(A207,curves,3,0)*1000</f>
        <v>-3872324.88369996</v>
      </c>
      <c r="M207" s="3"/>
      <c r="N207" s="4"/>
      <c r="O207" s="4"/>
      <c r="Q207" s="3"/>
      <c r="R207" s="3" t="n">
        <f aca="false">-J207</f>
        <v>-2002.49941842858</v>
      </c>
      <c r="S207" s="4" t="n">
        <f aca="false">-+R207*VLOOKUP($A207,curves,3,0)*1000</f>
        <v>3872324.88369996</v>
      </c>
    </row>
    <row r="208" customFormat="false" ht="12.75" hidden="false" customHeight="false" outlineLevel="0" collapsed="false">
      <c r="A208" s="58" t="n">
        <f aca="false">+curves!A197</f>
        <v>42614</v>
      </c>
      <c r="B208" s="3" t="n">
        <f aca="false">+SUMIF($E$11:$BZ$11,"POS",$E208:$BZ208)</f>
        <v>0</v>
      </c>
      <c r="C208" s="4" t="n">
        <f aca="false">+SUMIF($E$11:$BZ$11,"P&amp;l",$E208:$BZ208)</f>
        <v>-1823584.35665216</v>
      </c>
      <c r="D208" s="58"/>
      <c r="E208" s="3"/>
      <c r="F208" s="4" t="n">
        <v>948.799243736813</v>
      </c>
      <c r="G208" s="4" t="n">
        <f aca="false">-+F208*VLOOKUP(A208,curves,3,0)*1000</f>
        <v>-1823584.35665216</v>
      </c>
      <c r="I208" s="3"/>
      <c r="J208" s="3" t="n">
        <v>2003.0657065706</v>
      </c>
      <c r="K208" s="4" t="n">
        <f aca="false">-+J208*VLOOKUP(A208,curves,3,0)*1000</f>
        <v>-3849875.84250413</v>
      </c>
      <c r="M208" s="3"/>
      <c r="N208" s="4"/>
      <c r="O208" s="4"/>
      <c r="Q208" s="3"/>
      <c r="R208" s="3" t="n">
        <f aca="false">-J208</f>
        <v>-2003.0657065706</v>
      </c>
      <c r="S208" s="4" t="n">
        <f aca="false">-+R208*VLOOKUP($A208,curves,3,0)*1000</f>
        <v>3849875.84250413</v>
      </c>
    </row>
    <row r="209" customFormat="false" ht="12.75" hidden="false" customHeight="false" outlineLevel="0" collapsed="false">
      <c r="A209" s="58" t="n">
        <f aca="false">+curves!A198</f>
        <v>42644</v>
      </c>
      <c r="B209" s="3" t="n">
        <f aca="false">+SUMIF($E$11:$BZ$11,"POS",$E209:$BZ209)</f>
        <v>0</v>
      </c>
      <c r="C209" s="4" t="n">
        <f aca="false">+SUMIF($E$11:$BZ$11,"P&amp;l",$E209:$BZ209)</f>
        <v>-1814072.94866828</v>
      </c>
      <c r="D209" s="58"/>
      <c r="E209" s="3"/>
      <c r="F209" s="4" t="n">
        <v>949.436243093219</v>
      </c>
      <c r="G209" s="4" t="n">
        <f aca="false">-+F209*VLOOKUP(A209,curves,3,0)*1000</f>
        <v>-1814072.94866828</v>
      </c>
      <c r="I209" s="3"/>
      <c r="J209" s="3" t="n">
        <v>2003.63277527915</v>
      </c>
      <c r="K209" s="4" t="n">
        <f aca="false">-+J209*VLOOKUP(A209,curves,3,0)*1000</f>
        <v>-3828309.73974329</v>
      </c>
      <c r="M209" s="3"/>
      <c r="N209" s="4"/>
      <c r="O209" s="4"/>
      <c r="Q209" s="3"/>
      <c r="R209" s="3" t="n">
        <f aca="false">-J209</f>
        <v>-2003.63277527915</v>
      </c>
      <c r="S209" s="4" t="n">
        <f aca="false">-+R209*VLOOKUP($A209,curves,3,0)*1000</f>
        <v>3828309.73974329</v>
      </c>
    </row>
    <row r="210" customFormat="false" ht="12.75" hidden="false" customHeight="false" outlineLevel="0" collapsed="false">
      <c r="A210" s="58" t="n">
        <f aca="false">+curves!A199</f>
        <v>42675</v>
      </c>
      <c r="B210" s="3" t="n">
        <f aca="false">+SUMIF($E$11:$BZ$11,"POS",$E210:$BZ210)</f>
        <v>0</v>
      </c>
      <c r="C210" s="4" t="n">
        <f aca="false">+SUMIF($E$11:$BZ$11,"P&amp;l",$E210:$BZ210)</f>
        <v>-1804256.49029904</v>
      </c>
      <c r="D210" s="58"/>
      <c r="E210" s="3"/>
      <c r="F210" s="4" t="n">
        <v>950.074120483725</v>
      </c>
      <c r="G210" s="4" t="n">
        <f aca="false">-+F210*VLOOKUP(A210,curves,3,0)*1000</f>
        <v>-1804256.49029904</v>
      </c>
      <c r="I210" s="3"/>
      <c r="J210" s="3" t="n">
        <v>2004.20062562998</v>
      </c>
      <c r="K210" s="4" t="n">
        <f aca="false">-+J210*VLOOKUP(A210,curves,3,0)*1000</f>
        <v>-3806115.6584427</v>
      </c>
      <c r="M210" s="3"/>
      <c r="N210" s="4"/>
      <c r="O210" s="4"/>
      <c r="Q210" s="3"/>
      <c r="R210" s="3" t="n">
        <f aca="false">-J210</f>
        <v>-2004.20062562998</v>
      </c>
      <c r="S210" s="4" t="n">
        <f aca="false">-+R210*VLOOKUP($A210,curves,3,0)*1000</f>
        <v>3806115.6584427</v>
      </c>
    </row>
    <row r="211" customFormat="false" ht="12.75" hidden="false" customHeight="false" outlineLevel="0" collapsed="false">
      <c r="A211" s="58" t="n">
        <f aca="false">+curves!A200</f>
        <v>42705</v>
      </c>
      <c r="B211" s="3" t="n">
        <f aca="false">+SUMIF($E$11:$BZ$11,"POS",$E211:$BZ211)</f>
        <v>0</v>
      </c>
      <c r="C211" s="4" t="n">
        <f aca="false">+SUMIF($E$11:$BZ$11,"P&amp;l",$E211:$BZ211)</f>
        <v>-1794846.4221994</v>
      </c>
      <c r="D211" s="58"/>
      <c r="E211" s="3"/>
      <c r="F211" s="4" t="n">
        <v>950.712877118706</v>
      </c>
      <c r="G211" s="4" t="n">
        <f aca="false">-+F211*VLOOKUP(A211,curves,3,0)*1000</f>
        <v>-1794846.4221994</v>
      </c>
      <c r="I211" s="3"/>
      <c r="J211" s="3" t="n">
        <v>2004.76925870071</v>
      </c>
      <c r="K211" s="4" t="n">
        <f aca="false">-+J211*VLOOKUP(A211,curves,3,0)*1000</f>
        <v>-3784794.56617797</v>
      </c>
      <c r="M211" s="3"/>
      <c r="N211" s="4"/>
      <c r="O211" s="4"/>
      <c r="Q211" s="3"/>
      <c r="R211" s="3" t="n">
        <f aca="false">-J211</f>
        <v>-2004.76925870071</v>
      </c>
      <c r="S211" s="4" t="n">
        <f aca="false">-+R211*VLOOKUP($A211,curves,3,0)*1000</f>
        <v>3784794.56617797</v>
      </c>
    </row>
    <row r="212" customFormat="false" ht="12.75" hidden="false" customHeight="false" outlineLevel="0" collapsed="false">
      <c r="A212" s="58" t="n">
        <f aca="false">+curves!A201</f>
        <v>42736</v>
      </c>
      <c r="B212" s="3" t="n">
        <f aca="false">+SUMIF($E$11:$BZ$11,"POS",$E212:$BZ212)</f>
        <v>0</v>
      </c>
      <c r="C212" s="4" t="n">
        <f aca="false">+SUMIF($E$11:$BZ$11,"P&amp;l",$E212:$BZ212)</f>
        <v>-1785134.4923724</v>
      </c>
      <c r="D212" s="58"/>
      <c r="E212" s="3"/>
      <c r="F212" s="4" t="n">
        <v>951.352514209964</v>
      </c>
      <c r="G212" s="4" t="n">
        <f aca="false">-+F212*VLOOKUP(A212,curves,3,0)*1000</f>
        <v>-1785134.4923724</v>
      </c>
      <c r="I212" s="3"/>
      <c r="J212" s="3" t="n">
        <v>2005.33867556995</v>
      </c>
      <c r="K212" s="4" t="n">
        <f aca="false">-+J212*VLOOKUP(A212,curves,3,0)*1000</f>
        <v>-3762852.55483987</v>
      </c>
      <c r="M212" s="3"/>
      <c r="N212" s="4"/>
      <c r="O212" s="4"/>
      <c r="Q212" s="3"/>
      <c r="R212" s="3" t="n">
        <f aca="false">-J212</f>
        <v>-2005.33867556995</v>
      </c>
      <c r="S212" s="4" t="n">
        <f aca="false">-+R212*VLOOKUP($A212,curves,3,0)*1000</f>
        <v>3762852.55483987</v>
      </c>
    </row>
    <row r="213" customFormat="false" ht="12.75" hidden="false" customHeight="false" outlineLevel="0" collapsed="false">
      <c r="A213" s="58" t="n">
        <f aca="false">+curves!A202</f>
        <v>42767</v>
      </c>
      <c r="B213" s="3" t="n">
        <f aca="false">+SUMIF($E$11:$BZ$11,"POS",$E213:$BZ213)</f>
        <v>0</v>
      </c>
      <c r="C213" s="4" t="n">
        <f aca="false">+SUMIF($E$11:$BZ$11,"P&amp;l",$E213:$BZ213)</f>
        <v>-1775475.34699132</v>
      </c>
      <c r="D213" s="58"/>
      <c r="E213" s="3"/>
      <c r="F213" s="4" t="n">
        <v>951.993032971232</v>
      </c>
      <c r="G213" s="4" t="n">
        <f aca="false">-+F213*VLOOKUP(A213,curves,3,0)*1000</f>
        <v>-1775475.34699132</v>
      </c>
      <c r="I213" s="3"/>
      <c r="J213" s="3" t="n">
        <v>2005.90887731832</v>
      </c>
      <c r="K213" s="4" t="n">
        <f aca="false">-+J213*VLOOKUP(A213,curves,3,0)*1000</f>
        <v>-3741037.63015389</v>
      </c>
      <c r="M213" s="3"/>
      <c r="N213" s="4"/>
      <c r="O213" s="4"/>
      <c r="Q213" s="3"/>
      <c r="R213" s="3" t="n">
        <f aca="false">-J213</f>
        <v>-2005.90887731832</v>
      </c>
      <c r="S213" s="4" t="n">
        <f aca="false">-+R213*VLOOKUP($A213,curves,3,0)*1000</f>
        <v>3741037.63015389</v>
      </c>
    </row>
    <row r="214" customFormat="false" ht="12.75" hidden="false" customHeight="false" outlineLevel="0" collapsed="false">
      <c r="A214" s="58" t="n">
        <f aca="false">+curves!A203</f>
        <v>42795</v>
      </c>
      <c r="B214" s="3" t="n">
        <f aca="false">+SUMIF($E$11:$BZ$11,"POS",$E214:$BZ214)</f>
        <v>0</v>
      </c>
      <c r="C214" s="4" t="n">
        <f aca="false">+SUMIF($E$11:$BZ$11,"P&amp;l",$E214:$BZ214)</f>
        <v>-1766911.2861622</v>
      </c>
      <c r="D214" s="58"/>
      <c r="E214" s="3"/>
      <c r="F214" s="4" t="n">
        <v>952.634434617796</v>
      </c>
      <c r="G214" s="4" t="n">
        <f aca="false">-+F214*VLOOKUP(A214,curves,3,0)*1000</f>
        <v>-1766911.2861622</v>
      </c>
      <c r="I214" s="3"/>
      <c r="J214" s="3" t="n">
        <v>2006.4798650277</v>
      </c>
      <c r="K214" s="4" t="n">
        <f aca="false">-+J214*VLOOKUP(A214,curves,3,0)*1000</f>
        <v>-3721545.00209416</v>
      </c>
      <c r="M214" s="3"/>
      <c r="N214" s="4"/>
      <c r="O214" s="4"/>
      <c r="Q214" s="3"/>
      <c r="R214" s="3" t="n">
        <f aca="false">-J214</f>
        <v>-2006.4798650277</v>
      </c>
      <c r="S214" s="4" t="n">
        <f aca="false">-+R214*VLOOKUP($A214,curves,3,0)*1000</f>
        <v>3721545.00209416</v>
      </c>
    </row>
    <row r="215" customFormat="false" ht="12.75" hidden="false" customHeight="false" outlineLevel="0" collapsed="false">
      <c r="A215" s="58" t="n">
        <f aca="false">+curves!A204</f>
        <v>42826</v>
      </c>
      <c r="B215" s="3" t="n">
        <f aca="false">+SUMIF($E$11:$BZ$11,"POS",$E215:$BZ215)</f>
        <v>0</v>
      </c>
      <c r="C215" s="4" t="n">
        <f aca="false">+SUMIF($E$11:$BZ$11,"P&amp;l",$E215:$BZ215)</f>
        <v>-1757351.26416462</v>
      </c>
      <c r="D215" s="58"/>
      <c r="E215" s="3"/>
      <c r="F215" s="4" t="n">
        <v>953.276720366497</v>
      </c>
      <c r="G215" s="4" t="n">
        <f aca="false">-+F215*VLOOKUP(A215,curves,3,0)*1000</f>
        <v>-1757351.26416462</v>
      </c>
      <c r="I215" s="3"/>
      <c r="J215" s="3" t="n">
        <v>2007.0516397812</v>
      </c>
      <c r="K215" s="4" t="n">
        <f aca="false">-+J215*VLOOKUP(A215,curves,3,0)*1000</f>
        <v>-3699969.44335024</v>
      </c>
      <c r="M215" s="3"/>
      <c r="N215" s="4"/>
      <c r="O215" s="4"/>
      <c r="Q215" s="3"/>
      <c r="R215" s="3" t="n">
        <f aca="false">-J215</f>
        <v>-2007.0516397812</v>
      </c>
      <c r="S215" s="4" t="n">
        <f aca="false">-+R215*VLOOKUP($A215,curves,3,0)*1000</f>
        <v>3699969.44335024</v>
      </c>
    </row>
    <row r="216" customFormat="false" ht="12.75" hidden="false" customHeight="false" outlineLevel="0" collapsed="false">
      <c r="A216" s="58" t="n">
        <f aca="false">+curves!A205</f>
        <v>42856</v>
      </c>
      <c r="B216" s="3" t="n">
        <f aca="false">+SUMIF($E$11:$BZ$11,"POS",$E216:$BZ216)</f>
        <v>0</v>
      </c>
      <c r="C216" s="4" t="n">
        <f aca="false">+SUMIF($E$11:$BZ$11,"P&amp;l",$E216:$BZ216)</f>
        <v>-1748187.14868947</v>
      </c>
      <c r="D216" s="58"/>
      <c r="E216" s="3"/>
      <c r="F216" s="4" t="n">
        <v>953.919891436094</v>
      </c>
      <c r="G216" s="4" t="n">
        <f aca="false">-+F216*VLOOKUP(A216,curves,3,0)*1000</f>
        <v>-1748187.14868947</v>
      </c>
      <c r="I216" s="3"/>
      <c r="J216" s="3" t="n">
        <v>2007.62420266392</v>
      </c>
      <c r="K216" s="4" t="n">
        <f aca="false">-+J216*VLOOKUP(A216,curves,3,0)*1000</f>
        <v>-3679242.73516435</v>
      </c>
      <c r="M216" s="3"/>
      <c r="N216" s="4"/>
      <c r="O216" s="4"/>
      <c r="Q216" s="3"/>
      <c r="R216" s="3" t="n">
        <f aca="false">-J216</f>
        <v>-2007.62420266392</v>
      </c>
      <c r="S216" s="4" t="n">
        <f aca="false">-+R216*VLOOKUP($A216,curves,3,0)*1000</f>
        <v>3679242.73516435</v>
      </c>
    </row>
    <row r="217" customFormat="false" ht="12.75" hidden="false" customHeight="false" outlineLevel="0" collapsed="false">
      <c r="A217" s="58" t="n">
        <f aca="false">+curves!A206</f>
        <v>42887</v>
      </c>
      <c r="B217" s="3" t="n">
        <f aca="false">+SUMIF($E$11:$BZ$11,"POS",$E217:$BZ217)</f>
        <v>0</v>
      </c>
      <c r="C217" s="4" t="n">
        <f aca="false">+SUMIF($E$11:$BZ$11,"P&amp;l",$E217:$BZ217)</f>
        <v>-1738728.91118418</v>
      </c>
      <c r="D217" s="58"/>
      <c r="E217" s="3"/>
      <c r="F217" s="4" t="n">
        <v>954.563949046906</v>
      </c>
      <c r="G217" s="4" t="n">
        <f aca="false">-+F217*VLOOKUP(A217,curves,3,0)*1000</f>
        <v>-1738728.91118418</v>
      </c>
      <c r="I217" s="3"/>
      <c r="J217" s="3" t="n">
        <v>2008.19755476222</v>
      </c>
      <c r="K217" s="4" t="n">
        <f aca="false">-+J217*VLOOKUP(A217,curves,3,0)*1000</f>
        <v>-3657912.23450328</v>
      </c>
      <c r="M217" s="3"/>
      <c r="N217" s="4"/>
      <c r="O217" s="4"/>
      <c r="Q217" s="3"/>
      <c r="R217" s="3" t="n">
        <f aca="false">-J217</f>
        <v>-2008.19755476222</v>
      </c>
      <c r="S217" s="4" t="n">
        <f aca="false">-+R217*VLOOKUP($A217,curves,3,0)*1000</f>
        <v>3657912.23450328</v>
      </c>
    </row>
    <row r="218" customFormat="false" ht="12.75" hidden="false" customHeight="false" outlineLevel="0" collapsed="false">
      <c r="A218" s="58" t="n">
        <f aca="false">+curves!A207</f>
        <v>42917</v>
      </c>
      <c r="B218" s="3" t="n">
        <f aca="false">+SUMIF($E$11:$BZ$11,"POS",$E218:$BZ218)</f>
        <v>0</v>
      </c>
      <c r="C218" s="4" t="n">
        <f aca="false">+SUMIF($E$11:$BZ$11,"P&amp;l",$E218:$BZ218)</f>
        <v>-1729662.41745847</v>
      </c>
      <c r="D218" s="58"/>
      <c r="E218" s="3"/>
      <c r="F218" s="4" t="n">
        <v>955.208894420811</v>
      </c>
      <c r="G218" s="4" t="n">
        <f aca="false">-+F218*VLOOKUP(A218,curves,3,0)*1000</f>
        <v>-1729662.41745847</v>
      </c>
      <c r="I218" s="3"/>
      <c r="J218" s="3" t="n">
        <v>2008.77169716368</v>
      </c>
      <c r="K218" s="4" t="n">
        <f aca="false">-+J218*VLOOKUP(A218,curves,3,0)*1000</f>
        <v>-3637421.0187239</v>
      </c>
      <c r="M218" s="3"/>
      <c r="N218" s="4"/>
      <c r="O218" s="4"/>
      <c r="Q218" s="3"/>
      <c r="R218" s="3" t="n">
        <f aca="false">-J218</f>
        <v>-2008.77169716368</v>
      </c>
      <c r="S218" s="4" t="n">
        <f aca="false">-+R218*VLOOKUP($A218,curves,3,0)*1000</f>
        <v>3637421.0187239</v>
      </c>
    </row>
    <row r="219" customFormat="false" ht="12.75" hidden="false" customHeight="false" outlineLevel="0" collapsed="false">
      <c r="A219" s="58" t="n">
        <f aca="false">+curves!A208</f>
        <v>42948</v>
      </c>
      <c r="B219" s="3" t="n">
        <f aca="false">+SUMIF($E$11:$BZ$11,"POS",$E219:$BZ219)</f>
        <v>0</v>
      </c>
      <c r="C219" s="4" t="n">
        <f aca="false">+SUMIF($E$11:$BZ$11,"P&amp;l",$E219:$BZ219)</f>
        <v>-1720304.8755472</v>
      </c>
      <c r="D219" s="58"/>
      <c r="E219" s="3"/>
      <c r="F219" s="4" t="n">
        <v>955.854728781615</v>
      </c>
      <c r="G219" s="4" t="n">
        <f aca="false">-+F219*VLOOKUP(A219,curves,3,0)*1000</f>
        <v>-1720304.8755472</v>
      </c>
      <c r="I219" s="3"/>
      <c r="J219" s="3" t="n">
        <v>2009.34663095791</v>
      </c>
      <c r="K219" s="4" t="n">
        <f aca="false">-+J219*VLOOKUP(A219,curves,3,0)*1000</f>
        <v>-3616332.79808879</v>
      </c>
      <c r="M219" s="3"/>
      <c r="N219" s="4"/>
      <c r="O219" s="4"/>
      <c r="Q219" s="3"/>
      <c r="R219" s="3" t="n">
        <f aca="false">-J219</f>
        <v>-2009.34663095791</v>
      </c>
      <c r="S219" s="4" t="n">
        <f aca="false">-+R219*VLOOKUP($A219,curves,3,0)*1000</f>
        <v>3616332.79808879</v>
      </c>
    </row>
    <row r="220" customFormat="false" ht="12.75" hidden="false" customHeight="false" outlineLevel="0" collapsed="false">
      <c r="A220" s="58" t="n">
        <f aca="false">+curves!A209</f>
        <v>42979</v>
      </c>
      <c r="B220" s="3" t="n">
        <f aca="false">+SUMIF($E$11:$BZ$11,"POS",$E220:$BZ220)</f>
        <v>0</v>
      </c>
      <c r="C220" s="4" t="n">
        <f aca="false">+SUMIF($E$11:$BZ$11,"P&amp;l",$E220:$BZ220)</f>
        <v>-1710998.18311727</v>
      </c>
      <c r="D220" s="58"/>
      <c r="E220" s="3"/>
      <c r="F220" s="4" t="n">
        <v>956.50145335469</v>
      </c>
      <c r="G220" s="4" t="n">
        <f aca="false">-+F220*VLOOKUP(A220,curves,3,0)*1000</f>
        <v>-1710998.18311727</v>
      </c>
      <c r="I220" s="3"/>
      <c r="J220" s="3" t="n">
        <v>2009.92235723575</v>
      </c>
      <c r="K220" s="4" t="n">
        <f aca="false">-+J220*VLOOKUP(A220,curves,3,0)*1000</f>
        <v>-3595366.7287967</v>
      </c>
      <c r="M220" s="3"/>
      <c r="N220" s="4"/>
      <c r="O220" s="4"/>
      <c r="Q220" s="3"/>
      <c r="R220" s="3" t="n">
        <f aca="false">-J220</f>
        <v>-2009.92235723575</v>
      </c>
      <c r="S220" s="4" t="n">
        <f aca="false">-+R220*VLOOKUP($A220,curves,3,0)*1000</f>
        <v>3595366.7287967</v>
      </c>
    </row>
    <row r="221" customFormat="false" ht="12.75" hidden="false" customHeight="false" outlineLevel="0" collapsed="false">
      <c r="A221" s="58" t="n">
        <f aca="false">+curves!A210</f>
        <v>43009</v>
      </c>
      <c r="B221" s="3" t="n">
        <f aca="false">+SUMIF($E$11:$BZ$11,"POS",$E221:$BZ221)</f>
        <v>0</v>
      </c>
      <c r="C221" s="4" t="n">
        <f aca="false">+SUMIF($E$11:$BZ$11,"P&amp;l",$E221:$BZ221)</f>
        <v>-1702077.0351381</v>
      </c>
      <c r="D221" s="58"/>
      <c r="E221" s="3"/>
      <c r="F221" s="4" t="n">
        <v>957.149069366975</v>
      </c>
      <c r="G221" s="4" t="n">
        <f aca="false">-+F221*VLOOKUP(A221,curves,3,0)*1000</f>
        <v>-1702077.0351381</v>
      </c>
      <c r="I221" s="3"/>
      <c r="J221" s="3" t="n">
        <v>2010.49887708931</v>
      </c>
      <c r="K221" s="4" t="n">
        <f aca="false">-+J221*VLOOKUP(A221,curves,3,0)*1000</f>
        <v>-3575225.71706397</v>
      </c>
      <c r="M221" s="3"/>
      <c r="N221" s="4"/>
      <c r="O221" s="4"/>
      <c r="Q221" s="3"/>
      <c r="R221" s="3" t="n">
        <f aca="false">-J221</f>
        <v>-2010.49887708931</v>
      </c>
      <c r="S221" s="4" t="n">
        <f aca="false">-+R221*VLOOKUP($A221,curves,3,0)*1000</f>
        <v>3575225.71706397</v>
      </c>
    </row>
    <row r="222" customFormat="false" ht="12.75" hidden="false" customHeight="false" outlineLevel="0" collapsed="false">
      <c r="A222" s="58" t="n">
        <f aca="false">+curves!A211</f>
        <v>43040</v>
      </c>
      <c r="B222" s="3" t="n">
        <f aca="false">+SUMIF($E$11:$BZ$11,"POS",$E222:$BZ222)</f>
        <v>0</v>
      </c>
      <c r="C222" s="4" t="n">
        <f aca="false">+SUMIF($E$11:$BZ$11,"P&amp;l",$E222:$BZ222)</f>
        <v>-1692869.41729902</v>
      </c>
      <c r="D222" s="58"/>
      <c r="E222" s="3"/>
      <c r="F222" s="4" t="n">
        <v>957.797578047343</v>
      </c>
      <c r="G222" s="4" t="n">
        <f aca="false">-+F222*VLOOKUP(A222,curves,3,0)*1000</f>
        <v>-1692869.41729902</v>
      </c>
      <c r="I222" s="3"/>
      <c r="J222" s="3" t="n">
        <v>2011.0761916127</v>
      </c>
      <c r="K222" s="4" t="n">
        <f aca="false">-+J222*VLOOKUP(A222,curves,3,0)*1000</f>
        <v>-3554497.79647598</v>
      </c>
      <c r="M222" s="3"/>
      <c r="N222" s="4"/>
      <c r="O222" s="4"/>
      <c r="Q222" s="3"/>
      <c r="R222" s="3" t="n">
        <f aca="false">-J222</f>
        <v>-2011.0761916127</v>
      </c>
      <c r="S222" s="4" t="n">
        <f aca="false">-+R222*VLOOKUP($A222,curves,3,0)*1000</f>
        <v>3554497.79647598</v>
      </c>
    </row>
    <row r="223" customFormat="false" ht="12.75" hidden="false" customHeight="false" outlineLevel="0" collapsed="false">
      <c r="A223" s="58" t="n">
        <f aca="false">+curves!A212</f>
        <v>43070</v>
      </c>
      <c r="B223" s="3" t="n">
        <f aca="false">+SUMIF($E$11:$BZ$11,"POS",$E223:$BZ223)</f>
        <v>0</v>
      </c>
      <c r="C223" s="4" t="n">
        <f aca="false">+SUMIF($E$11:$BZ$11,"P&amp;l",$E223:$BZ223)</f>
        <v>-1684043.29064262</v>
      </c>
      <c r="D223" s="58"/>
      <c r="E223" s="3"/>
      <c r="F223" s="4" t="n">
        <v>958.44698062624</v>
      </c>
      <c r="G223" s="4" t="n">
        <f aca="false">-+F223*VLOOKUP(A223,curves,3,0)*1000</f>
        <v>-1684043.29064262</v>
      </c>
      <c r="I223" s="3"/>
      <c r="J223" s="3" t="n">
        <v>2011.65430190128</v>
      </c>
      <c r="K223" s="4" t="n">
        <f aca="false">-+J223*VLOOKUP(A223,curves,3,0)*1000</f>
        <v>-3534585.63560367</v>
      </c>
      <c r="M223" s="3"/>
      <c r="N223" s="4"/>
      <c r="O223" s="4"/>
      <c r="Q223" s="3"/>
      <c r="R223" s="3" t="n">
        <f aca="false">-J223</f>
        <v>-2011.65430190128</v>
      </c>
      <c r="S223" s="4" t="n">
        <f aca="false">-+R223*VLOOKUP($A223,curves,3,0)*1000</f>
        <v>3534585.63560367</v>
      </c>
    </row>
    <row r="224" customFormat="false" ht="12.75" hidden="false" customHeight="false" outlineLevel="0" collapsed="false">
      <c r="A224" s="58" t="n">
        <f aca="false">+curves!A213</f>
        <v>43101</v>
      </c>
      <c r="B224" s="3" t="n">
        <f aca="false">+SUMIF($E$11:$BZ$11,"POS",$E224:$BZ224)</f>
        <v>0</v>
      </c>
      <c r="C224" s="4" t="n">
        <f aca="false">+SUMIF($E$11:$BZ$11,"P&amp;l",$E224:$BZ224)</f>
        <v>-1674933.68760455</v>
      </c>
      <c r="D224" s="58"/>
      <c r="E224" s="3"/>
      <c r="F224" s="4" t="n">
        <v>959.097278335685</v>
      </c>
      <c r="G224" s="4" t="n">
        <f aca="false">-+F224*VLOOKUP(A224,curves,3,0)*1000</f>
        <v>-1674933.68760455</v>
      </c>
      <c r="I224" s="3"/>
      <c r="J224" s="3" t="n">
        <v>2012.23320905167</v>
      </c>
      <c r="K224" s="4" t="n">
        <f aca="false">-+J224*VLOOKUP(A224,curves,3,0)*1000</f>
        <v>-3514093.16373601</v>
      </c>
      <c r="M224" s="3"/>
      <c r="N224" s="4"/>
      <c r="O224" s="4"/>
      <c r="Q224" s="3"/>
      <c r="R224" s="3" t="n">
        <f aca="false">-J224</f>
        <v>-2012.23320905167</v>
      </c>
      <c r="S224" s="4" t="n">
        <f aca="false">-+R224*VLOOKUP($A224,curves,3,0)*1000</f>
        <v>3514093.16373601</v>
      </c>
    </row>
    <row r="225" customFormat="false" ht="12.75" hidden="false" customHeight="false" outlineLevel="0" collapsed="false">
      <c r="A225" s="58" t="n">
        <f aca="false">+curves!A214</f>
        <v>43132</v>
      </c>
      <c r="B225" s="3" t="n">
        <f aca="false">+SUMIF($E$11:$BZ$11,"POS",$E225:$BZ225)</f>
        <v>0</v>
      </c>
      <c r="C225" s="4" t="n">
        <f aca="false">+SUMIF($E$11:$BZ$11,"P&amp;l",$E225:$BZ225)</f>
        <v>-1665873.58070046</v>
      </c>
      <c r="D225" s="58"/>
      <c r="E225" s="3"/>
      <c r="F225" s="4" t="n">
        <v>959.748472409641</v>
      </c>
      <c r="G225" s="4" t="n">
        <f aca="false">-+F225*VLOOKUP(A225,curves,3,0)*1000</f>
        <v>-1665873.58070046</v>
      </c>
      <c r="I225" s="3"/>
      <c r="J225" s="3" t="n">
        <v>2012.81291416252</v>
      </c>
      <c r="K225" s="4" t="n">
        <f aca="false">-+J225*VLOOKUP(A225,curves,3,0)*1000</f>
        <v>-3493719.3993937</v>
      </c>
      <c r="M225" s="3"/>
      <c r="N225" s="4"/>
      <c r="O225" s="4"/>
      <c r="Q225" s="3"/>
      <c r="R225" s="3" t="n">
        <f aca="false">-J225</f>
        <v>-2012.81291416252</v>
      </c>
      <c r="S225" s="4" t="n">
        <f aca="false">-+R225*VLOOKUP($A225,curves,3,0)*1000</f>
        <v>3493719.3993937</v>
      </c>
    </row>
    <row r="226" customFormat="false" ht="12.75" hidden="false" customHeight="false" outlineLevel="0" collapsed="false">
      <c r="A226" s="58" t="n">
        <f aca="false">+curves!A215</f>
        <v>43160</v>
      </c>
      <c r="B226" s="3" t="n">
        <f aca="false">+SUMIF($E$11:$BZ$11,"POS",$E226:$BZ226)</f>
        <v>0</v>
      </c>
      <c r="C226" s="4" t="n">
        <f aca="false">+SUMIF($E$11:$BZ$11,"P&amp;l",$E226:$BZ226)</f>
        <v>-1657841.5772441</v>
      </c>
      <c r="D226" s="58"/>
      <c r="E226" s="3"/>
      <c r="F226" s="4" t="n">
        <v>960.400564083648</v>
      </c>
      <c r="G226" s="4" t="n">
        <f aca="false">-+F226*VLOOKUP(A226,curves,3,0)*1000</f>
        <v>-1657841.5772441</v>
      </c>
      <c r="I226" s="3"/>
      <c r="J226" s="3" t="n">
        <v>2013.39341833372</v>
      </c>
      <c r="K226" s="4" t="n">
        <f aca="false">-+J226*VLOOKUP(A226,curves,3,0)*1000</f>
        <v>-3475515.78486219</v>
      </c>
      <c r="M226" s="3"/>
      <c r="N226" s="4"/>
      <c r="O226" s="4"/>
      <c r="Q226" s="3"/>
      <c r="R226" s="3" t="n">
        <f aca="false">-J226</f>
        <v>-2013.39341833372</v>
      </c>
      <c r="S226" s="4" t="n">
        <f aca="false">-+R226*VLOOKUP($A226,curves,3,0)*1000</f>
        <v>3475515.78486219</v>
      </c>
    </row>
    <row r="227" customFormat="false" ht="12.75" hidden="false" customHeight="false" outlineLevel="0" collapsed="false">
      <c r="A227" s="58" t="n">
        <f aca="false">+curves!A216</f>
        <v>43191</v>
      </c>
      <c r="B227" s="3" t="n">
        <f aca="false">+SUMIF($E$11:$BZ$11,"POS",$E227:$BZ227)</f>
        <v>0</v>
      </c>
      <c r="C227" s="4" t="n">
        <f aca="false">+SUMIF($E$11:$BZ$11,"P&amp;l",$E227:$BZ227)</f>
        <v>-1648874.4137792</v>
      </c>
      <c r="D227" s="58"/>
      <c r="E227" s="3"/>
      <c r="F227" s="4" t="n">
        <v>961.053554594828</v>
      </c>
      <c r="G227" s="4" t="n">
        <f aca="false">-+F227*VLOOKUP(A227,curves,3,0)*1000</f>
        <v>-1648874.4137792</v>
      </c>
      <c r="I227" s="3"/>
      <c r="J227" s="3" t="n">
        <v>2013.97472266644</v>
      </c>
      <c r="K227" s="4" t="n">
        <f aca="false">-+J227*VLOOKUP(A227,curves,3,0)*1000</f>
        <v>-3455365.59781289</v>
      </c>
      <c r="M227" s="3"/>
      <c r="N227" s="4"/>
      <c r="O227" s="4"/>
      <c r="Q227" s="3"/>
      <c r="R227" s="3" t="n">
        <f aca="false">-J227</f>
        <v>-2013.97472266644</v>
      </c>
      <c r="S227" s="4" t="n">
        <f aca="false">-+R227*VLOOKUP($A227,curves,3,0)*1000</f>
        <v>3455365.59781289</v>
      </c>
    </row>
    <row r="228" customFormat="false" ht="12.75" hidden="false" customHeight="false" outlineLevel="0" collapsed="false">
      <c r="A228" s="58" t="n">
        <f aca="false">+curves!A217</f>
        <v>43221</v>
      </c>
      <c r="B228" s="3" t="n">
        <f aca="false">+SUMIF($E$11:$BZ$11,"POS",$E228:$BZ228)</f>
        <v>0</v>
      </c>
      <c r="C228" s="4" t="n">
        <f aca="false">+SUMIF($E$11:$BZ$11,"P&amp;l",$E228:$BZ228)</f>
        <v>-1640278.90325153</v>
      </c>
      <c r="D228" s="58"/>
      <c r="E228" s="3"/>
      <c r="F228" s="4" t="n">
        <v>961.707445182252</v>
      </c>
      <c r="G228" s="4" t="n">
        <f aca="false">-+F228*VLOOKUP(A228,curves,3,0)*1000</f>
        <v>-1640278.90325153</v>
      </c>
      <c r="I228" s="3"/>
      <c r="J228" s="3" t="n">
        <v>2014.55682826388</v>
      </c>
      <c r="K228" s="4" t="n">
        <f aca="false">-+J228*VLOOKUP(A228,curves,3,0)*1000</f>
        <v>-3436008.61296891</v>
      </c>
      <c r="M228" s="3"/>
      <c r="N228" s="4"/>
      <c r="O228" s="4"/>
      <c r="Q228" s="3"/>
      <c r="R228" s="3" t="n">
        <f aca="false">-J228</f>
        <v>-2014.55682826388</v>
      </c>
      <c r="S228" s="4" t="n">
        <f aca="false">-+R228*VLOOKUP($A228,curves,3,0)*1000</f>
        <v>3436008.61296891</v>
      </c>
    </row>
    <row r="229" customFormat="false" ht="12.75" hidden="false" customHeight="false" outlineLevel="0" collapsed="false">
      <c r="A229" s="58" t="n">
        <f aca="false">+curves!A218</f>
        <v>43252</v>
      </c>
      <c r="B229" s="3" t="n">
        <f aca="false">+SUMIF($E$11:$BZ$11,"POS",$E229:$BZ229)</f>
        <v>0</v>
      </c>
      <c r="C229" s="4" t="n">
        <f aca="false">+SUMIF($E$11:$BZ$11,"P&amp;l",$E229:$BZ229)</f>
        <v>-1631407.18225083</v>
      </c>
      <c r="D229" s="58"/>
      <c r="E229" s="3"/>
      <c r="F229" s="4" t="n">
        <v>962.362237086576</v>
      </c>
      <c r="G229" s="4" t="n">
        <f aca="false">-+F229*VLOOKUP(A229,curves,3,0)*1000</f>
        <v>-1631407.18225083</v>
      </c>
      <c r="I229" s="3"/>
      <c r="J229" s="3" t="n">
        <v>2015.13973623047</v>
      </c>
      <c r="K229" s="4" t="n">
        <f aca="false">-+J229*VLOOKUP(A229,curves,3,0)*1000</f>
        <v>-3416087.32370665</v>
      </c>
      <c r="M229" s="3"/>
      <c r="N229" s="4"/>
      <c r="O229" s="4"/>
      <c r="Q229" s="3"/>
      <c r="R229" s="3" t="n">
        <f aca="false">-J229</f>
        <v>-2015.13973623047</v>
      </c>
      <c r="S229" s="4" t="n">
        <f aca="false">-+R229*VLOOKUP($A229,curves,3,0)*1000</f>
        <v>3416087.32370665</v>
      </c>
    </row>
    <row r="230" customFormat="false" ht="12.75" hidden="false" customHeight="false" outlineLevel="0" collapsed="false">
      <c r="A230" s="58" t="n">
        <f aca="false">+curves!A219</f>
        <v>43282</v>
      </c>
      <c r="B230" s="3" t="n">
        <f aca="false">+SUMIF($E$11:$BZ$11,"POS",$E230:$BZ230)</f>
        <v>0</v>
      </c>
      <c r="C230" s="4" t="n">
        <f aca="false">+SUMIF($E$11:$BZ$11,"P&amp;l",$E230:$BZ230)</f>
        <v>-1622903.20768609</v>
      </c>
      <c r="D230" s="58"/>
      <c r="E230" s="3"/>
      <c r="F230" s="4" t="n">
        <v>963.017931550046</v>
      </c>
      <c r="G230" s="4" t="n">
        <f aca="false">-+F230*VLOOKUP(A230,curves,3,0)*1000</f>
        <v>-1622903.20768609</v>
      </c>
      <c r="I230" s="3"/>
      <c r="J230" s="3" t="n">
        <v>2015.72344767196</v>
      </c>
      <c r="K230" s="4" t="n">
        <f aca="false">-+J230*VLOOKUP(A230,curves,3,0)*1000</f>
        <v>-3396950.29745652</v>
      </c>
      <c r="M230" s="3"/>
      <c r="N230" s="4"/>
      <c r="O230" s="4"/>
      <c r="Q230" s="3"/>
      <c r="R230" s="3" t="n">
        <f aca="false">-J230</f>
        <v>-2015.72344767196</v>
      </c>
      <c r="S230" s="4" t="n">
        <f aca="false">-+R230*VLOOKUP($A230,curves,3,0)*1000</f>
        <v>3396950.29745652</v>
      </c>
    </row>
    <row r="231" customFormat="false" ht="12.75" hidden="false" customHeight="false" outlineLevel="0" collapsed="false">
      <c r="A231" s="58" t="n">
        <f aca="false">+curves!A220</f>
        <v>43313</v>
      </c>
      <c r="B231" s="3" t="n">
        <f aca="false">+SUMIF($E$11:$BZ$11,"POS",$E231:$BZ231)</f>
        <v>0</v>
      </c>
      <c r="C231" s="4" t="n">
        <f aca="false">+SUMIF($E$11:$BZ$11,"P&amp;l",$E231:$BZ231)</f>
        <v>-1614125.90837636</v>
      </c>
      <c r="D231" s="58"/>
      <c r="E231" s="3"/>
      <c r="F231" s="4" t="n">
        <v>963.674529816864</v>
      </c>
      <c r="G231" s="4" t="n">
        <f aca="false">-+F231*VLOOKUP(A231,curves,3,0)*1000</f>
        <v>-1614125.90837636</v>
      </c>
      <c r="I231" s="3"/>
      <c r="J231" s="3" t="n">
        <v>2016.30796369609</v>
      </c>
      <c r="K231" s="4" t="n">
        <f aca="false">-+J231*VLOOKUP(A231,curves,3,0)*1000</f>
        <v>-3377255.31055172</v>
      </c>
      <c r="M231" s="3"/>
      <c r="N231" s="4"/>
      <c r="O231" s="4"/>
      <c r="Q231" s="3"/>
      <c r="R231" s="3" t="n">
        <f aca="false">-J231</f>
        <v>-2016.30796369609</v>
      </c>
      <c r="S231" s="4" t="n">
        <f aca="false">-+R231*VLOOKUP($A231,curves,3,0)*1000</f>
        <v>3377255.31055172</v>
      </c>
    </row>
    <row r="232" customFormat="false" ht="12.75" hidden="false" customHeight="false" outlineLevel="0" collapsed="false">
      <c r="A232" s="58" t="n">
        <f aca="false">+curves!A221</f>
        <v>43344</v>
      </c>
      <c r="B232" s="3" t="n">
        <f aca="false">+SUMIF($E$11:$BZ$11,"POS",$E232:$BZ232)</f>
        <v>0</v>
      </c>
      <c r="C232" s="4" t="n">
        <f aca="false">+SUMIF($E$11:$BZ$11,"P&amp;l",$E232:$BZ232)</f>
        <v>-1605396.29127919</v>
      </c>
      <c r="D232" s="58"/>
      <c r="E232" s="3"/>
      <c r="F232" s="4" t="n">
        <v>964.332033132823</v>
      </c>
      <c r="G232" s="4" t="n">
        <f aca="false">-+F232*VLOOKUP(A232,curves,3,0)*1000</f>
        <v>-1605396.29127919</v>
      </c>
      <c r="I232" s="3"/>
      <c r="J232" s="3" t="n">
        <v>2016.8932854119</v>
      </c>
      <c r="K232" s="4" t="n">
        <f aca="false">-+J232*VLOOKUP(A232,curves,3,0)*1000</f>
        <v>-3357674.42027947</v>
      </c>
      <c r="M232" s="3"/>
      <c r="N232" s="4"/>
      <c r="O232" s="4"/>
      <c r="Q232" s="3"/>
      <c r="R232" s="3" t="n">
        <f aca="false">-J232</f>
        <v>-2016.8932854119</v>
      </c>
      <c r="S232" s="4" t="n">
        <f aca="false">-+R232*VLOOKUP($A232,curves,3,0)*1000</f>
        <v>3357674.42027947</v>
      </c>
    </row>
    <row r="233" customFormat="false" ht="12.75" hidden="false" customHeight="false" outlineLevel="0" collapsed="false">
      <c r="A233" s="58" t="n">
        <f aca="false">+curves!A222</f>
        <v>43374</v>
      </c>
      <c r="B233" s="3" t="n">
        <f aca="false">+SUMIF($E$11:$BZ$11,"POS",$E233:$BZ233)</f>
        <v>0</v>
      </c>
      <c r="C233" s="4" t="n">
        <f aca="false">+SUMIF($E$11:$BZ$11,"P&amp;l",$E233:$BZ233)</f>
        <v>-1597028.60283665</v>
      </c>
      <c r="D233" s="58"/>
      <c r="E233" s="3"/>
      <c r="F233" s="4" t="n">
        <v>964.990442745313</v>
      </c>
      <c r="G233" s="4" t="n">
        <f aca="false">-+F233*VLOOKUP(A233,curves,3,0)*1000</f>
        <v>-1597028.60283665</v>
      </c>
      <c r="I233" s="3"/>
      <c r="J233" s="3" t="n">
        <v>2017.47941392969</v>
      </c>
      <c r="K233" s="4" t="n">
        <f aca="false">-+J233*VLOOKUP(A233,curves,3,0)*1000</f>
        <v>-3338864.49746964</v>
      </c>
      <c r="M233" s="3"/>
      <c r="N233" s="4"/>
      <c r="O233" s="4"/>
      <c r="Q233" s="3"/>
      <c r="R233" s="3" t="n">
        <f aca="false">-J233</f>
        <v>-2017.47941392969</v>
      </c>
      <c r="S233" s="4" t="n">
        <f aca="false">-+R233*VLOOKUP($A233,curves,3,0)*1000</f>
        <v>3338864.49746964</v>
      </c>
    </row>
    <row r="234" customFormat="false" ht="12.75" hidden="false" customHeight="false" outlineLevel="0" collapsed="false">
      <c r="A234" s="58" t="n">
        <f aca="false">+curves!A223</f>
        <v>43405</v>
      </c>
      <c r="B234" s="3" t="n">
        <f aca="false">+SUMIF($E$11:$BZ$11,"POS",$E234:$BZ234)</f>
        <v>0</v>
      </c>
      <c r="C234" s="4" t="n">
        <f aca="false">+SUMIF($E$11:$BZ$11,"P&amp;l",$E234:$BZ234)</f>
        <v>-1588391.88783002</v>
      </c>
      <c r="D234" s="58"/>
      <c r="E234" s="3"/>
      <c r="F234" s="4" t="n">
        <v>965.649759903688</v>
      </c>
      <c r="G234" s="4" t="n">
        <f aca="false">-+F234*VLOOKUP(A234,curves,3,0)*1000</f>
        <v>-1588391.88783002</v>
      </c>
      <c r="I234" s="3"/>
      <c r="J234" s="3" t="n">
        <v>2018.0663503618</v>
      </c>
      <c r="K234" s="4" t="n">
        <f aca="false">-+J234*VLOOKUP(A234,curves,3,0)*1000</f>
        <v>-3319506.04983026</v>
      </c>
      <c r="M234" s="3"/>
      <c r="N234" s="4"/>
      <c r="O234" s="4"/>
      <c r="Q234" s="3"/>
      <c r="R234" s="3" t="n">
        <f aca="false">-J234</f>
        <v>-2018.0663503618</v>
      </c>
      <c r="S234" s="4" t="n">
        <f aca="false">-+R234*VLOOKUP($A234,curves,3,0)*1000</f>
        <v>3319506.04983026</v>
      </c>
    </row>
    <row r="235" customFormat="false" ht="12.75" hidden="false" customHeight="false" outlineLevel="0" collapsed="false">
      <c r="A235" s="58" t="n">
        <f aca="false">+curves!A224</f>
        <v>43435</v>
      </c>
      <c r="B235" s="3" t="n">
        <f aca="false">+SUMIF($E$11:$BZ$11,"POS",$E235:$BZ235)</f>
        <v>0</v>
      </c>
      <c r="C235" s="4" t="n">
        <f aca="false">+SUMIF($E$11:$BZ$11,"P&amp;l",$E235:$BZ235)</f>
        <v>-1580113.29768272</v>
      </c>
      <c r="D235" s="58"/>
      <c r="E235" s="3"/>
      <c r="F235" s="4" t="n">
        <v>966.309985858899</v>
      </c>
      <c r="G235" s="4" t="n">
        <f aca="false">-+F235*VLOOKUP(A235,curves,3,0)*1000</f>
        <v>-1580113.29768272</v>
      </c>
      <c r="I235" s="3"/>
      <c r="J235" s="3" t="n">
        <v>2018.65409582185</v>
      </c>
      <c r="K235" s="4" t="n">
        <f aca="false">-+J235*VLOOKUP(A235,curves,3,0)*1000</f>
        <v>-3300909.88079218</v>
      </c>
      <c r="M235" s="3"/>
      <c r="N235" s="4"/>
      <c r="O235" s="4"/>
      <c r="Q235" s="3"/>
      <c r="R235" s="3" t="n">
        <f aca="false">-J235</f>
        <v>-2018.65409582185</v>
      </c>
      <c r="S235" s="4" t="n">
        <f aca="false">-+R235*VLOOKUP($A235,curves,3,0)*1000</f>
        <v>3300909.88079218</v>
      </c>
    </row>
    <row r="236" customFormat="false" ht="12.75" hidden="false" customHeight="false" outlineLevel="0" collapsed="false">
      <c r="A236" s="58" t="n">
        <f aca="false">+curves!A225</f>
        <v>43466</v>
      </c>
      <c r="B236" s="58"/>
      <c r="C236" s="58"/>
      <c r="D236" s="58"/>
      <c r="E236" s="2"/>
      <c r="F236" s="2"/>
      <c r="G236" s="2"/>
      <c r="M236" s="2"/>
      <c r="N236" s="2"/>
      <c r="O236" s="2"/>
    </row>
    <row r="237" customFormat="false" ht="12.75" hidden="false" customHeight="false" outlineLevel="0" collapsed="false">
      <c r="A237" s="58"/>
      <c r="B237" s="58"/>
      <c r="C237" s="58"/>
      <c r="D237" s="58"/>
      <c r="E237" s="2"/>
      <c r="F237" s="2"/>
      <c r="G237" s="2"/>
      <c r="M237" s="2"/>
      <c r="N237" s="2"/>
      <c r="O237" s="2"/>
    </row>
    <row r="238" customFormat="false" ht="12.75" hidden="false" customHeight="false" outlineLevel="0" collapsed="false">
      <c r="A238" s="58"/>
      <c r="B238" s="58"/>
      <c r="C238" s="58"/>
      <c r="D238" s="58"/>
      <c r="E238" s="2"/>
      <c r="F238" s="2"/>
      <c r="G238" s="2"/>
      <c r="M238" s="2"/>
      <c r="N238" s="2"/>
      <c r="O238" s="2"/>
    </row>
    <row r="239" customFormat="false" ht="12.75" hidden="false" customHeight="false" outlineLevel="0" collapsed="false">
      <c r="A239" s="58"/>
      <c r="B239" s="58"/>
      <c r="C239" s="58"/>
      <c r="D239" s="58"/>
      <c r="E239" s="2"/>
      <c r="F239" s="2"/>
      <c r="G239" s="2"/>
      <c r="M239" s="2"/>
      <c r="N239" s="2"/>
      <c r="O239" s="2"/>
    </row>
    <row r="240" customFormat="false" ht="12.75" hidden="false" customHeight="false" outlineLevel="0" collapsed="false">
      <c r="A240" s="58"/>
      <c r="B240" s="58"/>
      <c r="C240" s="58"/>
      <c r="D240" s="58"/>
      <c r="E240" s="2"/>
      <c r="F240" s="2"/>
      <c r="G240" s="2"/>
      <c r="M240" s="2"/>
      <c r="N240" s="2"/>
      <c r="O240" s="2"/>
    </row>
    <row r="241" customFormat="false" ht="12.75" hidden="false" customHeight="false" outlineLevel="0" collapsed="false">
      <c r="A241" s="58"/>
      <c r="B241" s="58"/>
      <c r="C241" s="58"/>
      <c r="D241" s="58"/>
      <c r="E241" s="2"/>
      <c r="F241" s="2"/>
      <c r="G241" s="2"/>
      <c r="M241" s="2"/>
      <c r="N241" s="2"/>
      <c r="O241" s="2"/>
    </row>
    <row r="242" customFormat="false" ht="12.75" hidden="false" customHeight="false" outlineLevel="0" collapsed="false">
      <c r="A242" s="58"/>
      <c r="B242" s="58"/>
      <c r="C242" s="58"/>
      <c r="D242" s="58"/>
      <c r="E242" s="2"/>
      <c r="F242" s="2"/>
      <c r="G242" s="2"/>
      <c r="M242" s="2"/>
      <c r="N242" s="2"/>
      <c r="O242" s="2"/>
    </row>
    <row r="243" customFormat="false" ht="12.75" hidden="false" customHeight="false" outlineLevel="0" collapsed="false">
      <c r="A243" s="58"/>
      <c r="B243" s="58"/>
      <c r="C243" s="58"/>
      <c r="D243" s="58"/>
      <c r="E243" s="2"/>
      <c r="F243" s="2"/>
      <c r="G243" s="2"/>
      <c r="M243" s="2"/>
      <c r="N243" s="2"/>
      <c r="O243" s="2"/>
    </row>
    <row r="244" customFormat="false" ht="12.75" hidden="false" customHeight="false" outlineLevel="0" collapsed="false">
      <c r="A244" s="58"/>
      <c r="B244" s="58"/>
      <c r="C244" s="58"/>
      <c r="D244" s="58"/>
      <c r="E244" s="2"/>
      <c r="F244" s="2"/>
      <c r="G244" s="2"/>
      <c r="M244" s="2"/>
      <c r="N244" s="2"/>
      <c r="O244" s="2"/>
    </row>
    <row r="245" customFormat="false" ht="12.75" hidden="false" customHeight="false" outlineLevel="0" collapsed="false">
      <c r="A245" s="58"/>
      <c r="B245" s="58"/>
      <c r="C245" s="58"/>
      <c r="D245" s="58"/>
      <c r="E245" s="2"/>
      <c r="F245" s="2"/>
      <c r="G245" s="2"/>
      <c r="M245" s="2"/>
      <c r="N245" s="2"/>
      <c r="O245" s="2"/>
    </row>
    <row r="246" customFormat="false" ht="12.75" hidden="false" customHeight="false" outlineLevel="0" collapsed="false">
      <c r="A246" s="58"/>
      <c r="B246" s="58"/>
      <c r="C246" s="58"/>
      <c r="D246" s="58"/>
      <c r="E246" s="2"/>
      <c r="F246" s="2"/>
      <c r="G246" s="2"/>
      <c r="M246" s="2"/>
      <c r="N246" s="2"/>
      <c r="O246" s="2"/>
    </row>
    <row r="247" customFormat="false" ht="12.75" hidden="false" customHeight="false" outlineLevel="0" collapsed="false">
      <c r="A247" s="58"/>
      <c r="B247" s="58"/>
      <c r="C247" s="58"/>
      <c r="D247" s="58"/>
      <c r="E247" s="2"/>
      <c r="F247" s="2"/>
      <c r="G247" s="2"/>
      <c r="M247" s="2"/>
      <c r="N247" s="2"/>
      <c r="O247" s="2"/>
    </row>
    <row r="248" customFormat="false" ht="12.75" hidden="false" customHeight="false" outlineLevel="0" collapsed="false">
      <c r="A248" s="58"/>
      <c r="B248" s="58"/>
      <c r="C248" s="58"/>
      <c r="D248" s="58"/>
      <c r="E248" s="2"/>
      <c r="F248" s="2"/>
      <c r="G248" s="2"/>
      <c r="M248" s="2"/>
      <c r="N248" s="2"/>
      <c r="O248" s="2"/>
    </row>
    <row r="249" customFormat="false" ht="12.75" hidden="false" customHeight="false" outlineLevel="0" collapsed="false">
      <c r="A249" s="58"/>
      <c r="B249" s="58"/>
      <c r="C249" s="58"/>
      <c r="D249" s="58"/>
      <c r="E249" s="2"/>
      <c r="F249" s="2"/>
      <c r="G249" s="2"/>
      <c r="M249" s="2"/>
      <c r="N249" s="2"/>
      <c r="O249" s="2"/>
    </row>
    <row r="250" customFormat="false" ht="12.75" hidden="false" customHeight="false" outlineLevel="0" collapsed="false">
      <c r="A250" s="58"/>
      <c r="B250" s="58"/>
      <c r="C250" s="58"/>
      <c r="D250" s="58"/>
      <c r="E250" s="2"/>
      <c r="F250" s="2"/>
      <c r="G250" s="2"/>
      <c r="M250" s="2"/>
      <c r="N250" s="2"/>
      <c r="O250" s="2"/>
    </row>
    <row r="251" customFormat="false" ht="12.75" hidden="false" customHeight="false" outlineLevel="0" collapsed="false">
      <c r="A251" s="58"/>
      <c r="B251" s="58"/>
      <c r="C251" s="58"/>
      <c r="D251" s="58"/>
      <c r="E251" s="2"/>
      <c r="F251" s="2"/>
      <c r="G251" s="2"/>
      <c r="M251" s="2"/>
      <c r="N251" s="2"/>
      <c r="O251" s="2"/>
    </row>
    <row r="252" customFormat="false" ht="12.75" hidden="false" customHeight="false" outlineLevel="0" collapsed="false">
      <c r="A252" s="58"/>
      <c r="B252" s="58"/>
      <c r="C252" s="58"/>
      <c r="D252" s="58"/>
      <c r="E252" s="2"/>
      <c r="F252" s="2"/>
      <c r="G252" s="2"/>
      <c r="M252" s="2"/>
      <c r="N252" s="2"/>
      <c r="O252" s="2"/>
    </row>
    <row r="253" customFormat="false" ht="12.75" hidden="false" customHeight="false" outlineLevel="0" collapsed="false">
      <c r="A253" s="58"/>
      <c r="B253" s="58"/>
      <c r="C253" s="58"/>
      <c r="D253" s="58"/>
      <c r="E253" s="2"/>
      <c r="F253" s="2"/>
      <c r="G253" s="2"/>
      <c r="M253" s="2"/>
      <c r="N253" s="2"/>
      <c r="O253" s="2"/>
    </row>
    <row r="254" customFormat="false" ht="12.75" hidden="false" customHeight="false" outlineLevel="0" collapsed="false">
      <c r="A254" s="58"/>
      <c r="B254" s="58"/>
      <c r="C254" s="58"/>
      <c r="D254" s="58"/>
      <c r="E254" s="2"/>
      <c r="F254" s="2"/>
      <c r="G254" s="2"/>
      <c r="M254" s="2"/>
      <c r="N254" s="2"/>
      <c r="O254" s="2"/>
    </row>
    <row r="255" customFormat="false" ht="12.75" hidden="false" customHeight="false" outlineLevel="0" collapsed="false">
      <c r="A255" s="58"/>
      <c r="B255" s="58"/>
      <c r="C255" s="58"/>
      <c r="D255" s="58"/>
      <c r="E255" s="2"/>
      <c r="F255" s="2"/>
      <c r="G255" s="2"/>
      <c r="M255" s="2"/>
      <c r="N255" s="2"/>
      <c r="O255" s="2"/>
    </row>
    <row r="256" customFormat="false" ht="12.75" hidden="false" customHeight="false" outlineLevel="0" collapsed="false">
      <c r="A256" s="58"/>
      <c r="B256" s="58"/>
      <c r="C256" s="58"/>
      <c r="D256" s="58"/>
      <c r="E256" s="2"/>
      <c r="F256" s="2"/>
      <c r="G256" s="2"/>
      <c r="M256" s="2"/>
      <c r="N256" s="2"/>
      <c r="O256" s="2"/>
    </row>
    <row r="257" customFormat="false" ht="12.75" hidden="false" customHeight="false" outlineLevel="0" collapsed="false">
      <c r="A257" s="58"/>
      <c r="B257" s="58"/>
      <c r="C257" s="58"/>
      <c r="D257" s="58"/>
      <c r="E257" s="2"/>
      <c r="F257" s="2"/>
      <c r="G257" s="2"/>
      <c r="M257" s="2"/>
      <c r="N257" s="2"/>
      <c r="O257" s="2"/>
    </row>
    <row r="258" customFormat="false" ht="12.75" hidden="false" customHeight="false" outlineLevel="0" collapsed="false">
      <c r="A258" s="58"/>
      <c r="B258" s="58"/>
      <c r="C258" s="58"/>
      <c r="D258" s="58"/>
      <c r="E258" s="2"/>
      <c r="F258" s="2"/>
      <c r="G258" s="2"/>
      <c r="M258" s="2"/>
      <c r="N258" s="2"/>
      <c r="O258" s="2"/>
    </row>
    <row r="259" customFormat="false" ht="12.75" hidden="false" customHeight="false" outlineLevel="0" collapsed="false">
      <c r="A259" s="58"/>
      <c r="B259" s="58"/>
      <c r="C259" s="58"/>
      <c r="D259" s="58"/>
      <c r="E259" s="2"/>
      <c r="F259" s="2"/>
      <c r="G259" s="2"/>
      <c r="M259" s="2"/>
      <c r="N259" s="2"/>
      <c r="O259" s="2"/>
    </row>
    <row r="260" customFormat="false" ht="12.75" hidden="false" customHeight="false" outlineLevel="0" collapsed="false">
      <c r="E260" s="2"/>
      <c r="F260" s="2"/>
      <c r="G260" s="2"/>
      <c r="M260" s="2"/>
      <c r="N260" s="2"/>
      <c r="O260" s="2"/>
    </row>
    <row r="261" customFormat="false" ht="12.75" hidden="false" customHeight="false" outlineLevel="0" collapsed="false">
      <c r="E261" s="2"/>
      <c r="F261" s="2"/>
      <c r="G261" s="2"/>
      <c r="M261" s="2"/>
      <c r="N261" s="2"/>
      <c r="O261" s="2"/>
    </row>
    <row r="262" customFormat="false" ht="12.75" hidden="false" customHeight="false" outlineLevel="0" collapsed="false">
      <c r="E262" s="2"/>
      <c r="F262" s="2"/>
      <c r="G262" s="2"/>
      <c r="M262" s="2"/>
      <c r="N262" s="2"/>
      <c r="O262" s="2"/>
    </row>
    <row r="263" customFormat="false" ht="12.75" hidden="false" customHeight="false" outlineLevel="0" collapsed="false">
      <c r="E263" s="2"/>
      <c r="F263" s="2"/>
      <c r="G263" s="2"/>
      <c r="M263" s="2"/>
      <c r="N263" s="2"/>
      <c r="O263" s="2"/>
    </row>
    <row r="264" customFormat="false" ht="12.75" hidden="false" customHeight="false" outlineLevel="0" collapsed="false">
      <c r="E264" s="2"/>
      <c r="F264" s="2"/>
      <c r="G264" s="2"/>
      <c r="M264" s="2"/>
      <c r="N264" s="2"/>
      <c r="O264" s="2"/>
    </row>
    <row r="265" customFormat="false" ht="12.75" hidden="false" customHeight="false" outlineLevel="0" collapsed="false">
      <c r="E265" s="2"/>
      <c r="F265" s="2"/>
      <c r="G265" s="2"/>
      <c r="M265" s="2"/>
      <c r="N265" s="2"/>
      <c r="O265" s="2"/>
    </row>
    <row r="266" customFormat="false" ht="12.75" hidden="false" customHeight="false" outlineLevel="0" collapsed="false">
      <c r="E266" s="2"/>
      <c r="F266" s="2"/>
      <c r="G266" s="2"/>
      <c r="M266" s="2"/>
      <c r="N266" s="2"/>
      <c r="O266" s="2"/>
    </row>
    <row r="267" customFormat="false" ht="12.75" hidden="false" customHeight="false" outlineLevel="0" collapsed="false">
      <c r="E267" s="2"/>
      <c r="F267" s="2"/>
      <c r="G267" s="2"/>
      <c r="M267" s="2"/>
      <c r="N267" s="2"/>
      <c r="O267" s="2"/>
    </row>
    <row r="268" customFormat="false" ht="12.75" hidden="false" customHeight="false" outlineLevel="0" collapsed="false">
      <c r="E268" s="2"/>
      <c r="F268" s="2"/>
      <c r="G268" s="2"/>
      <c r="M268" s="2"/>
      <c r="N268" s="2"/>
      <c r="O268" s="2"/>
    </row>
    <row r="269" customFormat="false" ht="12.75" hidden="false" customHeight="false" outlineLevel="0" collapsed="false">
      <c r="E269" s="2"/>
      <c r="F269" s="2"/>
      <c r="G269" s="2"/>
      <c r="M269" s="2"/>
      <c r="N269" s="2"/>
      <c r="O269" s="2"/>
    </row>
    <row r="270" customFormat="false" ht="12.75" hidden="false" customHeight="false" outlineLevel="0" collapsed="false">
      <c r="E270" s="2"/>
      <c r="F270" s="2"/>
      <c r="G270" s="2"/>
      <c r="M270" s="2"/>
      <c r="N270" s="2"/>
      <c r="O270" s="2"/>
    </row>
    <row r="271" customFormat="false" ht="12.75" hidden="false" customHeight="false" outlineLevel="0" collapsed="false">
      <c r="E271" s="2"/>
      <c r="F271" s="2"/>
      <c r="G271" s="2"/>
      <c r="M271" s="2"/>
      <c r="N271" s="2"/>
      <c r="O271" s="2"/>
    </row>
    <row r="272" customFormat="false" ht="12.75" hidden="false" customHeight="false" outlineLevel="0" collapsed="false">
      <c r="E272" s="2"/>
      <c r="F272" s="2"/>
      <c r="G272" s="2"/>
      <c r="M272" s="2"/>
      <c r="N272" s="2"/>
      <c r="O272" s="2"/>
    </row>
    <row r="273" customFormat="false" ht="12.75" hidden="false" customHeight="false" outlineLevel="0" collapsed="false">
      <c r="E273" s="2"/>
      <c r="F273" s="2"/>
      <c r="G273" s="2"/>
      <c r="M273" s="2"/>
      <c r="N273" s="2"/>
      <c r="O273" s="2"/>
    </row>
    <row r="274" customFormat="false" ht="12.75" hidden="false" customHeight="false" outlineLevel="0" collapsed="false">
      <c r="E274" s="2"/>
      <c r="F274" s="2"/>
      <c r="G274" s="2"/>
      <c r="M274" s="2"/>
      <c r="N274" s="2"/>
      <c r="O274" s="2"/>
    </row>
    <row r="275" customFormat="false" ht="12.75" hidden="false" customHeight="false" outlineLevel="0" collapsed="false">
      <c r="E275" s="2"/>
      <c r="F275" s="2"/>
      <c r="G275" s="2"/>
      <c r="M275" s="2"/>
      <c r="N275" s="2"/>
      <c r="O275" s="2"/>
    </row>
    <row r="276" customFormat="false" ht="12.75" hidden="false" customHeight="false" outlineLevel="0" collapsed="false">
      <c r="E276" s="2"/>
      <c r="F276" s="2"/>
      <c r="G276" s="2"/>
      <c r="M276" s="2"/>
      <c r="N276" s="2"/>
      <c r="O276" s="2"/>
    </row>
    <row r="277" customFormat="false" ht="12.75" hidden="false" customHeight="false" outlineLevel="0" collapsed="false">
      <c r="E277" s="2"/>
      <c r="F277" s="2"/>
      <c r="G277" s="2"/>
      <c r="M277" s="2"/>
      <c r="N277" s="2"/>
      <c r="O277" s="2"/>
    </row>
    <row r="278" customFormat="false" ht="12.75" hidden="false" customHeight="false" outlineLevel="0" collapsed="false">
      <c r="E278" s="2"/>
      <c r="F278" s="2"/>
      <c r="G278" s="2"/>
      <c r="M278" s="2"/>
      <c r="N278" s="2"/>
      <c r="O278" s="2"/>
    </row>
    <row r="279" customFormat="false" ht="12.75" hidden="false" customHeight="false" outlineLevel="0" collapsed="false">
      <c r="E279" s="2"/>
      <c r="F279" s="2"/>
      <c r="G279" s="2"/>
      <c r="M279" s="2"/>
      <c r="N279" s="2"/>
      <c r="O279" s="2"/>
    </row>
    <row r="280" customFormat="false" ht="12.75" hidden="false" customHeight="false" outlineLevel="0" collapsed="false">
      <c r="E280" s="2"/>
      <c r="F280" s="2"/>
      <c r="G280" s="2"/>
      <c r="M280" s="2"/>
      <c r="N280" s="2"/>
      <c r="O280" s="2"/>
    </row>
    <row r="281" customFormat="false" ht="12.75" hidden="false" customHeight="false" outlineLevel="0" collapsed="false">
      <c r="E281" s="2"/>
      <c r="F281" s="2"/>
      <c r="G281" s="2"/>
      <c r="M281" s="2"/>
      <c r="N281" s="2"/>
      <c r="O281" s="2"/>
    </row>
    <row r="282" customFormat="false" ht="12.75" hidden="false" customHeight="false" outlineLevel="0" collapsed="false">
      <c r="E282" s="2"/>
      <c r="F282" s="2"/>
      <c r="G282" s="2"/>
      <c r="M282" s="2"/>
      <c r="N282" s="2"/>
      <c r="O282" s="2"/>
    </row>
    <row r="283" customFormat="false" ht="12.75" hidden="false" customHeight="false" outlineLevel="0" collapsed="false">
      <c r="E283" s="2"/>
      <c r="F283" s="2"/>
      <c r="G283" s="2"/>
      <c r="M283" s="2"/>
      <c r="N283" s="2"/>
      <c r="O283" s="2"/>
    </row>
    <row r="284" customFormat="false" ht="12.75" hidden="false" customHeight="false" outlineLevel="0" collapsed="false">
      <c r="E284" s="2"/>
      <c r="F284" s="2"/>
      <c r="G284" s="2"/>
      <c r="M284" s="2"/>
      <c r="N284" s="2"/>
      <c r="O284" s="2"/>
    </row>
    <row r="285" customFormat="false" ht="12.75" hidden="false" customHeight="false" outlineLevel="0" collapsed="false">
      <c r="E285" s="2"/>
      <c r="F285" s="2"/>
      <c r="G285" s="2"/>
      <c r="M285" s="2"/>
      <c r="N285" s="2"/>
      <c r="O285" s="2"/>
    </row>
    <row r="286" customFormat="false" ht="12.75" hidden="false" customHeight="false" outlineLevel="0" collapsed="false">
      <c r="E286" s="2"/>
      <c r="F286" s="2"/>
      <c r="G286" s="2"/>
      <c r="M286" s="2"/>
      <c r="N286" s="2"/>
      <c r="O286" s="2"/>
    </row>
    <row r="287" customFormat="false" ht="12.75" hidden="false" customHeight="false" outlineLevel="0" collapsed="false">
      <c r="E287" s="2"/>
      <c r="F287" s="2"/>
      <c r="G287" s="2"/>
      <c r="M287" s="2"/>
      <c r="N287" s="2"/>
      <c r="O287" s="2"/>
    </row>
    <row r="288" customFormat="false" ht="12.75" hidden="false" customHeight="false" outlineLevel="0" collapsed="false">
      <c r="E288" s="2"/>
      <c r="F288" s="2"/>
      <c r="G288" s="2"/>
      <c r="M288" s="2"/>
      <c r="N288" s="2"/>
      <c r="O288" s="2"/>
    </row>
    <row r="289" customFormat="false" ht="12.75" hidden="false" customHeight="false" outlineLevel="0" collapsed="false">
      <c r="E289" s="2"/>
      <c r="F289" s="2"/>
      <c r="G289" s="2"/>
      <c r="M289" s="2"/>
      <c r="N289" s="2"/>
      <c r="O289" s="2"/>
    </row>
    <row r="290" customFormat="false" ht="12.75" hidden="false" customHeight="false" outlineLevel="0" collapsed="false">
      <c r="E290" s="2"/>
      <c r="F290" s="2"/>
      <c r="G290" s="2"/>
      <c r="M290" s="2"/>
      <c r="N290" s="2"/>
      <c r="O290" s="2"/>
    </row>
    <row r="291" customFormat="false" ht="12.75" hidden="false" customHeight="false" outlineLevel="0" collapsed="false">
      <c r="E291" s="2"/>
      <c r="F291" s="2"/>
      <c r="G291" s="2"/>
      <c r="M291" s="2"/>
      <c r="N291" s="2"/>
      <c r="O291" s="2"/>
    </row>
    <row r="292" customFormat="false" ht="12.75" hidden="false" customHeight="false" outlineLevel="0" collapsed="false">
      <c r="E292" s="2"/>
      <c r="F292" s="2"/>
      <c r="G292" s="2"/>
      <c r="M292" s="2"/>
      <c r="N292" s="2"/>
      <c r="O292" s="2"/>
    </row>
    <row r="293" customFormat="false" ht="12.75" hidden="false" customHeight="false" outlineLevel="0" collapsed="false">
      <c r="E293" s="2"/>
      <c r="F293" s="2"/>
      <c r="G293" s="2"/>
      <c r="M293" s="2"/>
      <c r="N293" s="2"/>
      <c r="O293" s="2"/>
    </row>
    <row r="294" customFormat="false" ht="12.75" hidden="false" customHeight="false" outlineLevel="0" collapsed="false">
      <c r="E294" s="2"/>
      <c r="F294" s="2"/>
      <c r="G294" s="2"/>
      <c r="M294" s="2"/>
      <c r="N294" s="2"/>
      <c r="O294" s="2"/>
    </row>
    <row r="295" customFormat="false" ht="12.75" hidden="false" customHeight="false" outlineLevel="0" collapsed="false">
      <c r="E295" s="2"/>
      <c r="F295" s="2"/>
      <c r="G295" s="2"/>
      <c r="M295" s="2"/>
      <c r="N295" s="2"/>
      <c r="O295" s="2"/>
    </row>
    <row r="296" customFormat="false" ht="12.75" hidden="false" customHeight="false" outlineLevel="0" collapsed="false">
      <c r="E296" s="2"/>
      <c r="F296" s="2"/>
      <c r="G296" s="2"/>
    </row>
    <row r="297" customFormat="false" ht="12.75" hidden="false" customHeight="false" outlineLevel="0" collapsed="false">
      <c r="E297" s="2"/>
      <c r="F297" s="2"/>
      <c r="G297" s="2"/>
    </row>
    <row r="298" customFormat="false" ht="12.75" hidden="false" customHeight="false" outlineLevel="0" collapsed="false">
      <c r="E298" s="2"/>
      <c r="F298" s="2"/>
      <c r="G298" s="2"/>
    </row>
    <row r="299" customFormat="false" ht="12.75" hidden="false" customHeight="false" outlineLevel="0" collapsed="false">
      <c r="E299" s="2"/>
      <c r="F299" s="2"/>
      <c r="G299" s="2"/>
    </row>
    <row r="300" customFormat="false" ht="12.75" hidden="false" customHeight="false" outlineLevel="0" collapsed="false">
      <c r="E300" s="2"/>
      <c r="F300" s="2"/>
      <c r="G300" s="2"/>
    </row>
    <row r="301" customFormat="false" ht="12.75" hidden="false" customHeight="false" outlineLevel="0" collapsed="false">
      <c r="E301" s="2"/>
      <c r="F301" s="2"/>
      <c r="G301" s="2"/>
    </row>
    <row r="302" customFormat="false" ht="12.75" hidden="false" customHeight="false" outlineLevel="0" collapsed="false">
      <c r="E302" s="2"/>
      <c r="F302" s="2"/>
      <c r="G302" s="2"/>
    </row>
    <row r="303" customFormat="false" ht="12.75" hidden="false" customHeight="false" outlineLevel="0" collapsed="false">
      <c r="E303" s="2"/>
      <c r="F303" s="2"/>
      <c r="G303" s="2"/>
    </row>
    <row r="304" customFormat="false" ht="12.75" hidden="false" customHeight="false" outlineLevel="0" collapsed="false">
      <c r="E304" s="2"/>
      <c r="F304" s="2"/>
      <c r="G304" s="2"/>
    </row>
  </sheetData>
  <mergeCells count="33">
    <mergeCell ref="E1:G1"/>
    <mergeCell ref="I1:K1"/>
    <mergeCell ref="M1:O1"/>
    <mergeCell ref="Q1:S1"/>
    <mergeCell ref="B3:C3"/>
    <mergeCell ref="E3:G3"/>
    <mergeCell ref="I3:K3"/>
    <mergeCell ref="M3:O3"/>
    <mergeCell ref="Q3:S3"/>
    <mergeCell ref="E5:G5"/>
    <mergeCell ref="I5:K5"/>
    <mergeCell ref="M5:O5"/>
    <mergeCell ref="Q5:S5"/>
    <mergeCell ref="E6:G6"/>
    <mergeCell ref="I6:K6"/>
    <mergeCell ref="M6:O6"/>
    <mergeCell ref="Q6:S6"/>
    <mergeCell ref="E7:G7"/>
    <mergeCell ref="I7:K7"/>
    <mergeCell ref="M7:O7"/>
    <mergeCell ref="Q7:S7"/>
    <mergeCell ref="E8:G8"/>
    <mergeCell ref="I8:K8"/>
    <mergeCell ref="M8:O8"/>
    <mergeCell ref="Q8:S8"/>
    <mergeCell ref="E9:G9"/>
    <mergeCell ref="I9:K9"/>
    <mergeCell ref="M9:O9"/>
    <mergeCell ref="Q9:S9"/>
    <mergeCell ref="E10:G10"/>
    <mergeCell ref="I10:K10"/>
    <mergeCell ref="M10:O10"/>
    <mergeCell ref="Q10:S10"/>
  </mergeCells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328"/>
  <sheetViews>
    <sheetView showFormulas="false" showGridLines="false" showRowColHeaders="true" showZeros="true" rightToLeft="false" tabSelected="false" showOutlineSymbols="true" defaultGridColor="true" view="normal" topLeftCell="G1" colorId="64" zoomScale="75" zoomScaleNormal="75" zoomScalePageLayoutView="100" workbookViewId="0">
      <selection pane="topLeft" activeCell="AL10" activeCellId="0" sqref="AL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13.7"/>
    <col collapsed="false" customWidth="true" hidden="false" outlineLevel="0" max="3" min="3" style="0" width="15.28"/>
    <col collapsed="false" customWidth="true" hidden="false" outlineLevel="0" max="4" min="4" style="0" width="26.13"/>
    <col collapsed="false" customWidth="true" hidden="false" outlineLevel="0" max="6" min="5" style="0" width="17.99"/>
    <col collapsed="false" customWidth="true" hidden="false" outlineLevel="0" max="7" min="7" style="0" width="5.85"/>
    <col collapsed="false" customWidth="true" hidden="false" outlineLevel="0" max="8" min="8" style="0" width="13.7"/>
    <col collapsed="false" customWidth="true" hidden="false" outlineLevel="0" max="9" min="9" style="0" width="13.41"/>
    <col collapsed="false" customWidth="true" hidden="false" outlineLevel="0" max="10" min="10" style="0" width="4.7"/>
    <col collapsed="false" customWidth="true" hidden="false" outlineLevel="0" max="12" min="11" style="0" width="14.56"/>
    <col collapsed="false" customWidth="true" hidden="false" outlineLevel="0" max="13" min="13" style="0" width="3.42"/>
    <col collapsed="false" customWidth="true" hidden="false" outlineLevel="0" max="15" min="14" style="0" width="14.85"/>
    <col collapsed="false" customWidth="true" hidden="false" outlineLevel="0" max="16" min="16" style="0" width="3.7"/>
    <col collapsed="false" customWidth="true" hidden="false" outlineLevel="0" max="18" min="17" style="0" width="16.7"/>
    <col collapsed="false" customWidth="true" hidden="false" outlineLevel="0" max="19" min="19" style="0" width="3.56"/>
    <col collapsed="false" customWidth="true" hidden="false" outlineLevel="0" max="21" min="20" style="0" width="13.56"/>
    <col collapsed="false" customWidth="true" hidden="false" outlineLevel="0" max="22" min="22" style="0" width="3.42"/>
    <col collapsed="false" customWidth="true" hidden="false" outlineLevel="0" max="24" min="23" style="0" width="15.28"/>
    <col collapsed="false" customWidth="true" hidden="false" outlineLevel="0" max="25" min="25" style="0" width="3.28"/>
    <col collapsed="false" customWidth="true" hidden="false" outlineLevel="0" max="27" min="26" style="0" width="13.85"/>
    <col collapsed="false" customWidth="true" hidden="false" outlineLevel="0" max="28" min="28" style="0" width="3.56"/>
    <col collapsed="false" customWidth="true" hidden="false" outlineLevel="0" max="30" min="29" style="0" width="13.85"/>
    <col collapsed="false" customWidth="true" hidden="false" outlineLevel="0" max="31" min="31" style="0" width="5.13"/>
    <col collapsed="false" customWidth="true" hidden="false" outlineLevel="0" max="32" min="32" style="0" width="13.85"/>
    <col collapsed="false" customWidth="true" hidden="false" outlineLevel="0" max="33" min="33" style="0" width="16.13"/>
    <col collapsed="false" customWidth="true" hidden="false" outlineLevel="0" max="34" min="34" style="0" width="3.99"/>
    <col collapsed="false" customWidth="true" hidden="false" outlineLevel="0" max="35" min="35" style="0" width="13.56"/>
    <col collapsed="false" customWidth="true" hidden="false" outlineLevel="0" max="36" min="36" style="0" width="14.85"/>
    <col collapsed="false" customWidth="true" hidden="false" outlineLevel="0" max="37" min="37" style="0" width="3.99"/>
    <col collapsed="false" customWidth="true" hidden="false" outlineLevel="0" max="38" min="38" style="0" width="13.28"/>
    <col collapsed="false" customWidth="true" hidden="false" outlineLevel="0" max="39" min="39" style="0" width="14.85"/>
    <col collapsed="false" customWidth="true" hidden="false" outlineLevel="0" max="40" min="40" style="0" width="3.99"/>
    <col collapsed="false" customWidth="true" hidden="false" outlineLevel="0" max="41" min="41" style="0" width="13.85"/>
    <col collapsed="false" customWidth="true" hidden="false" outlineLevel="0" max="42" min="42" style="0" width="14.41"/>
  </cols>
  <sheetData>
    <row r="1" customFormat="false" ht="12.75" hidden="false" customHeight="false" outlineLevel="0" collapsed="false">
      <c r="H1" s="38" t="s">
        <v>51</v>
      </c>
      <c r="I1" s="38"/>
      <c r="J1" s="38"/>
      <c r="K1" s="38"/>
      <c r="L1" s="38"/>
      <c r="M1" s="38"/>
      <c r="N1" s="38"/>
      <c r="O1" s="38"/>
      <c r="P1" s="38"/>
      <c r="Q1" s="38"/>
      <c r="R1" s="38"/>
      <c r="T1" s="38" t="s">
        <v>81</v>
      </c>
      <c r="U1" s="38"/>
      <c r="V1" s="38"/>
      <c r="W1" s="38"/>
      <c r="X1" s="38"/>
      <c r="Y1" s="38"/>
      <c r="Z1" s="38"/>
      <c r="AA1" s="38"/>
      <c r="AB1" s="38"/>
      <c r="AC1" s="38"/>
      <c r="AD1" s="38"/>
      <c r="AF1" s="38" t="s">
        <v>82</v>
      </c>
      <c r="AG1" s="38"/>
      <c r="AH1" s="38"/>
      <c r="AI1" s="38"/>
      <c r="AJ1" s="38"/>
      <c r="AK1" s="38"/>
      <c r="AL1" s="38"/>
      <c r="AM1" s="38"/>
      <c r="AN1" s="38"/>
      <c r="AO1" s="38"/>
      <c r="AP1" s="38"/>
    </row>
    <row r="3" customFormat="false" ht="12.75" hidden="false" customHeight="false" outlineLevel="0" collapsed="false">
      <c r="B3" s="39" t="s">
        <v>54</v>
      </c>
      <c r="C3" s="39"/>
      <c r="E3" s="39" t="s">
        <v>83</v>
      </c>
      <c r="F3" s="39"/>
      <c r="H3" s="39" t="s">
        <v>84</v>
      </c>
      <c r="I3" s="39"/>
      <c r="K3" s="39" t="s">
        <v>85</v>
      </c>
      <c r="L3" s="39"/>
      <c r="N3" s="39" t="s">
        <v>86</v>
      </c>
      <c r="O3" s="39"/>
      <c r="Q3" s="39" t="s">
        <v>87</v>
      </c>
      <c r="R3" s="39"/>
      <c r="T3" s="39" t="s">
        <v>56</v>
      </c>
      <c r="U3" s="39"/>
      <c r="W3" s="39" t="s">
        <v>88</v>
      </c>
      <c r="X3" s="39"/>
      <c r="Z3" s="39" t="s">
        <v>86</v>
      </c>
      <c r="AA3" s="39"/>
      <c r="AC3" s="39" t="s">
        <v>87</v>
      </c>
      <c r="AD3" s="39"/>
      <c r="AF3" s="39" t="s">
        <v>89</v>
      </c>
      <c r="AG3" s="39"/>
      <c r="AI3" s="39" t="s">
        <v>90</v>
      </c>
      <c r="AJ3" s="39"/>
      <c r="AL3" s="39" t="s">
        <v>86</v>
      </c>
      <c r="AM3" s="39"/>
      <c r="AO3" s="39" t="s">
        <v>87</v>
      </c>
      <c r="AP3" s="39"/>
    </row>
    <row r="4" customFormat="false" ht="12.75" hidden="false" customHeight="false" outlineLevel="0" collapsed="false">
      <c r="A4" s="40" t="s">
        <v>58</v>
      </c>
      <c r="B4" s="41"/>
      <c r="C4" s="42"/>
      <c r="D4" s="39"/>
      <c r="E4" s="43" t="n">
        <v>1</v>
      </c>
      <c r="F4" s="43"/>
      <c r="G4" s="39"/>
      <c r="H4" s="43" t="n">
        <v>1</v>
      </c>
      <c r="I4" s="43"/>
      <c r="J4" s="39"/>
      <c r="K4" s="43" t="n">
        <v>2</v>
      </c>
      <c r="L4" s="43"/>
      <c r="N4" s="43" t="n">
        <v>3</v>
      </c>
      <c r="O4" s="43"/>
      <c r="Q4" s="43" t="n">
        <v>4</v>
      </c>
      <c r="R4" s="43"/>
      <c r="T4" s="43" t="n">
        <v>5</v>
      </c>
      <c r="U4" s="43"/>
      <c r="V4" s="39"/>
      <c r="W4" s="43" t="n">
        <v>6</v>
      </c>
      <c r="X4" s="43"/>
      <c r="Z4" s="43" t="n">
        <v>7</v>
      </c>
      <c r="AA4" s="43"/>
      <c r="AC4" s="43" t="n">
        <v>8</v>
      </c>
      <c r="AD4" s="43"/>
      <c r="AF4" s="43" t="n">
        <v>9</v>
      </c>
      <c r="AG4" s="43"/>
      <c r="AH4" s="39"/>
      <c r="AI4" s="43" t="n">
        <v>10</v>
      </c>
      <c r="AJ4" s="43"/>
      <c r="AL4" s="43" t="n">
        <v>11</v>
      </c>
      <c r="AM4" s="43"/>
      <c r="AO4" s="43" t="n">
        <v>12</v>
      </c>
      <c r="AP4" s="43"/>
    </row>
    <row r="5" customFormat="false" ht="12.75" hidden="false" customHeight="false" outlineLevel="0" collapsed="false">
      <c r="A5" s="40" t="s">
        <v>59</v>
      </c>
      <c r="B5" s="44"/>
      <c r="C5" s="45"/>
      <c r="D5" s="39"/>
      <c r="E5" s="46" t="n">
        <v>36684</v>
      </c>
      <c r="F5" s="46"/>
      <c r="G5" s="39"/>
      <c r="H5" s="46" t="n">
        <v>36684</v>
      </c>
      <c r="I5" s="46"/>
      <c r="J5" s="39"/>
      <c r="K5" s="46" t="n">
        <v>36684</v>
      </c>
      <c r="L5" s="46"/>
      <c r="N5" s="46" t="n">
        <v>36684</v>
      </c>
      <c r="O5" s="46"/>
      <c r="Q5" s="46" t="n">
        <v>36684</v>
      </c>
      <c r="R5" s="46"/>
      <c r="T5" s="46" t="n">
        <v>36684</v>
      </c>
      <c r="U5" s="46"/>
      <c r="V5" s="39"/>
      <c r="W5" s="46" t="n">
        <v>36684</v>
      </c>
      <c r="X5" s="46"/>
      <c r="Z5" s="46" t="n">
        <v>36684</v>
      </c>
      <c r="AA5" s="46"/>
      <c r="AC5" s="46" t="n">
        <v>36684</v>
      </c>
      <c r="AD5" s="46"/>
      <c r="AF5" s="46" t="n">
        <v>36684</v>
      </c>
      <c r="AG5" s="46"/>
      <c r="AH5" s="39"/>
      <c r="AI5" s="46" t="n">
        <v>36684</v>
      </c>
      <c r="AJ5" s="46"/>
      <c r="AL5" s="46" t="n">
        <v>36684</v>
      </c>
      <c r="AM5" s="46"/>
      <c r="AO5" s="46" t="n">
        <v>36684</v>
      </c>
      <c r="AP5" s="46"/>
    </row>
    <row r="6" customFormat="false" ht="12.75" hidden="false" customHeight="false" outlineLevel="0" collapsed="false">
      <c r="A6" s="40" t="s">
        <v>60</v>
      </c>
      <c r="B6" s="47"/>
      <c r="C6" s="45"/>
      <c r="D6" s="39"/>
      <c r="E6" s="48" t="s">
        <v>91</v>
      </c>
      <c r="F6" s="48"/>
      <c r="G6" s="39"/>
      <c r="H6" s="48" t="s">
        <v>92</v>
      </c>
      <c r="I6" s="48"/>
      <c r="J6" s="39"/>
      <c r="K6" s="48" t="s">
        <v>18</v>
      </c>
      <c r="L6" s="48"/>
      <c r="M6" s="8"/>
      <c r="N6" s="48" t="s">
        <v>93</v>
      </c>
      <c r="O6" s="48"/>
      <c r="P6" s="8"/>
      <c r="Q6" s="48" t="s">
        <v>94</v>
      </c>
      <c r="R6" s="48"/>
      <c r="S6" s="8"/>
      <c r="T6" s="48" t="s">
        <v>92</v>
      </c>
      <c r="U6" s="48"/>
      <c r="V6" s="39"/>
      <c r="W6" s="48" t="s">
        <v>18</v>
      </c>
      <c r="X6" s="48"/>
      <c r="Y6" s="8"/>
      <c r="Z6" s="48" t="s">
        <v>93</v>
      </c>
      <c r="AA6" s="48"/>
      <c r="AB6" s="8"/>
      <c r="AC6" s="48" t="s">
        <v>94</v>
      </c>
      <c r="AD6" s="48"/>
      <c r="AF6" s="48" t="s">
        <v>92</v>
      </c>
      <c r="AG6" s="48"/>
      <c r="AH6" s="39"/>
      <c r="AI6" s="48" t="s">
        <v>18</v>
      </c>
      <c r="AJ6" s="48"/>
      <c r="AK6" s="8"/>
      <c r="AL6" s="48" t="s">
        <v>93</v>
      </c>
      <c r="AM6" s="48"/>
      <c r="AN6" s="8"/>
      <c r="AO6" s="48" t="s">
        <v>94</v>
      </c>
      <c r="AP6" s="48"/>
    </row>
    <row r="7" customFormat="false" ht="12.75" hidden="false" customHeight="false" outlineLevel="0" collapsed="false">
      <c r="A7" s="40" t="s">
        <v>62</v>
      </c>
      <c r="B7" s="49"/>
      <c r="C7" s="45"/>
      <c r="D7" s="39"/>
      <c r="E7" s="50" t="n">
        <v>37347</v>
      </c>
      <c r="F7" s="50"/>
      <c r="G7" s="39"/>
      <c r="H7" s="50" t="n">
        <v>37347</v>
      </c>
      <c r="I7" s="50"/>
      <c r="J7" s="39"/>
      <c r="K7" s="50" t="n">
        <f aca="false">+H7</f>
        <v>37347</v>
      </c>
      <c r="L7" s="50"/>
      <c r="M7" s="8"/>
      <c r="N7" s="50" t="n">
        <f aca="false">+K7</f>
        <v>37347</v>
      </c>
      <c r="O7" s="50"/>
      <c r="P7" s="8"/>
      <c r="Q7" s="50" t="n">
        <f aca="false">+N7</f>
        <v>37347</v>
      </c>
      <c r="R7" s="50"/>
      <c r="S7" s="8"/>
      <c r="T7" s="50" t="n">
        <v>37622</v>
      </c>
      <c r="U7" s="50"/>
      <c r="V7" s="39"/>
      <c r="W7" s="50" t="n">
        <f aca="false">+T7</f>
        <v>37622</v>
      </c>
      <c r="X7" s="50"/>
      <c r="Y7" s="8"/>
      <c r="Z7" s="50" t="n">
        <f aca="false">+W7</f>
        <v>37622</v>
      </c>
      <c r="AA7" s="50"/>
      <c r="AB7" s="8"/>
      <c r="AC7" s="50" t="n">
        <f aca="false">+Z7</f>
        <v>37622</v>
      </c>
      <c r="AD7" s="50"/>
      <c r="AF7" s="50" t="n">
        <v>37987</v>
      </c>
      <c r="AG7" s="50"/>
      <c r="AH7" s="39"/>
      <c r="AI7" s="50" t="n">
        <f aca="false">+AF7</f>
        <v>37987</v>
      </c>
      <c r="AJ7" s="50"/>
      <c r="AK7" s="8"/>
      <c r="AL7" s="50" t="n">
        <f aca="false">+AI7</f>
        <v>37987</v>
      </c>
      <c r="AM7" s="50"/>
      <c r="AN7" s="8"/>
      <c r="AO7" s="50" t="n">
        <f aca="false">+AL7</f>
        <v>37987</v>
      </c>
      <c r="AP7" s="50"/>
    </row>
    <row r="8" customFormat="false" ht="12.75" hidden="false" customHeight="false" outlineLevel="0" collapsed="false">
      <c r="A8" s="40" t="s">
        <v>63</v>
      </c>
      <c r="B8" s="49"/>
      <c r="C8" s="45"/>
      <c r="D8" s="39"/>
      <c r="E8" s="50" t="n">
        <v>37956</v>
      </c>
      <c r="F8" s="50"/>
      <c r="G8" s="39"/>
      <c r="H8" s="50" t="n">
        <v>37956</v>
      </c>
      <c r="I8" s="50"/>
      <c r="J8" s="39"/>
      <c r="K8" s="50" t="n">
        <f aca="false">+H8</f>
        <v>37956</v>
      </c>
      <c r="L8" s="50"/>
      <c r="M8" s="8"/>
      <c r="N8" s="50" t="n">
        <f aca="false">+K8</f>
        <v>37956</v>
      </c>
      <c r="O8" s="50"/>
      <c r="P8" s="8"/>
      <c r="Q8" s="50" t="n">
        <f aca="false">+N8</f>
        <v>37956</v>
      </c>
      <c r="R8" s="50"/>
      <c r="S8" s="8"/>
      <c r="T8" s="50" t="n">
        <v>37956</v>
      </c>
      <c r="U8" s="50"/>
      <c r="V8" s="39"/>
      <c r="W8" s="50" t="n">
        <f aca="false">+T8</f>
        <v>37956</v>
      </c>
      <c r="X8" s="50"/>
      <c r="Y8" s="8"/>
      <c r="Z8" s="50" t="n">
        <f aca="false">+W8</f>
        <v>37956</v>
      </c>
      <c r="AA8" s="50"/>
      <c r="AB8" s="8"/>
      <c r="AC8" s="50" t="n">
        <f aca="false">+Z8</f>
        <v>37956</v>
      </c>
      <c r="AD8" s="50"/>
      <c r="AF8" s="50" t="n">
        <v>45992</v>
      </c>
      <c r="AG8" s="50"/>
      <c r="AH8" s="39"/>
      <c r="AI8" s="50" t="n">
        <f aca="false">+AF8</f>
        <v>45992</v>
      </c>
      <c r="AJ8" s="50"/>
      <c r="AK8" s="8"/>
      <c r="AL8" s="50" t="n">
        <f aca="false">+AI8</f>
        <v>45992</v>
      </c>
      <c r="AM8" s="50"/>
      <c r="AN8" s="8"/>
      <c r="AO8" s="50" t="n">
        <f aca="false">+AL8</f>
        <v>45992</v>
      </c>
      <c r="AP8" s="50"/>
    </row>
    <row r="9" customFormat="false" ht="12.75" hidden="false" customHeight="false" outlineLevel="0" collapsed="false">
      <c r="A9" s="40" t="s">
        <v>64</v>
      </c>
      <c r="B9" s="51"/>
      <c r="C9" s="45"/>
      <c r="D9" s="39"/>
      <c r="E9" s="52" t="n">
        <v>1297972</v>
      </c>
      <c r="F9" s="52"/>
      <c r="G9" s="39"/>
      <c r="H9" s="52" t="n">
        <v>1297972</v>
      </c>
      <c r="I9" s="52"/>
      <c r="J9" s="39"/>
      <c r="K9" s="52" t="n">
        <f aca="false">-H9*0.105</f>
        <v>-136287.06</v>
      </c>
      <c r="L9" s="52"/>
      <c r="N9" s="52" t="n">
        <f aca="false">-(H9+K9)*0.025</f>
        <v>-29042.1235</v>
      </c>
      <c r="O9" s="52"/>
      <c r="Q9" s="52" t="n">
        <f aca="false">-SUM(H9:O9)</f>
        <v>-1132642.8165</v>
      </c>
      <c r="R9" s="52"/>
      <c r="T9" s="52" t="n">
        <f aca="false">-'fob deals'!H9</f>
        <v>3720184.28571429</v>
      </c>
      <c r="U9" s="52"/>
      <c r="V9" s="39"/>
      <c r="W9" s="52" t="n">
        <f aca="false">-T9*0.027</f>
        <v>-100444.975714286</v>
      </c>
      <c r="X9" s="52"/>
      <c r="Z9" s="52" t="n">
        <f aca="false">-(T9+W9)*0.025</f>
        <v>-90493.4827500001</v>
      </c>
      <c r="AA9" s="52"/>
      <c r="AC9" s="52" t="n">
        <f aca="false">-SUM(T9:AA9)</f>
        <v>-3529245.82725</v>
      </c>
      <c r="AD9" s="52"/>
      <c r="AF9" s="52" t="n">
        <f aca="false">-+'fob deals'!K9</f>
        <v>5016515.625</v>
      </c>
      <c r="AG9" s="52"/>
      <c r="AH9" s="39"/>
      <c r="AI9" s="52" t="n">
        <f aca="false">-AF9*0.0110282</f>
        <v>-55323.137615625</v>
      </c>
      <c r="AJ9" s="52"/>
      <c r="AL9" s="52" t="n">
        <f aca="false">-(AF9+AI9)*0.025</f>
        <v>-124029.812184609</v>
      </c>
      <c r="AM9" s="52"/>
      <c r="AO9" s="63"/>
      <c r="AP9" s="64"/>
    </row>
    <row r="10" customFormat="false" ht="12.75" hidden="false" customHeight="false" outlineLevel="0" collapsed="false">
      <c r="A10" s="40" t="s">
        <v>65</v>
      </c>
      <c r="B10" s="53"/>
      <c r="C10" s="45"/>
      <c r="D10" s="39"/>
      <c r="E10" s="21" t="n">
        <v>1</v>
      </c>
      <c r="F10" s="21"/>
      <c r="G10" s="39"/>
      <c r="H10" s="21" t="n">
        <v>1</v>
      </c>
      <c r="I10" s="21"/>
      <c r="J10" s="39"/>
      <c r="K10" s="21" t="n">
        <v>0</v>
      </c>
      <c r="L10" s="21"/>
      <c r="N10" s="21" t="n">
        <v>0</v>
      </c>
      <c r="O10" s="21"/>
      <c r="Q10" s="65"/>
      <c r="R10" s="64"/>
      <c r="T10" s="21" t="n">
        <v>1</v>
      </c>
      <c r="U10" s="21"/>
      <c r="V10" s="39"/>
      <c r="W10" s="21" t="n">
        <v>0</v>
      </c>
      <c r="X10" s="21"/>
      <c r="Z10" s="21" t="n">
        <v>0</v>
      </c>
      <c r="AA10" s="21"/>
      <c r="AC10" s="65"/>
      <c r="AD10" s="64"/>
      <c r="AF10" s="21" t="n">
        <v>2.3</v>
      </c>
      <c r="AG10" s="21"/>
      <c r="AH10" s="39"/>
      <c r="AI10" s="21" t="n">
        <v>0</v>
      </c>
      <c r="AJ10" s="21"/>
      <c r="AL10" s="21" t="n">
        <v>0</v>
      </c>
      <c r="AM10" s="21"/>
      <c r="AO10" s="65"/>
      <c r="AP10" s="64"/>
    </row>
    <row r="11" customFormat="false" ht="12.75" hidden="false" customHeight="false" outlineLevel="0" collapsed="false">
      <c r="A11" s="11"/>
      <c r="B11" s="54" t="s">
        <v>95</v>
      </c>
      <c r="C11" s="54" t="s">
        <v>96</v>
      </c>
      <c r="E11" s="54" t="s">
        <v>66</v>
      </c>
      <c r="F11" s="54" t="s">
        <v>67</v>
      </c>
      <c r="H11" s="54" t="s">
        <v>66</v>
      </c>
      <c r="I11" s="54" t="s">
        <v>67</v>
      </c>
      <c r="K11" s="54" t="s">
        <v>66</v>
      </c>
      <c r="L11" s="54" t="s">
        <v>67</v>
      </c>
      <c r="N11" s="54" t="s">
        <v>66</v>
      </c>
      <c r="O11" s="54" t="s">
        <v>67</v>
      </c>
      <c r="Q11" s="54" t="s">
        <v>66</v>
      </c>
      <c r="R11" s="54" t="s">
        <v>67</v>
      </c>
      <c r="T11" s="54" t="s">
        <v>66</v>
      </c>
      <c r="U11" s="54" t="s">
        <v>67</v>
      </c>
      <c r="W11" s="54" t="s">
        <v>66</v>
      </c>
      <c r="X11" s="54" t="s">
        <v>67</v>
      </c>
      <c r="Z11" s="54" t="s">
        <v>66</v>
      </c>
      <c r="AA11" s="54" t="s">
        <v>67</v>
      </c>
      <c r="AC11" s="54" t="s">
        <v>66</v>
      </c>
      <c r="AD11" s="54" t="s">
        <v>67</v>
      </c>
      <c r="AF11" s="54" t="s">
        <v>66</v>
      </c>
      <c r="AG11" s="54" t="s">
        <v>67</v>
      </c>
      <c r="AI11" s="54" t="s">
        <v>66</v>
      </c>
      <c r="AJ11" s="54" t="s">
        <v>67</v>
      </c>
      <c r="AL11" s="54" t="s">
        <v>66</v>
      </c>
      <c r="AM11" s="54" t="s">
        <v>67</v>
      </c>
      <c r="AO11" s="54" t="s">
        <v>66</v>
      </c>
      <c r="AP11" s="54" t="s">
        <v>67</v>
      </c>
    </row>
    <row r="12" customFormat="false" ht="12.75" hidden="false" customHeight="false" outlineLevel="0" collapsed="false">
      <c r="A12" s="11" t="s">
        <v>42</v>
      </c>
      <c r="B12" s="55" t="n">
        <f aca="false">+SUMIF($H$11:$CM$11,"POS",$H12:$CM12)</f>
        <v>2885534622.76572</v>
      </c>
      <c r="C12" s="56" t="n">
        <f aca="false">+SUMIF($D$11:$CM$11,"P&amp;l",$D12:$CM12)</f>
        <v>2358584046.31007</v>
      </c>
      <c r="D12" s="57"/>
      <c r="E12" s="55" t="n">
        <f aca="false">SUM(E13:E259)</f>
        <v>138584349.015813</v>
      </c>
      <c r="F12" s="57" t="n">
        <f aca="false">SUM(F13:F259)</f>
        <v>-725108883.187516</v>
      </c>
      <c r="H12" s="55" t="n">
        <f aca="false">SUM(H13:H259)</f>
        <v>138584349.015813</v>
      </c>
      <c r="I12" s="57" t="n">
        <f aca="false">SUM(I13:I259)</f>
        <v>290029037.620881</v>
      </c>
      <c r="K12" s="55" t="n">
        <f aca="false">SUM(K13:K259)</f>
        <v>-14551356.6466604</v>
      </c>
      <c r="L12" s="57" t="n">
        <f aca="false">SUM(L13:L259)</f>
        <v>-45004405.5968529</v>
      </c>
      <c r="N12" s="55" t="n">
        <f aca="false">SUM(N13:N259)</f>
        <v>-3100824.80922882</v>
      </c>
      <c r="O12" s="57" t="n">
        <f aca="false">SUM(O13:O259)</f>
        <v>-9590224.52599604</v>
      </c>
      <c r="Q12" s="55" t="n">
        <f aca="false">SUM(Q13:Q259)</f>
        <v>0</v>
      </c>
      <c r="R12" s="57" t="n">
        <f aca="false">SUM(R13:R259)</f>
        <v>0</v>
      </c>
      <c r="T12" s="55" t="n">
        <f aca="false">SUM(T13:T259)</f>
        <v>220994027.821297</v>
      </c>
      <c r="U12" s="57" t="n">
        <f aca="false">SUM(U13:U259)</f>
        <v>449650227.185024</v>
      </c>
      <c r="W12" s="55" t="n">
        <f aca="false">SUM(W13:W259)</f>
        <v>-5966838.75117501</v>
      </c>
      <c r="X12" s="57" t="n">
        <f aca="false">SUM(X13:X259)</f>
        <v>-18107394.8851707</v>
      </c>
      <c r="Z12" s="55" t="n">
        <f aca="false">SUM(Z13:Z259)</f>
        <v>-5375679.72675304</v>
      </c>
      <c r="AA12" s="57" t="n">
        <f aca="false">SUM(AA13:AA259)</f>
        <v>-16313421.5030288</v>
      </c>
      <c r="AC12" s="55" t="n">
        <f aca="false">SUM(AC13:AC259)</f>
        <v>0</v>
      </c>
      <c r="AD12" s="57" t="n">
        <f aca="false">SUM(AD13:AD259)</f>
        <v>0</v>
      </c>
      <c r="AF12" s="55" t="n">
        <f aca="false">SUM(AF13:AF259)</f>
        <v>2649683750.91873</v>
      </c>
      <c r="AG12" s="57" t="n">
        <f aca="false">SUM(AG13:AG259)</f>
        <v>2749205519.41924</v>
      </c>
      <c r="AI12" s="55" t="n">
        <f aca="false">SUM(AI13:AI259)</f>
        <v>-29221242.341882</v>
      </c>
      <c r="AJ12" s="57" t="n">
        <f aca="false">SUM(AJ13:AJ259)</f>
        <v>-97527645.6955877</v>
      </c>
      <c r="AL12" s="55" t="n">
        <f aca="false">SUM(AL13:AL259)</f>
        <v>-65511562.7144212</v>
      </c>
      <c r="AM12" s="57" t="n">
        <f aca="false">SUM(AM13:AM259)</f>
        <v>-218648762.520918</v>
      </c>
      <c r="AO12" s="55" t="n">
        <f aca="false">SUM(AO13:AO259)</f>
        <v>0</v>
      </c>
      <c r="AP12" s="57" t="n">
        <f aca="false">SUM(AP13:AP259)</f>
        <v>0</v>
      </c>
    </row>
    <row r="13" customFormat="false" ht="12.75" hidden="false" customHeight="false" outlineLevel="0" collapsed="false">
      <c r="A13" s="58" t="n">
        <f aca="false">+curves!A2</f>
        <v>36678</v>
      </c>
      <c r="B13" s="3" t="n">
        <f aca="false">+SUMIF($H$11:$CM$11,"POS",$H13:$CM13)</f>
        <v>0</v>
      </c>
      <c r="C13" s="4" t="n">
        <f aca="false">+SUMIF($H$11:$CM$11,"P&amp;l",$H13:$CM13)</f>
        <v>0</v>
      </c>
      <c r="D13" s="66"/>
      <c r="E13" s="3" t="n">
        <f aca="false">+IF(AND($H$7&lt;$A13+1,$H$8&gt;$A13-1),$H$9*VLOOKUP($A13,curves,3,0),0)</f>
        <v>0</v>
      </c>
      <c r="F13" s="4"/>
      <c r="H13" s="3" t="n">
        <f aca="false">+IF(AND($H$7&lt;$A13+1,$H$8&gt;$A13-1),$H$9*VLOOKUP($A13,curves,3,0),0)</f>
        <v>0</v>
      </c>
      <c r="I13" s="4" t="n">
        <f aca="false">+IF(AND(H$7&lt;$A13+1,H$8&gt;$A13-1),H$9*(VLOOKUP($A13,curves,6,0)-H$10)*VLOOKUP($A13,curves,3,0),0)</f>
        <v>0</v>
      </c>
      <c r="K13" s="3" t="n">
        <f aca="false">+IF(AND(K$7&lt;$A13+1,K$8&gt;$A13-1),K$9*VLOOKUP($A13,curves,3,0),0)</f>
        <v>0</v>
      </c>
      <c r="L13" s="4" t="n">
        <f aca="false">+IF(AND(K$7&lt;$A13+1,K$8&gt;$A13-1),K$9*(VLOOKUP($A13,curves,6,0)-K$10)*VLOOKUP($A13,curves,3,0),0)</f>
        <v>0</v>
      </c>
      <c r="N13" s="3" t="n">
        <f aca="false">+IF(AND(N$7&lt;$A13+1,N$8&gt;$A13-1),N$9*VLOOKUP($A13,curves,3,0),0)</f>
        <v>0</v>
      </c>
      <c r="O13" s="4" t="n">
        <f aca="false">+IF(AND(N$7&lt;$A13+1,N$8&gt;$A13-1),N$9*(VLOOKUP($A13,curves,6,0)-N$10)*VLOOKUP($A13,curves,3,0),0)</f>
        <v>0</v>
      </c>
      <c r="Q13" s="3"/>
      <c r="R13" s="4"/>
      <c r="T13" s="3" t="n">
        <f aca="false">+IF(AND(T$7&lt;$A13+1,T$8&gt;$A13-1),T$9*VLOOKUP($A13,curves,3,0),0)</f>
        <v>0</v>
      </c>
      <c r="U13" s="4" t="n">
        <f aca="false">+IF(AND(T$7&lt;$A13+1,T$8&gt;$A13-1),T$9*(VLOOKUP($A13,curves,6,0)-T$10)*VLOOKUP($A13,curves,3,0),0)</f>
        <v>0</v>
      </c>
      <c r="W13" s="3" t="n">
        <f aca="false">+IF(AND(W$7&lt;$A13+1,W$8&gt;$A13-1),W$9*VLOOKUP($A13,curves,3,0),0)</f>
        <v>0</v>
      </c>
      <c r="X13" s="4" t="n">
        <f aca="false">+IF(AND(W$7&lt;$A13+1,W$8&gt;$A13-1),W$9*(VLOOKUP($A13,curves,6,0)-W$10)*VLOOKUP($A13,curves,3,0),0)</f>
        <v>0</v>
      </c>
      <c r="Z13" s="3" t="n">
        <f aca="false">+IF(AND(Z$7&lt;$A13+1,Z$8&gt;$A13-1),Z$9*VLOOKUP($A13,curves,3,0),0)</f>
        <v>0</v>
      </c>
      <c r="AA13" s="4" t="n">
        <f aca="false">+IF(AND(Z$7&lt;$A13+1,Z$8&gt;$A13-1),Z$9*(VLOOKUP($A13,curves,6,0)-Z$10)*VLOOKUP($A13,curves,3,0),0)</f>
        <v>0</v>
      </c>
      <c r="AC13" s="3"/>
      <c r="AD13" s="4"/>
      <c r="AF13" s="3" t="n">
        <f aca="false">+IF(AND(AF$7&lt;$A13+1,AF$8&gt;$A13-1),AF$9*VLOOKUP($A13,curves,3,0),0)</f>
        <v>0</v>
      </c>
      <c r="AG13" s="4" t="n">
        <f aca="false">+IF(AND(AF$7&lt;$A13+1,AF$8&gt;$A13-1),AF$9*(VLOOKUP($A13,curves,6,0)-AF$10)*VLOOKUP($A13,curves,3,0),0)</f>
        <v>0</v>
      </c>
      <c r="AI13" s="3" t="n">
        <f aca="false">+IF(AND(AI$7&lt;$A13+1,AI$8&gt;$A13-1),AI$9*VLOOKUP($A13,curves,3,0),0)</f>
        <v>0</v>
      </c>
      <c r="AJ13" s="4" t="n">
        <f aca="false">+IF(AND(AI$7&lt;$A13+1,AI$8&gt;$A13-1),AI$9*(VLOOKUP($A13,curves,6,0)-AI$10)*VLOOKUP($A13,curves,3,0),0)</f>
        <v>0</v>
      </c>
      <c r="AL13" s="3" t="n">
        <f aca="false">+IF(AND(AL$7&lt;$A13+1,AL$8&gt;$A13-1),AL$9*VLOOKUP($A13,curves,3,0),0)</f>
        <v>0</v>
      </c>
      <c r="AM13" s="4" t="n">
        <f aca="false">+IF(AND(AL$7&lt;$A13+1,AL$8&gt;$A13-1),AL$9*(VLOOKUP($A13,curves,6,0)-AL$10)*VLOOKUP($A13,curves,3,0),0)</f>
        <v>0</v>
      </c>
      <c r="AO13" s="3"/>
      <c r="AP13" s="4"/>
    </row>
    <row r="14" customFormat="false" ht="12.75" hidden="false" customHeight="false" outlineLevel="0" collapsed="false">
      <c r="A14" s="58" t="n">
        <f aca="false">+curves!A3</f>
        <v>36708</v>
      </c>
      <c r="B14" s="3" t="n">
        <f aca="false">+SUMIF($H$11:$CM$11,"POS",$H14:$CM14)</f>
        <v>0</v>
      </c>
      <c r="C14" s="4" t="n">
        <f aca="false">+SUMIF($H$11:$CM$11,"P&amp;l",$H14:$CM14)</f>
        <v>0</v>
      </c>
      <c r="D14" s="66"/>
      <c r="E14" s="3" t="n">
        <f aca="false">+IF(AND($H$7&lt;$A14+1,$H$8&gt;$A14-1),$H$9*VLOOKUP($A14,curves,3,0),0)</f>
        <v>0</v>
      </c>
      <c r="F14" s="4"/>
      <c r="H14" s="3" t="n">
        <f aca="false">+IF(AND($H$7&lt;$A14+1,$H$8&gt;$A14-1),$H$9*VLOOKUP($A14,curves,3,0),0)</f>
        <v>0</v>
      </c>
      <c r="I14" s="4" t="n">
        <f aca="false">+IF(AND(H$7&lt;$A14+1,H$8&gt;$A14-1),H$9*(VLOOKUP($A14,curves,6,0)-H$10)*VLOOKUP($A14,curves,3,0),0)</f>
        <v>0</v>
      </c>
      <c r="K14" s="3" t="n">
        <f aca="false">+IF(AND(K$7&lt;$A14+1,K$8&gt;$A14-1),K$9*VLOOKUP($A14,curves,3,0),0)</f>
        <v>0</v>
      </c>
      <c r="L14" s="4" t="n">
        <f aca="false">+IF(AND(K$7&lt;$A14+1,K$8&gt;$A14-1),K$9*(VLOOKUP($A14,curves,6,0)-K$10)*VLOOKUP($A14,curves,3,0),0)</f>
        <v>0</v>
      </c>
      <c r="N14" s="3" t="n">
        <f aca="false">+IF(AND(N$7&lt;$A14+1,N$8&gt;$A14-1),N$9*VLOOKUP($A14,curves,3,0),0)</f>
        <v>0</v>
      </c>
      <c r="O14" s="4" t="n">
        <f aca="false">+IF(AND(N$7&lt;$A14+1,N$8&gt;$A14-1),N$9*(VLOOKUP($A14,curves,6,0)-N$10)*VLOOKUP($A14,curves,3,0),0)</f>
        <v>0</v>
      </c>
      <c r="Q14" s="3"/>
      <c r="R14" s="4"/>
      <c r="T14" s="3" t="n">
        <f aca="false">+IF(AND(T$7&lt;$A14+1,T$8&gt;$A14-1),T$9*VLOOKUP($A14,curves,3,0),0)</f>
        <v>0</v>
      </c>
      <c r="U14" s="4" t="n">
        <f aca="false">+IF(AND(T$7&lt;$A14+1,T$8&gt;$A14-1),T$9*(VLOOKUP($A14,curves,6,0)-T$10)*VLOOKUP($A14,curves,3,0),0)</f>
        <v>0</v>
      </c>
      <c r="W14" s="3" t="n">
        <f aca="false">+IF(AND(W$7&lt;$A14+1,W$8&gt;$A14-1),W$9*VLOOKUP($A14,curves,3,0),0)</f>
        <v>0</v>
      </c>
      <c r="X14" s="4" t="n">
        <f aca="false">+IF(AND(W$7&lt;$A14+1,W$8&gt;$A14-1),W$9*(VLOOKUP($A14,curves,6,0)-W$10)*VLOOKUP($A14,curves,3,0),0)</f>
        <v>0</v>
      </c>
      <c r="Z14" s="3" t="n">
        <f aca="false">+IF(AND(Z$7&lt;$A14+1,Z$8&gt;$A14-1),Z$9*VLOOKUP($A14,curves,3,0),0)</f>
        <v>0</v>
      </c>
      <c r="AA14" s="4" t="n">
        <f aca="false">+IF(AND(Z$7&lt;$A14+1,Z$8&gt;$A14-1),Z$9*(VLOOKUP($A14,curves,6,0)-Z$10)*VLOOKUP($A14,curves,3,0),0)</f>
        <v>0</v>
      </c>
      <c r="AC14" s="3"/>
      <c r="AD14" s="4"/>
      <c r="AF14" s="3" t="n">
        <f aca="false">+IF(AND(AF$7&lt;$A14+1,AF$8&gt;$A14-1),AF$9*VLOOKUP($A14,curves,3,0),0)</f>
        <v>0</v>
      </c>
      <c r="AG14" s="4" t="n">
        <f aca="false">+IF(AND(AF$7&lt;$A14+1,AF$8&gt;$A14-1),AF$9*(VLOOKUP($A14,curves,6,0)-AF$10)*VLOOKUP($A14,curves,3,0),0)</f>
        <v>0</v>
      </c>
      <c r="AI14" s="3" t="n">
        <f aca="false">+IF(AND(AI$7&lt;$A14+1,AI$8&gt;$A14-1),AI$9*VLOOKUP($A14,curves,3,0),0)</f>
        <v>0</v>
      </c>
      <c r="AJ14" s="4" t="n">
        <f aca="false">+IF(AND(AI$7&lt;$A14+1,AI$8&gt;$A14-1),AI$9*(VLOOKUP($A14,curves,6,0)-AI$10)*VLOOKUP($A14,curves,3,0),0)</f>
        <v>0</v>
      </c>
      <c r="AL14" s="3" t="n">
        <f aca="false">+IF(AND(AL$7&lt;$A14+1,AL$8&gt;$A14-1),AL$9*VLOOKUP($A14,curves,3,0),0)</f>
        <v>0</v>
      </c>
      <c r="AM14" s="4" t="n">
        <f aca="false">+IF(AND(AL$7&lt;$A14+1,AL$8&gt;$A14-1),AL$9*(VLOOKUP($A14,curves,6,0)-AL$10)*VLOOKUP($A14,curves,3,0),0)</f>
        <v>0</v>
      </c>
      <c r="AO14" s="3"/>
      <c r="AP14" s="4"/>
    </row>
    <row r="15" customFormat="false" ht="12.75" hidden="false" customHeight="false" outlineLevel="0" collapsed="false">
      <c r="A15" s="58" t="n">
        <f aca="false">+curves!A4</f>
        <v>36739</v>
      </c>
      <c r="B15" s="3" t="n">
        <f aca="false">+SUMIF($H$11:$CM$11,"POS",$H15:$CM15)</f>
        <v>0</v>
      </c>
      <c r="C15" s="4" t="n">
        <f aca="false">+SUMIF($H$11:$CM$11,"P&amp;l",$H15:$CM15)</f>
        <v>0</v>
      </c>
      <c r="D15" s="66"/>
      <c r="E15" s="3" t="n">
        <f aca="false">+IF(AND($H$7&lt;$A15+1,$H$8&gt;$A15-1),$H$9*VLOOKUP($A15,curves,3,0),0)</f>
        <v>0</v>
      </c>
      <c r="F15" s="4"/>
      <c r="H15" s="3" t="n">
        <f aca="false">+IF(AND($H$7&lt;$A15+1,$H$8&gt;$A15-1),$H$9*VLOOKUP($A15,curves,3,0),0)</f>
        <v>0</v>
      </c>
      <c r="I15" s="4" t="n">
        <f aca="false">+IF(AND(H$7&lt;$A15+1,H$8&gt;$A15-1),H$9*(VLOOKUP($A15,curves,6,0)-H$10)*VLOOKUP($A15,curves,3,0),0)</f>
        <v>0</v>
      </c>
      <c r="K15" s="3" t="n">
        <f aca="false">+IF(AND(K$7&lt;$A15+1,K$8&gt;$A15-1),K$9*VLOOKUP($A15,curves,3,0),0)</f>
        <v>0</v>
      </c>
      <c r="L15" s="4" t="n">
        <f aca="false">+IF(AND(K$7&lt;$A15+1,K$8&gt;$A15-1),K$9*(VLOOKUP($A15,curves,6,0)-K$10)*VLOOKUP($A15,curves,3,0),0)</f>
        <v>0</v>
      </c>
      <c r="N15" s="3" t="n">
        <f aca="false">+IF(AND(N$7&lt;$A15+1,N$8&gt;$A15-1),N$9*VLOOKUP($A15,curves,3,0),0)</f>
        <v>0</v>
      </c>
      <c r="O15" s="4" t="n">
        <f aca="false">+IF(AND(N$7&lt;$A15+1,N$8&gt;$A15-1),N$9*(VLOOKUP($A15,curves,6,0)-N$10)*VLOOKUP($A15,curves,3,0),0)</f>
        <v>0</v>
      </c>
      <c r="Q15" s="3"/>
      <c r="R15" s="4"/>
      <c r="T15" s="3" t="n">
        <f aca="false">+IF(AND(T$7&lt;$A15+1,T$8&gt;$A15-1),T$9*VLOOKUP($A15,curves,3,0),0)</f>
        <v>0</v>
      </c>
      <c r="U15" s="4" t="n">
        <f aca="false">+IF(AND(T$7&lt;$A15+1,T$8&gt;$A15-1),T$9*(VLOOKUP($A15,curves,6,0)-T$10)*VLOOKUP($A15,curves,3,0),0)</f>
        <v>0</v>
      </c>
      <c r="W15" s="3" t="n">
        <f aca="false">+IF(AND(W$7&lt;$A15+1,W$8&gt;$A15-1),W$9*VLOOKUP($A15,curves,3,0),0)</f>
        <v>0</v>
      </c>
      <c r="X15" s="4" t="n">
        <f aca="false">+IF(AND(W$7&lt;$A15+1,W$8&gt;$A15-1),W$9*(VLOOKUP($A15,curves,6,0)-W$10)*VLOOKUP($A15,curves,3,0),0)</f>
        <v>0</v>
      </c>
      <c r="Z15" s="3" t="n">
        <f aca="false">+IF(AND(Z$7&lt;$A15+1,Z$8&gt;$A15-1),Z$9*VLOOKUP($A15,curves,3,0),0)</f>
        <v>0</v>
      </c>
      <c r="AA15" s="4" t="n">
        <f aca="false">+IF(AND(Z$7&lt;$A15+1,Z$8&gt;$A15-1),Z$9*(VLOOKUP($A15,curves,6,0)-Z$10)*VLOOKUP($A15,curves,3,0),0)</f>
        <v>0</v>
      </c>
      <c r="AC15" s="3"/>
      <c r="AD15" s="4"/>
      <c r="AF15" s="3" t="n">
        <f aca="false">+IF(AND(AF$7&lt;$A15+1,AF$8&gt;$A15-1),AF$9*VLOOKUP($A15,curves,3,0),0)</f>
        <v>0</v>
      </c>
      <c r="AG15" s="4" t="n">
        <f aca="false">+IF(AND(AF$7&lt;$A15+1,AF$8&gt;$A15-1),AF$9*(VLOOKUP($A15,curves,6,0)-AF$10)*VLOOKUP($A15,curves,3,0),0)</f>
        <v>0</v>
      </c>
      <c r="AI15" s="3" t="n">
        <f aca="false">+IF(AND(AI$7&lt;$A15+1,AI$8&gt;$A15-1),AI$9*VLOOKUP($A15,curves,3,0),0)</f>
        <v>0</v>
      </c>
      <c r="AJ15" s="4" t="n">
        <f aca="false">+IF(AND(AI$7&lt;$A15+1,AI$8&gt;$A15-1),AI$9*(VLOOKUP($A15,curves,6,0)-AI$10)*VLOOKUP($A15,curves,3,0),0)</f>
        <v>0</v>
      </c>
      <c r="AL15" s="3" t="n">
        <f aca="false">+IF(AND(AL$7&lt;$A15+1,AL$8&gt;$A15-1),AL$9*VLOOKUP($A15,curves,3,0),0)</f>
        <v>0</v>
      </c>
      <c r="AM15" s="4" t="n">
        <f aca="false">+IF(AND(AL$7&lt;$A15+1,AL$8&gt;$A15-1),AL$9*(VLOOKUP($A15,curves,6,0)-AL$10)*VLOOKUP($A15,curves,3,0),0)</f>
        <v>0</v>
      </c>
      <c r="AO15" s="3"/>
      <c r="AP15" s="4"/>
    </row>
    <row r="16" customFormat="false" ht="12.75" hidden="false" customHeight="false" outlineLevel="0" collapsed="false">
      <c r="A16" s="58" t="n">
        <f aca="false">+curves!A5</f>
        <v>36770</v>
      </c>
      <c r="B16" s="3" t="n">
        <f aca="false">+SUMIF($H$11:$CM$11,"POS",$H16:$CM16)</f>
        <v>0</v>
      </c>
      <c r="C16" s="4" t="n">
        <f aca="false">+SUMIF($H$11:$CM$11,"P&amp;l",$H16:$CM16)</f>
        <v>0</v>
      </c>
      <c r="D16" s="66"/>
      <c r="E16" s="3" t="n">
        <f aca="false">+IF(AND($H$7&lt;$A16+1,$H$8&gt;$A16-1),$H$9*VLOOKUP($A16,curves,3,0),0)</f>
        <v>0</v>
      </c>
      <c r="F16" s="4"/>
      <c r="H16" s="3" t="n">
        <f aca="false">+IF(AND($H$7&lt;$A16+1,$H$8&gt;$A16-1),$H$9*VLOOKUP($A16,curves,3,0),0)</f>
        <v>0</v>
      </c>
      <c r="I16" s="4" t="n">
        <f aca="false">+IF(AND(H$7&lt;$A16+1,H$8&gt;$A16-1),H$9*(VLOOKUP($A16,curves,6,0)-H$10)*VLOOKUP($A16,curves,3,0),0)</f>
        <v>0</v>
      </c>
      <c r="K16" s="3" t="n">
        <f aca="false">+IF(AND(K$7&lt;$A16+1,K$8&gt;$A16-1),K$9*VLOOKUP($A16,curves,3,0),0)</f>
        <v>0</v>
      </c>
      <c r="L16" s="4" t="n">
        <f aca="false">+IF(AND(K$7&lt;$A16+1,K$8&gt;$A16-1),K$9*(VLOOKUP($A16,curves,6,0)-K$10)*VLOOKUP($A16,curves,3,0),0)</f>
        <v>0</v>
      </c>
      <c r="N16" s="3" t="n">
        <f aca="false">+IF(AND(N$7&lt;$A16+1,N$8&gt;$A16-1),N$9*VLOOKUP($A16,curves,3,0),0)</f>
        <v>0</v>
      </c>
      <c r="O16" s="4" t="n">
        <f aca="false">+IF(AND(N$7&lt;$A16+1,N$8&gt;$A16-1),N$9*(VLOOKUP($A16,curves,6,0)-N$10)*VLOOKUP($A16,curves,3,0),0)</f>
        <v>0</v>
      </c>
      <c r="Q16" s="3"/>
      <c r="R16" s="4"/>
      <c r="T16" s="3" t="n">
        <f aca="false">+IF(AND(T$7&lt;$A16+1,T$8&gt;$A16-1),T$9*VLOOKUP($A16,curves,3,0),0)</f>
        <v>0</v>
      </c>
      <c r="U16" s="4" t="n">
        <f aca="false">+IF(AND(T$7&lt;$A16+1,T$8&gt;$A16-1),T$9*(VLOOKUP($A16,curves,6,0)-T$10)*VLOOKUP($A16,curves,3,0),0)</f>
        <v>0</v>
      </c>
      <c r="W16" s="3" t="n">
        <f aca="false">+IF(AND(W$7&lt;$A16+1,W$8&gt;$A16-1),W$9*VLOOKUP($A16,curves,3,0),0)</f>
        <v>0</v>
      </c>
      <c r="X16" s="4" t="n">
        <f aca="false">+IF(AND(W$7&lt;$A16+1,W$8&gt;$A16-1),W$9*(VLOOKUP($A16,curves,6,0)-W$10)*VLOOKUP($A16,curves,3,0),0)</f>
        <v>0</v>
      </c>
      <c r="Z16" s="3" t="n">
        <f aca="false">+IF(AND(Z$7&lt;$A16+1,Z$8&gt;$A16-1),Z$9*VLOOKUP($A16,curves,3,0),0)</f>
        <v>0</v>
      </c>
      <c r="AA16" s="4" t="n">
        <f aca="false">+IF(AND(Z$7&lt;$A16+1,Z$8&gt;$A16-1),Z$9*(VLOOKUP($A16,curves,6,0)-Z$10)*VLOOKUP($A16,curves,3,0),0)</f>
        <v>0</v>
      </c>
      <c r="AC16" s="3"/>
      <c r="AD16" s="4"/>
      <c r="AF16" s="3" t="n">
        <f aca="false">+IF(AND(AF$7&lt;$A16+1,AF$8&gt;$A16-1),AF$9*VLOOKUP($A16,curves,3,0),0)</f>
        <v>0</v>
      </c>
      <c r="AG16" s="4" t="n">
        <f aca="false">+IF(AND(AF$7&lt;$A16+1,AF$8&gt;$A16-1),AF$9*(VLOOKUP($A16,curves,6,0)-AF$10)*VLOOKUP($A16,curves,3,0),0)</f>
        <v>0</v>
      </c>
      <c r="AI16" s="3" t="n">
        <f aca="false">+IF(AND(AI$7&lt;$A16+1,AI$8&gt;$A16-1),AI$9*VLOOKUP($A16,curves,3,0),0)</f>
        <v>0</v>
      </c>
      <c r="AJ16" s="4" t="n">
        <f aca="false">+IF(AND(AI$7&lt;$A16+1,AI$8&gt;$A16-1),AI$9*(VLOOKUP($A16,curves,6,0)-AI$10)*VLOOKUP($A16,curves,3,0),0)</f>
        <v>0</v>
      </c>
      <c r="AL16" s="3" t="n">
        <f aca="false">+IF(AND(AL$7&lt;$A16+1,AL$8&gt;$A16-1),AL$9*VLOOKUP($A16,curves,3,0),0)</f>
        <v>0</v>
      </c>
      <c r="AM16" s="4" t="n">
        <f aca="false">+IF(AND(AL$7&lt;$A16+1,AL$8&gt;$A16-1),AL$9*(VLOOKUP($A16,curves,6,0)-AL$10)*VLOOKUP($A16,curves,3,0),0)</f>
        <v>0</v>
      </c>
      <c r="AO16" s="3"/>
      <c r="AP16" s="4"/>
    </row>
    <row r="17" customFormat="false" ht="12.75" hidden="false" customHeight="false" outlineLevel="0" collapsed="false">
      <c r="A17" s="58" t="n">
        <f aca="false">+curves!A6</f>
        <v>36800</v>
      </c>
      <c r="B17" s="3" t="n">
        <f aca="false">+SUMIF($H$11:$CM$11,"POS",$H17:$CM17)</f>
        <v>0</v>
      </c>
      <c r="C17" s="4" t="n">
        <f aca="false">+SUMIF($H$11:$CM$11,"P&amp;l",$H17:$CM17)</f>
        <v>0</v>
      </c>
      <c r="D17" s="66"/>
      <c r="E17" s="3" t="n">
        <f aca="false">+IF(AND($H$7&lt;$A17+1,$H$8&gt;$A17-1),$H$9*VLOOKUP($A17,curves,3,0),0)</f>
        <v>0</v>
      </c>
      <c r="F17" s="4"/>
      <c r="H17" s="3" t="n">
        <f aca="false">+IF(AND($H$7&lt;$A17+1,$H$8&gt;$A17-1),$H$9*VLOOKUP($A17,curves,3,0),0)</f>
        <v>0</v>
      </c>
      <c r="I17" s="4" t="n">
        <f aca="false">+IF(AND(H$7&lt;$A17+1,H$8&gt;$A17-1),H$9*(VLOOKUP($A17,curves,6,0)-H$10)*VLOOKUP($A17,curves,3,0),0)</f>
        <v>0</v>
      </c>
      <c r="K17" s="3" t="n">
        <f aca="false">+IF(AND(K$7&lt;$A17+1,K$8&gt;$A17-1),K$9*VLOOKUP($A17,curves,3,0),0)</f>
        <v>0</v>
      </c>
      <c r="L17" s="4" t="n">
        <f aca="false">+IF(AND(K$7&lt;$A17+1,K$8&gt;$A17-1),K$9*(VLOOKUP($A17,curves,6,0)-K$10)*VLOOKUP($A17,curves,3,0),0)</f>
        <v>0</v>
      </c>
      <c r="N17" s="3" t="n">
        <f aca="false">+IF(AND(N$7&lt;$A17+1,N$8&gt;$A17-1),N$9*VLOOKUP($A17,curves,3,0),0)</f>
        <v>0</v>
      </c>
      <c r="O17" s="4" t="n">
        <f aca="false">+IF(AND(N$7&lt;$A17+1,N$8&gt;$A17-1),N$9*(VLOOKUP($A17,curves,6,0)-N$10)*VLOOKUP($A17,curves,3,0),0)</f>
        <v>0</v>
      </c>
      <c r="Q17" s="3"/>
      <c r="R17" s="4"/>
      <c r="T17" s="3" t="n">
        <f aca="false">+IF(AND(T$7&lt;$A17+1,T$8&gt;$A17-1),T$9*VLOOKUP($A17,curves,3,0),0)</f>
        <v>0</v>
      </c>
      <c r="U17" s="4" t="n">
        <f aca="false">+IF(AND(T$7&lt;$A17+1,T$8&gt;$A17-1),T$9*(VLOOKUP($A17,curves,6,0)-T$10)*VLOOKUP($A17,curves,3,0),0)</f>
        <v>0</v>
      </c>
      <c r="W17" s="3" t="n">
        <f aca="false">+IF(AND(W$7&lt;$A17+1,W$8&gt;$A17-1),W$9*VLOOKUP($A17,curves,3,0),0)</f>
        <v>0</v>
      </c>
      <c r="X17" s="4" t="n">
        <f aca="false">+IF(AND(W$7&lt;$A17+1,W$8&gt;$A17-1),W$9*(VLOOKUP($A17,curves,6,0)-W$10)*VLOOKUP($A17,curves,3,0),0)</f>
        <v>0</v>
      </c>
      <c r="Z17" s="3" t="n">
        <f aca="false">+IF(AND(Z$7&lt;$A17+1,Z$8&gt;$A17-1),Z$9*VLOOKUP($A17,curves,3,0),0)</f>
        <v>0</v>
      </c>
      <c r="AA17" s="4" t="n">
        <f aca="false">+IF(AND(Z$7&lt;$A17+1,Z$8&gt;$A17-1),Z$9*(VLOOKUP($A17,curves,6,0)-Z$10)*VLOOKUP($A17,curves,3,0),0)</f>
        <v>0</v>
      </c>
      <c r="AC17" s="3"/>
      <c r="AD17" s="4"/>
      <c r="AF17" s="3" t="n">
        <f aca="false">+IF(AND(AF$7&lt;$A17+1,AF$8&gt;$A17-1),AF$9*VLOOKUP($A17,curves,3,0),0)</f>
        <v>0</v>
      </c>
      <c r="AG17" s="4" t="n">
        <f aca="false">+IF(AND(AF$7&lt;$A17+1,AF$8&gt;$A17-1),AF$9*(VLOOKUP($A17,curves,6,0)-AF$10)*VLOOKUP($A17,curves,3,0),0)</f>
        <v>0</v>
      </c>
      <c r="AI17" s="3" t="n">
        <f aca="false">+IF(AND(AI$7&lt;$A17+1,AI$8&gt;$A17-1),AI$9*VLOOKUP($A17,curves,3,0),0)</f>
        <v>0</v>
      </c>
      <c r="AJ17" s="4" t="n">
        <f aca="false">+IF(AND(AI$7&lt;$A17+1,AI$8&gt;$A17-1),AI$9*(VLOOKUP($A17,curves,6,0)-AI$10)*VLOOKUP($A17,curves,3,0),0)</f>
        <v>0</v>
      </c>
      <c r="AL17" s="3" t="n">
        <f aca="false">+IF(AND(AL$7&lt;$A17+1,AL$8&gt;$A17-1),AL$9*VLOOKUP($A17,curves,3,0),0)</f>
        <v>0</v>
      </c>
      <c r="AM17" s="4" t="n">
        <f aca="false">+IF(AND(AL$7&lt;$A17+1,AL$8&gt;$A17-1),AL$9*(VLOOKUP($A17,curves,6,0)-AL$10)*VLOOKUP($A17,curves,3,0),0)</f>
        <v>0</v>
      </c>
      <c r="AO17" s="3"/>
      <c r="AP17" s="4"/>
    </row>
    <row r="18" customFormat="false" ht="12.75" hidden="false" customHeight="false" outlineLevel="0" collapsed="false">
      <c r="A18" s="58" t="n">
        <f aca="false">+curves!A7</f>
        <v>36831</v>
      </c>
      <c r="B18" s="3" t="n">
        <f aca="false">+SUMIF($H$11:$CM$11,"POS",$H18:$CM18)</f>
        <v>0</v>
      </c>
      <c r="C18" s="4" t="n">
        <f aca="false">+SUMIF($H$11:$CM$11,"P&amp;l",$H18:$CM18)</f>
        <v>0</v>
      </c>
      <c r="D18" s="66"/>
      <c r="E18" s="3" t="n">
        <f aca="false">+IF(AND($H$7&lt;$A18+1,$H$8&gt;$A18-1),$H$9*VLOOKUP($A18,curves,3,0),0)</f>
        <v>0</v>
      </c>
      <c r="F18" s="4"/>
      <c r="H18" s="3" t="n">
        <f aca="false">+IF(AND($H$7&lt;$A18+1,$H$8&gt;$A18-1),$H$9*VLOOKUP($A18,curves,3,0),0)</f>
        <v>0</v>
      </c>
      <c r="I18" s="4" t="n">
        <f aca="false">+IF(AND(H$7&lt;$A18+1,H$8&gt;$A18-1),H$9*(VLOOKUP($A18,curves,6,0)-H$10)*VLOOKUP($A18,curves,3,0),0)</f>
        <v>0</v>
      </c>
      <c r="K18" s="3" t="n">
        <f aca="false">+IF(AND(K$7&lt;$A18+1,K$8&gt;$A18-1),K$9*VLOOKUP($A18,curves,3,0),0)</f>
        <v>0</v>
      </c>
      <c r="L18" s="4" t="n">
        <f aca="false">+IF(AND(K$7&lt;$A18+1,K$8&gt;$A18-1),K$9*(VLOOKUP($A18,curves,6,0)-K$10)*VLOOKUP($A18,curves,3,0),0)</f>
        <v>0</v>
      </c>
      <c r="N18" s="3" t="n">
        <f aca="false">+IF(AND(N$7&lt;$A18+1,N$8&gt;$A18-1),N$9*VLOOKUP($A18,curves,3,0),0)</f>
        <v>0</v>
      </c>
      <c r="O18" s="4" t="n">
        <f aca="false">+IF(AND(N$7&lt;$A18+1,N$8&gt;$A18-1),N$9*(VLOOKUP($A18,curves,6,0)-N$10)*VLOOKUP($A18,curves,3,0),0)</f>
        <v>0</v>
      </c>
      <c r="Q18" s="3"/>
      <c r="R18" s="4"/>
      <c r="T18" s="3" t="n">
        <f aca="false">+IF(AND(T$7&lt;$A18+1,T$8&gt;$A18-1),T$9*VLOOKUP($A18,curves,3,0),0)</f>
        <v>0</v>
      </c>
      <c r="U18" s="4" t="n">
        <f aca="false">+IF(AND(T$7&lt;$A18+1,T$8&gt;$A18-1),T$9*(VLOOKUP($A18,curves,6,0)-T$10)*VLOOKUP($A18,curves,3,0),0)</f>
        <v>0</v>
      </c>
      <c r="W18" s="3" t="n">
        <f aca="false">+IF(AND(W$7&lt;$A18+1,W$8&gt;$A18-1),W$9*VLOOKUP($A18,curves,3,0),0)</f>
        <v>0</v>
      </c>
      <c r="X18" s="4" t="n">
        <f aca="false">+IF(AND(W$7&lt;$A18+1,W$8&gt;$A18-1),W$9*(VLOOKUP($A18,curves,6,0)-W$10)*VLOOKUP($A18,curves,3,0),0)</f>
        <v>0</v>
      </c>
      <c r="Z18" s="3" t="n">
        <f aca="false">+IF(AND(Z$7&lt;$A18+1,Z$8&gt;$A18-1),Z$9*VLOOKUP($A18,curves,3,0),0)</f>
        <v>0</v>
      </c>
      <c r="AA18" s="4" t="n">
        <f aca="false">+IF(AND(Z$7&lt;$A18+1,Z$8&gt;$A18-1),Z$9*(VLOOKUP($A18,curves,6,0)-Z$10)*VLOOKUP($A18,curves,3,0),0)</f>
        <v>0</v>
      </c>
      <c r="AC18" s="3"/>
      <c r="AD18" s="4"/>
      <c r="AF18" s="3" t="n">
        <f aca="false">+IF(AND(AF$7&lt;$A18+1,AF$8&gt;$A18-1),AF$9*VLOOKUP($A18,curves,3,0),0)</f>
        <v>0</v>
      </c>
      <c r="AG18" s="4" t="n">
        <f aca="false">+IF(AND(AF$7&lt;$A18+1,AF$8&gt;$A18-1),AF$9*(VLOOKUP($A18,curves,6,0)-AF$10)*VLOOKUP($A18,curves,3,0),0)</f>
        <v>0</v>
      </c>
      <c r="AI18" s="3" t="n">
        <f aca="false">+IF(AND(AI$7&lt;$A18+1,AI$8&gt;$A18-1),AI$9*VLOOKUP($A18,curves,3,0),0)</f>
        <v>0</v>
      </c>
      <c r="AJ18" s="4" t="n">
        <f aca="false">+IF(AND(AI$7&lt;$A18+1,AI$8&gt;$A18-1),AI$9*(VLOOKUP($A18,curves,6,0)-AI$10)*VLOOKUP($A18,curves,3,0),0)</f>
        <v>0</v>
      </c>
      <c r="AL18" s="3" t="n">
        <f aca="false">+IF(AND(AL$7&lt;$A18+1,AL$8&gt;$A18-1),AL$9*VLOOKUP($A18,curves,3,0),0)</f>
        <v>0</v>
      </c>
      <c r="AM18" s="4" t="n">
        <f aca="false">+IF(AND(AL$7&lt;$A18+1,AL$8&gt;$A18-1),AL$9*(VLOOKUP($A18,curves,6,0)-AL$10)*VLOOKUP($A18,curves,3,0),0)</f>
        <v>0</v>
      </c>
      <c r="AO18" s="3"/>
      <c r="AP18" s="4"/>
    </row>
    <row r="19" customFormat="false" ht="12.75" hidden="false" customHeight="false" outlineLevel="0" collapsed="false">
      <c r="A19" s="58" t="n">
        <f aca="false">+curves!A8</f>
        <v>36861</v>
      </c>
      <c r="B19" s="3" t="n">
        <f aca="false">+SUMIF($H$11:$CM$11,"POS",$H19:$CM19)</f>
        <v>0</v>
      </c>
      <c r="C19" s="4" t="n">
        <f aca="false">+SUMIF($H$11:$CM$11,"P&amp;l",$H19:$CM19)</f>
        <v>0</v>
      </c>
      <c r="D19" s="66"/>
      <c r="E19" s="3" t="n">
        <f aca="false">+IF(AND($H$7&lt;$A19+1,$H$8&gt;$A19-1),$H$9*VLOOKUP($A19,curves,3,0),0)</f>
        <v>0</v>
      </c>
      <c r="F19" s="4"/>
      <c r="H19" s="3" t="n">
        <f aca="false">+IF(AND($H$7&lt;$A19+1,$H$8&gt;$A19-1),$H$9*VLOOKUP($A19,curves,3,0),0)</f>
        <v>0</v>
      </c>
      <c r="I19" s="4" t="n">
        <f aca="false">+IF(AND(H$7&lt;$A19+1,H$8&gt;$A19-1),H$9*(VLOOKUP($A19,curves,6,0)-H$10)*VLOOKUP($A19,curves,3,0),0)</f>
        <v>0</v>
      </c>
      <c r="K19" s="3" t="n">
        <f aca="false">+IF(AND(K$7&lt;$A19+1,K$8&gt;$A19-1),K$9*VLOOKUP($A19,curves,3,0),0)</f>
        <v>0</v>
      </c>
      <c r="L19" s="4" t="n">
        <f aca="false">+IF(AND(K$7&lt;$A19+1,K$8&gt;$A19-1),K$9*(VLOOKUP($A19,curves,6,0)-K$10)*VLOOKUP($A19,curves,3,0),0)</f>
        <v>0</v>
      </c>
      <c r="N19" s="3" t="n">
        <f aca="false">+IF(AND(N$7&lt;$A19+1,N$8&gt;$A19-1),N$9*VLOOKUP($A19,curves,3,0),0)</f>
        <v>0</v>
      </c>
      <c r="O19" s="4" t="n">
        <f aca="false">+IF(AND(N$7&lt;$A19+1,N$8&gt;$A19-1),N$9*(VLOOKUP($A19,curves,6,0)-N$10)*VLOOKUP($A19,curves,3,0),0)</f>
        <v>0</v>
      </c>
      <c r="Q19" s="3"/>
      <c r="R19" s="4"/>
      <c r="T19" s="3" t="n">
        <f aca="false">+IF(AND(T$7&lt;$A19+1,T$8&gt;$A19-1),T$9*VLOOKUP($A19,curves,3,0),0)</f>
        <v>0</v>
      </c>
      <c r="U19" s="4" t="n">
        <f aca="false">+IF(AND(T$7&lt;$A19+1,T$8&gt;$A19-1),T$9*(VLOOKUP($A19,curves,6,0)-T$10)*VLOOKUP($A19,curves,3,0),0)</f>
        <v>0</v>
      </c>
      <c r="W19" s="3" t="n">
        <f aca="false">+IF(AND(W$7&lt;$A19+1,W$8&gt;$A19-1),W$9*VLOOKUP($A19,curves,3,0),0)</f>
        <v>0</v>
      </c>
      <c r="X19" s="4" t="n">
        <f aca="false">+IF(AND(W$7&lt;$A19+1,W$8&gt;$A19-1),W$9*(VLOOKUP($A19,curves,6,0)-W$10)*VLOOKUP($A19,curves,3,0),0)</f>
        <v>0</v>
      </c>
      <c r="Z19" s="3" t="n">
        <f aca="false">+IF(AND(Z$7&lt;$A19+1,Z$8&gt;$A19-1),Z$9*VLOOKUP($A19,curves,3,0),0)</f>
        <v>0</v>
      </c>
      <c r="AA19" s="4" t="n">
        <f aca="false">+IF(AND(Z$7&lt;$A19+1,Z$8&gt;$A19-1),Z$9*(VLOOKUP($A19,curves,6,0)-Z$10)*VLOOKUP($A19,curves,3,0),0)</f>
        <v>0</v>
      </c>
      <c r="AC19" s="3"/>
      <c r="AD19" s="4"/>
      <c r="AF19" s="3" t="n">
        <f aca="false">+IF(AND(AF$7&lt;$A19+1,AF$8&gt;$A19-1),AF$9*VLOOKUP($A19,curves,3,0),0)</f>
        <v>0</v>
      </c>
      <c r="AG19" s="4" t="n">
        <f aca="false">+IF(AND(AF$7&lt;$A19+1,AF$8&gt;$A19-1),AF$9*(VLOOKUP($A19,curves,6,0)-AF$10)*VLOOKUP($A19,curves,3,0),0)</f>
        <v>0</v>
      </c>
      <c r="AI19" s="3" t="n">
        <f aca="false">+IF(AND(AI$7&lt;$A19+1,AI$8&gt;$A19-1),AI$9*VLOOKUP($A19,curves,3,0),0)</f>
        <v>0</v>
      </c>
      <c r="AJ19" s="4" t="n">
        <f aca="false">+IF(AND(AI$7&lt;$A19+1,AI$8&gt;$A19-1),AI$9*(VLOOKUP($A19,curves,6,0)-AI$10)*VLOOKUP($A19,curves,3,0),0)</f>
        <v>0</v>
      </c>
      <c r="AL19" s="3" t="n">
        <f aca="false">+IF(AND(AL$7&lt;$A19+1,AL$8&gt;$A19-1),AL$9*VLOOKUP($A19,curves,3,0),0)</f>
        <v>0</v>
      </c>
      <c r="AM19" s="4" t="n">
        <f aca="false">+IF(AND(AL$7&lt;$A19+1,AL$8&gt;$A19-1),AL$9*(VLOOKUP($A19,curves,6,0)-AL$10)*VLOOKUP($A19,curves,3,0),0)</f>
        <v>0</v>
      </c>
      <c r="AO19" s="3"/>
      <c r="AP19" s="4"/>
    </row>
    <row r="20" customFormat="false" ht="12.75" hidden="false" customHeight="false" outlineLevel="0" collapsed="false">
      <c r="A20" s="58" t="n">
        <f aca="false">+curves!A9</f>
        <v>36892</v>
      </c>
      <c r="B20" s="3" t="n">
        <f aca="false">+SUMIF($H$11:$CM$11,"POS",$H20:$CM20)</f>
        <v>0</v>
      </c>
      <c r="C20" s="4" t="n">
        <f aca="false">+SUMIF($H$11:$CM$11,"P&amp;l",$H20:$CM20)</f>
        <v>0</v>
      </c>
      <c r="D20" s="66"/>
      <c r="E20" s="3" t="n">
        <f aca="false">+IF(AND($H$7&lt;$A20+1,$H$8&gt;$A20-1),$H$9*VLOOKUP($A20,curves,3,0),0)</f>
        <v>0</v>
      </c>
      <c r="F20" s="4"/>
      <c r="H20" s="3" t="n">
        <f aca="false">+IF(AND($H$7&lt;$A20+1,$H$8&gt;$A20-1),$H$9*VLOOKUP($A20,curves,3,0),0)</f>
        <v>0</v>
      </c>
      <c r="I20" s="4" t="n">
        <f aca="false">+IF(AND(H$7&lt;$A20+1,H$8&gt;$A20-1),H$9*(VLOOKUP($A20,curves,6,0)-H$10)*VLOOKUP($A20,curves,3,0),0)</f>
        <v>0</v>
      </c>
      <c r="K20" s="3" t="n">
        <f aca="false">+IF(AND(K$7&lt;$A20+1,K$8&gt;$A20-1),K$9*VLOOKUP($A20,curves,3,0),0)</f>
        <v>0</v>
      </c>
      <c r="L20" s="4" t="n">
        <f aca="false">+IF(AND(K$7&lt;$A20+1,K$8&gt;$A20-1),K$9*(VLOOKUP($A20,curves,6,0)-K$10)*VLOOKUP($A20,curves,3,0),0)</f>
        <v>0</v>
      </c>
      <c r="N20" s="3" t="n">
        <f aca="false">+IF(AND(N$7&lt;$A20+1,N$8&gt;$A20-1),N$9*VLOOKUP($A20,curves,3,0),0)</f>
        <v>0</v>
      </c>
      <c r="O20" s="4" t="n">
        <f aca="false">+IF(AND(N$7&lt;$A20+1,N$8&gt;$A20-1),N$9*(VLOOKUP($A20,curves,6,0)-N$10)*VLOOKUP($A20,curves,3,0),0)</f>
        <v>0</v>
      </c>
      <c r="Q20" s="3"/>
      <c r="R20" s="4"/>
      <c r="T20" s="3" t="n">
        <f aca="false">+IF(AND(T$7&lt;$A20+1,T$8&gt;$A20-1),T$9*VLOOKUP($A20,curves,3,0),0)</f>
        <v>0</v>
      </c>
      <c r="U20" s="4" t="n">
        <f aca="false">+IF(AND(T$7&lt;$A20+1,T$8&gt;$A20-1),T$9*(VLOOKUP($A20,curves,6,0)-T$10)*VLOOKUP($A20,curves,3,0),0)</f>
        <v>0</v>
      </c>
      <c r="W20" s="3" t="n">
        <f aca="false">+IF(AND(W$7&lt;$A20+1,W$8&gt;$A20-1),W$9*VLOOKUP($A20,curves,3,0),0)</f>
        <v>0</v>
      </c>
      <c r="X20" s="4" t="n">
        <f aca="false">+IF(AND(W$7&lt;$A20+1,W$8&gt;$A20-1),W$9*(VLOOKUP($A20,curves,6,0)-W$10)*VLOOKUP($A20,curves,3,0),0)</f>
        <v>0</v>
      </c>
      <c r="Z20" s="3" t="n">
        <f aca="false">+IF(AND(Z$7&lt;$A20+1,Z$8&gt;$A20-1),Z$9*VLOOKUP($A20,curves,3,0),0)</f>
        <v>0</v>
      </c>
      <c r="AA20" s="4" t="n">
        <f aca="false">+IF(AND(Z$7&lt;$A20+1,Z$8&gt;$A20-1),Z$9*(VLOOKUP($A20,curves,6,0)-Z$10)*VLOOKUP($A20,curves,3,0),0)</f>
        <v>0</v>
      </c>
      <c r="AC20" s="3"/>
      <c r="AD20" s="4"/>
      <c r="AF20" s="3" t="n">
        <f aca="false">+IF(AND(AF$7&lt;$A20+1,AF$8&gt;$A20-1),AF$9*VLOOKUP($A20,curves,3,0),0)</f>
        <v>0</v>
      </c>
      <c r="AG20" s="4" t="n">
        <f aca="false">+IF(AND(AF$7&lt;$A20+1,AF$8&gt;$A20-1),AF$9*(VLOOKUP($A20,curves,6,0)-AF$10)*VLOOKUP($A20,curves,3,0),0)</f>
        <v>0</v>
      </c>
      <c r="AI20" s="3" t="n">
        <f aca="false">+IF(AND(AI$7&lt;$A20+1,AI$8&gt;$A20-1),AI$9*VLOOKUP($A20,curves,3,0),0)</f>
        <v>0</v>
      </c>
      <c r="AJ20" s="4" t="n">
        <f aca="false">+IF(AND(AI$7&lt;$A20+1,AI$8&gt;$A20-1),AI$9*(VLOOKUP($A20,curves,6,0)-AI$10)*VLOOKUP($A20,curves,3,0),0)</f>
        <v>0</v>
      </c>
      <c r="AL20" s="3" t="n">
        <f aca="false">+IF(AND(AL$7&lt;$A20+1,AL$8&gt;$A20-1),AL$9*VLOOKUP($A20,curves,3,0),0)</f>
        <v>0</v>
      </c>
      <c r="AM20" s="4" t="n">
        <f aca="false">+IF(AND(AL$7&lt;$A20+1,AL$8&gt;$A20-1),AL$9*(VLOOKUP($A20,curves,6,0)-AL$10)*VLOOKUP($A20,curves,3,0),0)</f>
        <v>0</v>
      </c>
      <c r="AO20" s="3"/>
      <c r="AP20" s="4"/>
    </row>
    <row r="21" customFormat="false" ht="12.75" hidden="false" customHeight="false" outlineLevel="0" collapsed="false">
      <c r="A21" s="58" t="n">
        <f aca="false">+curves!A10</f>
        <v>36923</v>
      </c>
      <c r="B21" s="3" t="n">
        <f aca="false">+SUMIF($H$11:$CM$11,"POS",$H21:$CM21)</f>
        <v>0</v>
      </c>
      <c r="C21" s="4" t="n">
        <f aca="false">+SUMIF($H$11:$CM$11,"P&amp;l",$H21:$CM21)</f>
        <v>0</v>
      </c>
      <c r="D21" s="66"/>
      <c r="E21" s="3" t="n">
        <f aca="false">+IF(AND($H$7&lt;$A21+1,$H$8&gt;$A21-1),$H$9*VLOOKUP($A21,curves,3,0),0)</f>
        <v>0</v>
      </c>
      <c r="F21" s="4"/>
      <c r="H21" s="3" t="n">
        <f aca="false">+IF(AND($H$7&lt;$A21+1,$H$8&gt;$A21-1),$H$9*VLOOKUP($A21,curves,3,0),0)</f>
        <v>0</v>
      </c>
      <c r="I21" s="4" t="n">
        <f aca="false">+IF(AND(H$7&lt;$A21+1,H$8&gt;$A21-1),H$9*(VLOOKUP($A21,curves,6,0)-H$10)*VLOOKUP($A21,curves,3,0),0)</f>
        <v>0</v>
      </c>
      <c r="K21" s="3" t="n">
        <f aca="false">+IF(AND(K$7&lt;$A21+1,K$8&gt;$A21-1),K$9*VLOOKUP($A21,curves,3,0),0)</f>
        <v>0</v>
      </c>
      <c r="L21" s="4" t="n">
        <f aca="false">+IF(AND(K$7&lt;$A21+1,K$8&gt;$A21-1),K$9*(VLOOKUP($A21,curves,6,0)-K$10)*VLOOKUP($A21,curves,3,0),0)</f>
        <v>0</v>
      </c>
      <c r="N21" s="3" t="n">
        <f aca="false">+IF(AND(N$7&lt;$A21+1,N$8&gt;$A21-1),N$9*VLOOKUP($A21,curves,3,0),0)</f>
        <v>0</v>
      </c>
      <c r="O21" s="4" t="n">
        <f aca="false">+IF(AND(N$7&lt;$A21+1,N$8&gt;$A21-1),N$9*(VLOOKUP($A21,curves,6,0)-N$10)*VLOOKUP($A21,curves,3,0),0)</f>
        <v>0</v>
      </c>
      <c r="Q21" s="3"/>
      <c r="R21" s="4"/>
      <c r="T21" s="3" t="n">
        <f aca="false">+IF(AND(T$7&lt;$A21+1,T$8&gt;$A21-1),T$9*VLOOKUP($A21,curves,3,0),0)</f>
        <v>0</v>
      </c>
      <c r="U21" s="4" t="n">
        <f aca="false">+IF(AND(T$7&lt;$A21+1,T$8&gt;$A21-1),T$9*(VLOOKUP($A21,curves,6,0)-T$10)*VLOOKUP($A21,curves,3,0),0)</f>
        <v>0</v>
      </c>
      <c r="W21" s="3" t="n">
        <f aca="false">+IF(AND(W$7&lt;$A21+1,W$8&gt;$A21-1),W$9*VLOOKUP($A21,curves,3,0),0)</f>
        <v>0</v>
      </c>
      <c r="X21" s="4" t="n">
        <f aca="false">+IF(AND(W$7&lt;$A21+1,W$8&gt;$A21-1),W$9*(VLOOKUP($A21,curves,6,0)-W$10)*VLOOKUP($A21,curves,3,0),0)</f>
        <v>0</v>
      </c>
      <c r="Z21" s="3" t="n">
        <f aca="false">+IF(AND(Z$7&lt;$A21+1,Z$8&gt;$A21-1),Z$9*VLOOKUP($A21,curves,3,0),0)</f>
        <v>0</v>
      </c>
      <c r="AA21" s="4" t="n">
        <f aca="false">+IF(AND(Z$7&lt;$A21+1,Z$8&gt;$A21-1),Z$9*(VLOOKUP($A21,curves,6,0)-Z$10)*VLOOKUP($A21,curves,3,0),0)</f>
        <v>0</v>
      </c>
      <c r="AC21" s="3"/>
      <c r="AD21" s="4"/>
      <c r="AF21" s="3" t="n">
        <f aca="false">+IF(AND(AF$7&lt;$A21+1,AF$8&gt;$A21-1),AF$9*VLOOKUP($A21,curves,3,0),0)</f>
        <v>0</v>
      </c>
      <c r="AG21" s="4" t="n">
        <f aca="false">+IF(AND(AF$7&lt;$A21+1,AF$8&gt;$A21-1),AF$9*(VLOOKUP($A21,curves,6,0)-AF$10)*VLOOKUP($A21,curves,3,0),0)</f>
        <v>0</v>
      </c>
      <c r="AI21" s="3" t="n">
        <f aca="false">+IF(AND(AI$7&lt;$A21+1,AI$8&gt;$A21-1),AI$9*VLOOKUP($A21,curves,3,0),0)</f>
        <v>0</v>
      </c>
      <c r="AJ21" s="4" t="n">
        <f aca="false">+IF(AND(AI$7&lt;$A21+1,AI$8&gt;$A21-1),AI$9*(VLOOKUP($A21,curves,6,0)-AI$10)*VLOOKUP($A21,curves,3,0),0)</f>
        <v>0</v>
      </c>
      <c r="AL21" s="3" t="n">
        <f aca="false">+IF(AND(AL$7&lt;$A21+1,AL$8&gt;$A21-1),AL$9*VLOOKUP($A21,curves,3,0),0)</f>
        <v>0</v>
      </c>
      <c r="AM21" s="4" t="n">
        <f aca="false">+IF(AND(AL$7&lt;$A21+1,AL$8&gt;$A21-1),AL$9*(VLOOKUP($A21,curves,6,0)-AL$10)*VLOOKUP($A21,curves,3,0),0)</f>
        <v>0</v>
      </c>
      <c r="AO21" s="3"/>
      <c r="AP21" s="4"/>
    </row>
    <row r="22" customFormat="false" ht="12.75" hidden="false" customHeight="false" outlineLevel="0" collapsed="false">
      <c r="A22" s="58" t="n">
        <f aca="false">+curves!A11</f>
        <v>36951</v>
      </c>
      <c r="B22" s="3" t="n">
        <f aca="false">+SUMIF($H$11:$CM$11,"POS",$H22:$CM22)</f>
        <v>0</v>
      </c>
      <c r="C22" s="4" t="n">
        <f aca="false">+SUMIF($H$11:$CM$11,"P&amp;l",$H22:$CM22)</f>
        <v>0</v>
      </c>
      <c r="D22" s="66"/>
      <c r="E22" s="3" t="n">
        <f aca="false">+IF(AND($H$7&lt;$A22+1,$H$8&gt;$A22-1),$H$9*VLOOKUP($A22,curves,3,0),0)</f>
        <v>0</v>
      </c>
      <c r="F22" s="4"/>
      <c r="H22" s="3" t="n">
        <f aca="false">+IF(AND($H$7&lt;$A22+1,$H$8&gt;$A22-1),$H$9*VLOOKUP($A22,curves,3,0),0)</f>
        <v>0</v>
      </c>
      <c r="I22" s="4" t="n">
        <f aca="false">+IF(AND(H$7&lt;$A22+1,H$8&gt;$A22-1),H$9*(VLOOKUP($A22,curves,6,0)-H$10)*VLOOKUP($A22,curves,3,0),0)</f>
        <v>0</v>
      </c>
      <c r="K22" s="3" t="n">
        <f aca="false">+IF(AND(K$7&lt;$A22+1,K$8&gt;$A22-1),K$9*VLOOKUP($A22,curves,3,0),0)</f>
        <v>0</v>
      </c>
      <c r="L22" s="4" t="n">
        <f aca="false">+IF(AND(K$7&lt;$A22+1,K$8&gt;$A22-1),K$9*(VLOOKUP($A22,curves,6,0)-K$10)*VLOOKUP($A22,curves,3,0),0)</f>
        <v>0</v>
      </c>
      <c r="N22" s="3" t="n">
        <f aca="false">+IF(AND(N$7&lt;$A22+1,N$8&gt;$A22-1),N$9*VLOOKUP($A22,curves,3,0),0)</f>
        <v>0</v>
      </c>
      <c r="O22" s="4" t="n">
        <f aca="false">+IF(AND(N$7&lt;$A22+1,N$8&gt;$A22-1),N$9*(VLOOKUP($A22,curves,6,0)-N$10)*VLOOKUP($A22,curves,3,0),0)</f>
        <v>0</v>
      </c>
      <c r="Q22" s="3"/>
      <c r="R22" s="4"/>
      <c r="T22" s="3" t="n">
        <f aca="false">+IF(AND(T$7&lt;$A22+1,T$8&gt;$A22-1),T$9*VLOOKUP($A22,curves,3,0),0)</f>
        <v>0</v>
      </c>
      <c r="U22" s="4" t="n">
        <f aca="false">+IF(AND(T$7&lt;$A22+1,T$8&gt;$A22-1),T$9*(VLOOKUP($A22,curves,6,0)-T$10)*VLOOKUP($A22,curves,3,0),0)</f>
        <v>0</v>
      </c>
      <c r="W22" s="3" t="n">
        <f aca="false">+IF(AND(W$7&lt;$A22+1,W$8&gt;$A22-1),W$9*VLOOKUP($A22,curves,3,0),0)</f>
        <v>0</v>
      </c>
      <c r="X22" s="4" t="n">
        <f aca="false">+IF(AND(W$7&lt;$A22+1,W$8&gt;$A22-1),W$9*(VLOOKUP($A22,curves,6,0)-W$10)*VLOOKUP($A22,curves,3,0),0)</f>
        <v>0</v>
      </c>
      <c r="Z22" s="3" t="n">
        <f aca="false">+IF(AND(Z$7&lt;$A22+1,Z$8&gt;$A22-1),Z$9*VLOOKUP($A22,curves,3,0),0)</f>
        <v>0</v>
      </c>
      <c r="AA22" s="4" t="n">
        <f aca="false">+IF(AND(Z$7&lt;$A22+1,Z$8&gt;$A22-1),Z$9*(VLOOKUP($A22,curves,6,0)-Z$10)*VLOOKUP($A22,curves,3,0),0)</f>
        <v>0</v>
      </c>
      <c r="AC22" s="3"/>
      <c r="AD22" s="4"/>
      <c r="AF22" s="3" t="n">
        <f aca="false">+IF(AND(AF$7&lt;$A22+1,AF$8&gt;$A22-1),AF$9*VLOOKUP($A22,curves,3,0),0)</f>
        <v>0</v>
      </c>
      <c r="AG22" s="4" t="n">
        <f aca="false">+IF(AND(AF$7&lt;$A22+1,AF$8&gt;$A22-1),AF$9*(VLOOKUP($A22,curves,6,0)-AF$10)*VLOOKUP($A22,curves,3,0),0)</f>
        <v>0</v>
      </c>
      <c r="AI22" s="3" t="n">
        <f aca="false">+IF(AND(AI$7&lt;$A22+1,AI$8&gt;$A22-1),AI$9*VLOOKUP($A22,curves,3,0),0)</f>
        <v>0</v>
      </c>
      <c r="AJ22" s="4" t="n">
        <f aca="false">+IF(AND(AI$7&lt;$A22+1,AI$8&gt;$A22-1),AI$9*(VLOOKUP($A22,curves,6,0)-AI$10)*VLOOKUP($A22,curves,3,0),0)</f>
        <v>0</v>
      </c>
      <c r="AL22" s="3" t="n">
        <f aca="false">+IF(AND(AL$7&lt;$A22+1,AL$8&gt;$A22-1),AL$9*VLOOKUP($A22,curves,3,0),0)</f>
        <v>0</v>
      </c>
      <c r="AM22" s="4" t="n">
        <f aca="false">+IF(AND(AL$7&lt;$A22+1,AL$8&gt;$A22-1),AL$9*(VLOOKUP($A22,curves,6,0)-AL$10)*VLOOKUP($A22,curves,3,0),0)</f>
        <v>0</v>
      </c>
      <c r="AO22" s="3"/>
      <c r="AP22" s="4"/>
    </row>
    <row r="23" customFormat="false" ht="12.75" hidden="false" customHeight="false" outlineLevel="0" collapsed="false">
      <c r="A23" s="58" t="n">
        <f aca="false">+curves!A12</f>
        <v>36982</v>
      </c>
      <c r="B23" s="3" t="n">
        <f aca="false">+SUMIF($H$11:$CM$11,"POS",$H23:$CM23)</f>
        <v>0</v>
      </c>
      <c r="C23" s="4" t="n">
        <f aca="false">+SUMIF($H$11:$CM$11,"P&amp;l",$H23:$CM23)</f>
        <v>0</v>
      </c>
      <c r="D23" s="66"/>
      <c r="E23" s="3" t="n">
        <f aca="false">+IF(AND($H$7&lt;$A23+1,$H$8&gt;$A23-1),$H$9*VLOOKUP($A23,curves,3,0),0)</f>
        <v>0</v>
      </c>
      <c r="F23" s="4"/>
      <c r="H23" s="3" t="n">
        <f aca="false">+IF(AND($H$7&lt;$A23+1,$H$8&gt;$A23-1),$H$9*VLOOKUP($A23,curves,3,0),0)</f>
        <v>0</v>
      </c>
      <c r="I23" s="4" t="n">
        <f aca="false">+IF(AND(H$7&lt;$A23+1,H$8&gt;$A23-1),H$9*(VLOOKUP($A23,curves,6,0)-H$10)*VLOOKUP($A23,curves,3,0),0)</f>
        <v>0</v>
      </c>
      <c r="K23" s="3" t="n">
        <f aca="false">+IF(AND(K$7&lt;$A23+1,K$8&gt;$A23-1),K$9*VLOOKUP($A23,curves,3,0),0)</f>
        <v>0</v>
      </c>
      <c r="L23" s="4" t="n">
        <f aca="false">+IF(AND(K$7&lt;$A23+1,K$8&gt;$A23-1),K$9*(VLOOKUP($A23,curves,6,0)-K$10)*VLOOKUP($A23,curves,3,0),0)</f>
        <v>0</v>
      </c>
      <c r="N23" s="3" t="n">
        <f aca="false">+IF(AND(N$7&lt;$A23+1,N$8&gt;$A23-1),N$9*VLOOKUP($A23,curves,3,0),0)</f>
        <v>0</v>
      </c>
      <c r="O23" s="4" t="n">
        <f aca="false">+IF(AND(N$7&lt;$A23+1,N$8&gt;$A23-1),N$9*(VLOOKUP($A23,curves,6,0)-N$10)*VLOOKUP($A23,curves,3,0),0)</f>
        <v>0</v>
      </c>
      <c r="Q23" s="3"/>
      <c r="R23" s="4"/>
      <c r="T23" s="3" t="n">
        <f aca="false">+IF(AND(T$7&lt;$A23+1,T$8&gt;$A23-1),T$9*VLOOKUP($A23,curves,3,0),0)</f>
        <v>0</v>
      </c>
      <c r="U23" s="4" t="n">
        <f aca="false">+IF(AND(T$7&lt;$A23+1,T$8&gt;$A23-1),T$9*(VLOOKUP($A23,curves,6,0)-T$10)*VLOOKUP($A23,curves,3,0),0)</f>
        <v>0</v>
      </c>
      <c r="W23" s="3" t="n">
        <f aca="false">+IF(AND(W$7&lt;$A23+1,W$8&gt;$A23-1),W$9*VLOOKUP($A23,curves,3,0),0)</f>
        <v>0</v>
      </c>
      <c r="X23" s="4" t="n">
        <f aca="false">+IF(AND(W$7&lt;$A23+1,W$8&gt;$A23-1),W$9*(VLOOKUP($A23,curves,6,0)-W$10)*VLOOKUP($A23,curves,3,0),0)</f>
        <v>0</v>
      </c>
      <c r="Z23" s="3" t="n">
        <f aca="false">+IF(AND(Z$7&lt;$A23+1,Z$8&gt;$A23-1),Z$9*VLOOKUP($A23,curves,3,0),0)</f>
        <v>0</v>
      </c>
      <c r="AA23" s="4" t="n">
        <f aca="false">+IF(AND(Z$7&lt;$A23+1,Z$8&gt;$A23-1),Z$9*(VLOOKUP($A23,curves,6,0)-Z$10)*VLOOKUP($A23,curves,3,0),0)</f>
        <v>0</v>
      </c>
      <c r="AC23" s="3"/>
      <c r="AD23" s="4"/>
      <c r="AF23" s="3" t="n">
        <f aca="false">+IF(AND(AF$7&lt;$A23+1,AF$8&gt;$A23-1),AF$9*VLOOKUP($A23,curves,3,0),0)</f>
        <v>0</v>
      </c>
      <c r="AG23" s="4" t="n">
        <f aca="false">+IF(AND(AF$7&lt;$A23+1,AF$8&gt;$A23-1),AF$9*(VLOOKUP($A23,curves,6,0)-AF$10)*VLOOKUP($A23,curves,3,0),0)</f>
        <v>0</v>
      </c>
      <c r="AI23" s="3" t="n">
        <f aca="false">+IF(AND(AI$7&lt;$A23+1,AI$8&gt;$A23-1),AI$9*VLOOKUP($A23,curves,3,0),0)</f>
        <v>0</v>
      </c>
      <c r="AJ23" s="4" t="n">
        <f aca="false">+IF(AND(AI$7&lt;$A23+1,AI$8&gt;$A23-1),AI$9*(VLOOKUP($A23,curves,6,0)-AI$10)*VLOOKUP($A23,curves,3,0),0)</f>
        <v>0</v>
      </c>
      <c r="AL23" s="3" t="n">
        <f aca="false">+IF(AND(AL$7&lt;$A23+1,AL$8&gt;$A23-1),AL$9*VLOOKUP($A23,curves,3,0),0)</f>
        <v>0</v>
      </c>
      <c r="AM23" s="4" t="n">
        <f aca="false">+IF(AND(AL$7&lt;$A23+1,AL$8&gt;$A23-1),AL$9*(VLOOKUP($A23,curves,6,0)-AL$10)*VLOOKUP($A23,curves,3,0),0)</f>
        <v>0</v>
      </c>
      <c r="AO23" s="3"/>
      <c r="AP23" s="4"/>
    </row>
    <row r="24" customFormat="false" ht="12.75" hidden="false" customHeight="false" outlineLevel="0" collapsed="false">
      <c r="A24" s="58" t="n">
        <f aca="false">+curves!A13</f>
        <v>37012</v>
      </c>
      <c r="B24" s="3" t="n">
        <f aca="false">+SUMIF($H$11:$CM$11,"POS",$H24:$CM24)</f>
        <v>0</v>
      </c>
      <c r="C24" s="4" t="n">
        <f aca="false">+SUMIF($H$11:$CM$11,"P&amp;l",$H24:$CM24)</f>
        <v>0</v>
      </c>
      <c r="D24" s="66"/>
      <c r="E24" s="3" t="n">
        <f aca="false">+IF(AND($H$7&lt;$A24+1,$H$8&gt;$A24-1),$H$9*VLOOKUP($A24,curves,3,0),0)</f>
        <v>0</v>
      </c>
      <c r="F24" s="4"/>
      <c r="H24" s="3" t="n">
        <f aca="false">+IF(AND($H$7&lt;$A24+1,$H$8&gt;$A24-1),$H$9*VLOOKUP($A24,curves,3,0),0)</f>
        <v>0</v>
      </c>
      <c r="I24" s="4" t="n">
        <f aca="false">+IF(AND(H$7&lt;$A24+1,H$8&gt;$A24-1),H$9*(VLOOKUP($A24,curves,6,0)-H$10)*VLOOKUP($A24,curves,3,0),0)</f>
        <v>0</v>
      </c>
      <c r="K24" s="3" t="n">
        <f aca="false">+IF(AND(K$7&lt;$A24+1,K$8&gt;$A24-1),K$9*VLOOKUP($A24,curves,3,0),0)</f>
        <v>0</v>
      </c>
      <c r="L24" s="4" t="n">
        <f aca="false">+IF(AND(K$7&lt;$A24+1,K$8&gt;$A24-1),K$9*(VLOOKUP($A24,curves,6,0)-K$10)*VLOOKUP($A24,curves,3,0),0)</f>
        <v>0</v>
      </c>
      <c r="N24" s="3" t="n">
        <f aca="false">+IF(AND(N$7&lt;$A24+1,N$8&gt;$A24-1),N$9*VLOOKUP($A24,curves,3,0),0)</f>
        <v>0</v>
      </c>
      <c r="O24" s="4" t="n">
        <f aca="false">+IF(AND(N$7&lt;$A24+1,N$8&gt;$A24-1),N$9*(VLOOKUP($A24,curves,6,0)-N$10)*VLOOKUP($A24,curves,3,0),0)</f>
        <v>0</v>
      </c>
      <c r="Q24" s="3"/>
      <c r="R24" s="4"/>
      <c r="T24" s="3" t="n">
        <f aca="false">+IF(AND(T$7&lt;$A24+1,T$8&gt;$A24-1),T$9*VLOOKUP($A24,curves,3,0),0)</f>
        <v>0</v>
      </c>
      <c r="U24" s="4" t="n">
        <f aca="false">+IF(AND(T$7&lt;$A24+1,T$8&gt;$A24-1),T$9*(VLOOKUP($A24,curves,6,0)-T$10)*VLOOKUP($A24,curves,3,0),0)</f>
        <v>0</v>
      </c>
      <c r="W24" s="3" t="n">
        <f aca="false">+IF(AND(W$7&lt;$A24+1,W$8&gt;$A24-1),W$9*VLOOKUP($A24,curves,3,0),0)</f>
        <v>0</v>
      </c>
      <c r="X24" s="4" t="n">
        <f aca="false">+IF(AND(W$7&lt;$A24+1,W$8&gt;$A24-1),W$9*(VLOOKUP($A24,curves,6,0)-W$10)*VLOOKUP($A24,curves,3,0),0)</f>
        <v>0</v>
      </c>
      <c r="Z24" s="3" t="n">
        <f aca="false">+IF(AND(Z$7&lt;$A24+1,Z$8&gt;$A24-1),Z$9*VLOOKUP($A24,curves,3,0),0)</f>
        <v>0</v>
      </c>
      <c r="AA24" s="4" t="n">
        <f aca="false">+IF(AND(Z$7&lt;$A24+1,Z$8&gt;$A24-1),Z$9*(VLOOKUP($A24,curves,6,0)-Z$10)*VLOOKUP($A24,curves,3,0),0)</f>
        <v>0</v>
      </c>
      <c r="AC24" s="3"/>
      <c r="AD24" s="4"/>
      <c r="AF24" s="3" t="n">
        <f aca="false">+IF(AND(AF$7&lt;$A24+1,AF$8&gt;$A24-1),AF$9*VLOOKUP($A24,curves,3,0),0)</f>
        <v>0</v>
      </c>
      <c r="AG24" s="4" t="n">
        <f aca="false">+IF(AND(AF$7&lt;$A24+1,AF$8&gt;$A24-1),AF$9*(VLOOKUP($A24,curves,6,0)-AF$10)*VLOOKUP($A24,curves,3,0),0)</f>
        <v>0</v>
      </c>
      <c r="AI24" s="3" t="n">
        <f aca="false">+IF(AND(AI$7&lt;$A24+1,AI$8&gt;$A24-1),AI$9*VLOOKUP($A24,curves,3,0),0)</f>
        <v>0</v>
      </c>
      <c r="AJ24" s="4" t="n">
        <f aca="false">+IF(AND(AI$7&lt;$A24+1,AI$8&gt;$A24-1),AI$9*(VLOOKUP($A24,curves,6,0)-AI$10)*VLOOKUP($A24,curves,3,0),0)</f>
        <v>0</v>
      </c>
      <c r="AL24" s="3" t="n">
        <f aca="false">+IF(AND(AL$7&lt;$A24+1,AL$8&gt;$A24-1),AL$9*VLOOKUP($A24,curves,3,0),0)</f>
        <v>0</v>
      </c>
      <c r="AM24" s="4" t="n">
        <f aca="false">+IF(AND(AL$7&lt;$A24+1,AL$8&gt;$A24-1),AL$9*(VLOOKUP($A24,curves,6,0)-AL$10)*VLOOKUP($A24,curves,3,0),0)</f>
        <v>0</v>
      </c>
      <c r="AO24" s="3"/>
      <c r="AP24" s="4"/>
    </row>
    <row r="25" customFormat="false" ht="12.75" hidden="false" customHeight="false" outlineLevel="0" collapsed="false">
      <c r="A25" s="58" t="n">
        <f aca="false">+curves!A14</f>
        <v>37043</v>
      </c>
      <c r="B25" s="3" t="n">
        <f aca="false">+SUMIF($H$11:$CM$11,"POS",$H25:$CM25)</f>
        <v>0</v>
      </c>
      <c r="C25" s="4" t="n">
        <f aca="false">+SUMIF($H$11:$CM$11,"P&amp;l",$H25:$CM25)</f>
        <v>0</v>
      </c>
      <c r="D25" s="66"/>
      <c r="E25" s="3" t="n">
        <f aca="false">+IF(AND($H$7&lt;$A25+1,$H$8&gt;$A25-1),$H$9*VLOOKUP($A25,curves,3,0),0)</f>
        <v>0</v>
      </c>
      <c r="F25" s="4"/>
      <c r="H25" s="3" t="n">
        <f aca="false">+IF(AND($H$7&lt;$A25+1,$H$8&gt;$A25-1),$H$9*VLOOKUP($A25,curves,3,0),0)</f>
        <v>0</v>
      </c>
      <c r="I25" s="4" t="n">
        <f aca="false">+IF(AND(H$7&lt;$A25+1,H$8&gt;$A25-1),H$9*(VLOOKUP($A25,curves,6,0)-H$10)*VLOOKUP($A25,curves,3,0),0)</f>
        <v>0</v>
      </c>
      <c r="K25" s="3" t="n">
        <f aca="false">+IF(AND(K$7&lt;$A25+1,K$8&gt;$A25-1),K$9*VLOOKUP($A25,curves,3,0),0)</f>
        <v>0</v>
      </c>
      <c r="L25" s="4" t="n">
        <f aca="false">+IF(AND(K$7&lt;$A25+1,K$8&gt;$A25-1),K$9*(VLOOKUP($A25,curves,6,0)-K$10)*VLOOKUP($A25,curves,3,0),0)</f>
        <v>0</v>
      </c>
      <c r="N25" s="3" t="n">
        <f aca="false">+IF(AND(N$7&lt;$A25+1,N$8&gt;$A25-1),N$9*VLOOKUP($A25,curves,3,0),0)</f>
        <v>0</v>
      </c>
      <c r="O25" s="4" t="n">
        <f aca="false">+IF(AND(N$7&lt;$A25+1,N$8&gt;$A25-1),N$9*(VLOOKUP($A25,curves,6,0)-N$10)*VLOOKUP($A25,curves,3,0),0)</f>
        <v>0</v>
      </c>
      <c r="Q25" s="3"/>
      <c r="R25" s="4"/>
      <c r="T25" s="3" t="n">
        <f aca="false">+IF(AND(T$7&lt;$A25+1,T$8&gt;$A25-1),T$9*VLOOKUP($A25,curves,3,0),0)</f>
        <v>0</v>
      </c>
      <c r="U25" s="4" t="n">
        <f aca="false">+IF(AND(T$7&lt;$A25+1,T$8&gt;$A25-1),T$9*(VLOOKUP($A25,curves,6,0)-T$10)*VLOOKUP($A25,curves,3,0),0)</f>
        <v>0</v>
      </c>
      <c r="W25" s="3" t="n">
        <f aca="false">+IF(AND(W$7&lt;$A25+1,W$8&gt;$A25-1),W$9*VLOOKUP($A25,curves,3,0),0)</f>
        <v>0</v>
      </c>
      <c r="X25" s="4" t="n">
        <f aca="false">+IF(AND(W$7&lt;$A25+1,W$8&gt;$A25-1),W$9*(VLOOKUP($A25,curves,6,0)-W$10)*VLOOKUP($A25,curves,3,0),0)</f>
        <v>0</v>
      </c>
      <c r="Z25" s="3" t="n">
        <f aca="false">+IF(AND(Z$7&lt;$A25+1,Z$8&gt;$A25-1),Z$9*VLOOKUP($A25,curves,3,0),0)</f>
        <v>0</v>
      </c>
      <c r="AA25" s="4" t="n">
        <f aca="false">+IF(AND(Z$7&lt;$A25+1,Z$8&gt;$A25-1),Z$9*(VLOOKUP($A25,curves,6,0)-Z$10)*VLOOKUP($A25,curves,3,0),0)</f>
        <v>0</v>
      </c>
      <c r="AC25" s="3"/>
      <c r="AD25" s="4"/>
      <c r="AF25" s="3" t="n">
        <f aca="false">+IF(AND(AF$7&lt;$A25+1,AF$8&gt;$A25-1),AF$9*VLOOKUP($A25,curves,3,0),0)</f>
        <v>0</v>
      </c>
      <c r="AG25" s="4" t="n">
        <f aca="false">+IF(AND(AF$7&lt;$A25+1,AF$8&gt;$A25-1),AF$9*(VLOOKUP($A25,curves,6,0)-AF$10)*VLOOKUP($A25,curves,3,0),0)</f>
        <v>0</v>
      </c>
      <c r="AI25" s="3" t="n">
        <f aca="false">+IF(AND(AI$7&lt;$A25+1,AI$8&gt;$A25-1),AI$9*VLOOKUP($A25,curves,3,0),0)</f>
        <v>0</v>
      </c>
      <c r="AJ25" s="4" t="n">
        <f aca="false">+IF(AND(AI$7&lt;$A25+1,AI$8&gt;$A25-1),AI$9*(VLOOKUP($A25,curves,6,0)-AI$10)*VLOOKUP($A25,curves,3,0),0)</f>
        <v>0</v>
      </c>
      <c r="AL25" s="3" t="n">
        <f aca="false">+IF(AND(AL$7&lt;$A25+1,AL$8&gt;$A25-1),AL$9*VLOOKUP($A25,curves,3,0),0)</f>
        <v>0</v>
      </c>
      <c r="AM25" s="4" t="n">
        <f aca="false">+IF(AND(AL$7&lt;$A25+1,AL$8&gt;$A25-1),AL$9*(VLOOKUP($A25,curves,6,0)-AL$10)*VLOOKUP($A25,curves,3,0),0)</f>
        <v>0</v>
      </c>
      <c r="AO25" s="3"/>
      <c r="AP25" s="4"/>
    </row>
    <row r="26" customFormat="false" ht="12.75" hidden="false" customHeight="false" outlineLevel="0" collapsed="false">
      <c r="A26" s="58" t="n">
        <f aca="false">+curves!A15</f>
        <v>37073</v>
      </c>
      <c r="B26" s="3" t="n">
        <f aca="false">+SUMIF($H$11:$CM$11,"POS",$H26:$CM26)</f>
        <v>0</v>
      </c>
      <c r="C26" s="4" t="n">
        <f aca="false">+SUMIF($H$11:$CM$11,"P&amp;l",$H26:$CM26)</f>
        <v>0</v>
      </c>
      <c r="D26" s="66"/>
      <c r="E26" s="3" t="n">
        <f aca="false">+IF(AND($H$7&lt;$A26+1,$H$8&gt;$A26-1),$H$9*VLOOKUP($A26,curves,3,0),0)</f>
        <v>0</v>
      </c>
      <c r="F26" s="4"/>
      <c r="H26" s="3" t="n">
        <f aca="false">+IF(AND($H$7&lt;$A26+1,$H$8&gt;$A26-1),$H$9*VLOOKUP($A26,curves,3,0),0)</f>
        <v>0</v>
      </c>
      <c r="I26" s="4" t="n">
        <f aca="false">+IF(AND(H$7&lt;$A26+1,H$8&gt;$A26-1),H$9*(VLOOKUP($A26,curves,6,0)-H$10)*VLOOKUP($A26,curves,3,0),0)</f>
        <v>0</v>
      </c>
      <c r="K26" s="3" t="n">
        <f aca="false">+IF(AND(K$7&lt;$A26+1,K$8&gt;$A26-1),K$9*VLOOKUP($A26,curves,3,0),0)</f>
        <v>0</v>
      </c>
      <c r="L26" s="4" t="n">
        <f aca="false">+IF(AND(K$7&lt;$A26+1,K$8&gt;$A26-1),K$9*(VLOOKUP($A26,curves,6,0)-K$10)*VLOOKUP($A26,curves,3,0),0)</f>
        <v>0</v>
      </c>
      <c r="N26" s="3" t="n">
        <f aca="false">+IF(AND(N$7&lt;$A26+1,N$8&gt;$A26-1),N$9*VLOOKUP($A26,curves,3,0),0)</f>
        <v>0</v>
      </c>
      <c r="O26" s="4" t="n">
        <f aca="false">+IF(AND(N$7&lt;$A26+1,N$8&gt;$A26-1),N$9*(VLOOKUP($A26,curves,6,0)-N$10)*VLOOKUP($A26,curves,3,0),0)</f>
        <v>0</v>
      </c>
      <c r="Q26" s="3"/>
      <c r="R26" s="4"/>
      <c r="T26" s="3" t="n">
        <f aca="false">+IF(AND(T$7&lt;$A26+1,T$8&gt;$A26-1),T$9*VLOOKUP($A26,curves,3,0),0)</f>
        <v>0</v>
      </c>
      <c r="U26" s="4" t="n">
        <f aca="false">+IF(AND(T$7&lt;$A26+1,T$8&gt;$A26-1),T$9*(VLOOKUP($A26,curves,6,0)-T$10)*VLOOKUP($A26,curves,3,0),0)</f>
        <v>0</v>
      </c>
      <c r="W26" s="3" t="n">
        <f aca="false">+IF(AND(W$7&lt;$A26+1,W$8&gt;$A26-1),W$9*VLOOKUP($A26,curves,3,0),0)</f>
        <v>0</v>
      </c>
      <c r="X26" s="4" t="n">
        <f aca="false">+IF(AND(W$7&lt;$A26+1,W$8&gt;$A26-1),W$9*(VLOOKUP($A26,curves,6,0)-W$10)*VLOOKUP($A26,curves,3,0),0)</f>
        <v>0</v>
      </c>
      <c r="Z26" s="3" t="n">
        <f aca="false">+IF(AND(Z$7&lt;$A26+1,Z$8&gt;$A26-1),Z$9*VLOOKUP($A26,curves,3,0),0)</f>
        <v>0</v>
      </c>
      <c r="AA26" s="4" t="n">
        <f aca="false">+IF(AND(Z$7&lt;$A26+1,Z$8&gt;$A26-1),Z$9*(VLOOKUP($A26,curves,6,0)-Z$10)*VLOOKUP($A26,curves,3,0),0)</f>
        <v>0</v>
      </c>
      <c r="AC26" s="3"/>
      <c r="AD26" s="4"/>
      <c r="AF26" s="3" t="n">
        <f aca="false">+IF(AND(AF$7&lt;$A26+1,AF$8&gt;$A26-1),AF$9*VLOOKUP($A26,curves,3,0),0)</f>
        <v>0</v>
      </c>
      <c r="AG26" s="4" t="n">
        <f aca="false">+IF(AND(AF$7&lt;$A26+1,AF$8&gt;$A26-1),AF$9*(VLOOKUP($A26,curves,6,0)-AF$10)*VLOOKUP($A26,curves,3,0),0)</f>
        <v>0</v>
      </c>
      <c r="AI26" s="3" t="n">
        <f aca="false">+IF(AND(AI$7&lt;$A26+1,AI$8&gt;$A26-1),AI$9*VLOOKUP($A26,curves,3,0),0)</f>
        <v>0</v>
      </c>
      <c r="AJ26" s="4" t="n">
        <f aca="false">+IF(AND(AI$7&lt;$A26+1,AI$8&gt;$A26-1),AI$9*(VLOOKUP($A26,curves,6,0)-AI$10)*VLOOKUP($A26,curves,3,0),0)</f>
        <v>0</v>
      </c>
      <c r="AL26" s="3" t="n">
        <f aca="false">+IF(AND(AL$7&lt;$A26+1,AL$8&gt;$A26-1),AL$9*VLOOKUP($A26,curves,3,0),0)</f>
        <v>0</v>
      </c>
      <c r="AM26" s="4" t="n">
        <f aca="false">+IF(AND(AL$7&lt;$A26+1,AL$8&gt;$A26-1),AL$9*(VLOOKUP($A26,curves,6,0)-AL$10)*VLOOKUP($A26,curves,3,0),0)</f>
        <v>0</v>
      </c>
      <c r="AO26" s="3"/>
      <c r="AP26" s="4"/>
    </row>
    <row r="27" customFormat="false" ht="12.75" hidden="false" customHeight="false" outlineLevel="0" collapsed="false">
      <c r="A27" s="58" t="n">
        <f aca="false">+curves!A16</f>
        <v>37104</v>
      </c>
      <c r="B27" s="3" t="n">
        <f aca="false">+SUMIF($H$11:$CM$11,"POS",$H27:$CM27)</f>
        <v>0</v>
      </c>
      <c r="C27" s="4" t="n">
        <f aca="false">+SUMIF($H$11:$CM$11,"P&amp;l",$H27:$CM27)</f>
        <v>0</v>
      </c>
      <c r="D27" s="66"/>
      <c r="E27" s="3" t="n">
        <f aca="false">+IF(AND($H$7&lt;$A27+1,$H$8&gt;$A27-1),$H$9*VLOOKUP($A27,curves,3,0),0)</f>
        <v>0</v>
      </c>
      <c r="F27" s="4"/>
      <c r="H27" s="3" t="n">
        <f aca="false">+IF(AND($H$7&lt;$A27+1,$H$8&gt;$A27-1),$H$9*VLOOKUP($A27,curves,3,0),0)</f>
        <v>0</v>
      </c>
      <c r="I27" s="4" t="n">
        <f aca="false">+IF(AND(H$7&lt;$A27+1,H$8&gt;$A27-1),H$9*(VLOOKUP($A27,curves,6,0)-H$10)*VLOOKUP($A27,curves,3,0),0)</f>
        <v>0</v>
      </c>
      <c r="K27" s="3" t="n">
        <f aca="false">+IF(AND(K$7&lt;$A27+1,K$8&gt;$A27-1),K$9*VLOOKUP($A27,curves,3,0),0)</f>
        <v>0</v>
      </c>
      <c r="L27" s="4" t="n">
        <f aca="false">+IF(AND(K$7&lt;$A27+1,K$8&gt;$A27-1),K$9*(VLOOKUP($A27,curves,6,0)-K$10)*VLOOKUP($A27,curves,3,0),0)</f>
        <v>0</v>
      </c>
      <c r="N27" s="3" t="n">
        <f aca="false">+IF(AND(N$7&lt;$A27+1,N$8&gt;$A27-1),N$9*VLOOKUP($A27,curves,3,0),0)</f>
        <v>0</v>
      </c>
      <c r="O27" s="4" t="n">
        <f aca="false">+IF(AND(N$7&lt;$A27+1,N$8&gt;$A27-1),N$9*(VLOOKUP($A27,curves,6,0)-N$10)*VLOOKUP($A27,curves,3,0),0)</f>
        <v>0</v>
      </c>
      <c r="Q27" s="3"/>
      <c r="R27" s="4"/>
      <c r="T27" s="3" t="n">
        <f aca="false">+IF(AND(T$7&lt;$A27+1,T$8&gt;$A27-1),T$9*VLOOKUP($A27,curves,3,0),0)</f>
        <v>0</v>
      </c>
      <c r="U27" s="4" t="n">
        <f aca="false">+IF(AND(T$7&lt;$A27+1,T$8&gt;$A27-1),T$9*(VLOOKUP($A27,curves,6,0)-T$10)*VLOOKUP($A27,curves,3,0),0)</f>
        <v>0</v>
      </c>
      <c r="W27" s="3" t="n">
        <f aca="false">+IF(AND(W$7&lt;$A27+1,W$8&gt;$A27-1),W$9*VLOOKUP($A27,curves,3,0),0)</f>
        <v>0</v>
      </c>
      <c r="X27" s="4" t="n">
        <f aca="false">+IF(AND(W$7&lt;$A27+1,W$8&gt;$A27-1),W$9*(VLOOKUP($A27,curves,6,0)-W$10)*VLOOKUP($A27,curves,3,0),0)</f>
        <v>0</v>
      </c>
      <c r="Z27" s="3" t="n">
        <f aca="false">+IF(AND(Z$7&lt;$A27+1,Z$8&gt;$A27-1),Z$9*VLOOKUP($A27,curves,3,0),0)</f>
        <v>0</v>
      </c>
      <c r="AA27" s="4" t="n">
        <f aca="false">+IF(AND(Z$7&lt;$A27+1,Z$8&gt;$A27-1),Z$9*(VLOOKUP($A27,curves,6,0)-Z$10)*VLOOKUP($A27,curves,3,0),0)</f>
        <v>0</v>
      </c>
      <c r="AC27" s="3"/>
      <c r="AD27" s="4"/>
      <c r="AF27" s="3" t="n">
        <f aca="false">+IF(AND(AF$7&lt;$A27+1,AF$8&gt;$A27-1),AF$9*VLOOKUP($A27,curves,3,0),0)</f>
        <v>0</v>
      </c>
      <c r="AG27" s="4" t="n">
        <f aca="false">+IF(AND(AF$7&lt;$A27+1,AF$8&gt;$A27-1),AF$9*(VLOOKUP($A27,curves,6,0)-AF$10)*VLOOKUP($A27,curves,3,0),0)</f>
        <v>0</v>
      </c>
      <c r="AI27" s="3" t="n">
        <f aca="false">+IF(AND(AI$7&lt;$A27+1,AI$8&gt;$A27-1),AI$9*VLOOKUP($A27,curves,3,0),0)</f>
        <v>0</v>
      </c>
      <c r="AJ27" s="4" t="n">
        <f aca="false">+IF(AND(AI$7&lt;$A27+1,AI$8&gt;$A27-1),AI$9*(VLOOKUP($A27,curves,6,0)-AI$10)*VLOOKUP($A27,curves,3,0),0)</f>
        <v>0</v>
      </c>
      <c r="AL27" s="3" t="n">
        <f aca="false">+IF(AND(AL$7&lt;$A27+1,AL$8&gt;$A27-1),AL$9*VLOOKUP($A27,curves,3,0),0)</f>
        <v>0</v>
      </c>
      <c r="AM27" s="4" t="n">
        <f aca="false">+IF(AND(AL$7&lt;$A27+1,AL$8&gt;$A27-1),AL$9*(VLOOKUP($A27,curves,6,0)-AL$10)*VLOOKUP($A27,curves,3,0),0)</f>
        <v>0</v>
      </c>
      <c r="AO27" s="3"/>
      <c r="AP27" s="4"/>
    </row>
    <row r="28" customFormat="false" ht="12.75" hidden="false" customHeight="false" outlineLevel="0" collapsed="false">
      <c r="A28" s="58" t="n">
        <f aca="false">+curves!A17</f>
        <v>37135</v>
      </c>
      <c r="B28" s="3" t="n">
        <f aca="false">+SUMIF($H$11:$CM$11,"POS",$H28:$CM28)</f>
        <v>0</v>
      </c>
      <c r="C28" s="4" t="n">
        <f aca="false">+SUMIF($H$11:$CM$11,"P&amp;l",$H28:$CM28)</f>
        <v>0</v>
      </c>
      <c r="D28" s="66"/>
      <c r="E28" s="3" t="n">
        <f aca="false">+IF(AND($H$7&lt;$A28+1,$H$8&gt;$A28-1),$H$9*VLOOKUP($A28,curves,3,0),0)</f>
        <v>0</v>
      </c>
      <c r="F28" s="4"/>
      <c r="H28" s="3" t="n">
        <f aca="false">+IF(AND($H$7&lt;$A28+1,$H$8&gt;$A28-1),$H$9*VLOOKUP($A28,curves,3,0),0)</f>
        <v>0</v>
      </c>
      <c r="I28" s="4" t="n">
        <f aca="false">+IF(AND(H$7&lt;$A28+1,H$8&gt;$A28-1),H$9*(VLOOKUP($A28,curves,6,0)-H$10)*VLOOKUP($A28,curves,3,0),0)</f>
        <v>0</v>
      </c>
      <c r="K28" s="3" t="n">
        <f aca="false">+IF(AND(K$7&lt;$A28+1,K$8&gt;$A28-1),K$9*VLOOKUP($A28,curves,3,0),0)</f>
        <v>0</v>
      </c>
      <c r="L28" s="4" t="n">
        <f aca="false">+IF(AND(K$7&lt;$A28+1,K$8&gt;$A28-1),K$9*(VLOOKUP($A28,curves,6,0)-K$10)*VLOOKUP($A28,curves,3,0),0)</f>
        <v>0</v>
      </c>
      <c r="N28" s="3" t="n">
        <f aca="false">+IF(AND(N$7&lt;$A28+1,N$8&gt;$A28-1),N$9*VLOOKUP($A28,curves,3,0),0)</f>
        <v>0</v>
      </c>
      <c r="O28" s="4" t="n">
        <f aca="false">+IF(AND(N$7&lt;$A28+1,N$8&gt;$A28-1),N$9*(VLOOKUP($A28,curves,6,0)-N$10)*VLOOKUP($A28,curves,3,0),0)</f>
        <v>0</v>
      </c>
      <c r="Q28" s="3"/>
      <c r="R28" s="4"/>
      <c r="T28" s="3" t="n">
        <f aca="false">+IF(AND(T$7&lt;$A28+1,T$8&gt;$A28-1),T$9*VLOOKUP($A28,curves,3,0),0)</f>
        <v>0</v>
      </c>
      <c r="U28" s="4" t="n">
        <f aca="false">+IF(AND(T$7&lt;$A28+1,T$8&gt;$A28-1),T$9*(VLOOKUP($A28,curves,6,0)-T$10)*VLOOKUP($A28,curves,3,0),0)</f>
        <v>0</v>
      </c>
      <c r="W28" s="3" t="n">
        <f aca="false">+IF(AND(W$7&lt;$A28+1,W$8&gt;$A28-1),W$9*VLOOKUP($A28,curves,3,0),0)</f>
        <v>0</v>
      </c>
      <c r="X28" s="4" t="n">
        <f aca="false">+IF(AND(W$7&lt;$A28+1,W$8&gt;$A28-1),W$9*(VLOOKUP($A28,curves,6,0)-W$10)*VLOOKUP($A28,curves,3,0),0)</f>
        <v>0</v>
      </c>
      <c r="Z28" s="3" t="n">
        <f aca="false">+IF(AND(Z$7&lt;$A28+1,Z$8&gt;$A28-1),Z$9*VLOOKUP($A28,curves,3,0),0)</f>
        <v>0</v>
      </c>
      <c r="AA28" s="4" t="n">
        <f aca="false">+IF(AND(Z$7&lt;$A28+1,Z$8&gt;$A28-1),Z$9*(VLOOKUP($A28,curves,6,0)-Z$10)*VLOOKUP($A28,curves,3,0),0)</f>
        <v>0</v>
      </c>
      <c r="AC28" s="3"/>
      <c r="AD28" s="4"/>
      <c r="AF28" s="3" t="n">
        <f aca="false">+IF(AND(AF$7&lt;$A28+1,AF$8&gt;$A28-1),AF$9*VLOOKUP($A28,curves,3,0),0)</f>
        <v>0</v>
      </c>
      <c r="AG28" s="4" t="n">
        <f aca="false">+IF(AND(AF$7&lt;$A28+1,AF$8&gt;$A28-1),AF$9*(VLOOKUP($A28,curves,6,0)-AF$10)*VLOOKUP($A28,curves,3,0),0)</f>
        <v>0</v>
      </c>
      <c r="AI28" s="3" t="n">
        <f aca="false">+IF(AND(AI$7&lt;$A28+1,AI$8&gt;$A28-1),AI$9*VLOOKUP($A28,curves,3,0),0)</f>
        <v>0</v>
      </c>
      <c r="AJ28" s="4" t="n">
        <f aca="false">+IF(AND(AI$7&lt;$A28+1,AI$8&gt;$A28-1),AI$9*(VLOOKUP($A28,curves,6,0)-AI$10)*VLOOKUP($A28,curves,3,0),0)</f>
        <v>0</v>
      </c>
      <c r="AL28" s="3" t="n">
        <f aca="false">+IF(AND(AL$7&lt;$A28+1,AL$8&gt;$A28-1),AL$9*VLOOKUP($A28,curves,3,0),0)</f>
        <v>0</v>
      </c>
      <c r="AM28" s="4" t="n">
        <f aca="false">+IF(AND(AL$7&lt;$A28+1,AL$8&gt;$A28-1),AL$9*(VLOOKUP($A28,curves,6,0)-AL$10)*VLOOKUP($A28,curves,3,0),0)</f>
        <v>0</v>
      </c>
      <c r="AO28" s="3"/>
      <c r="AP28" s="4"/>
    </row>
    <row r="29" customFormat="false" ht="12.75" hidden="false" customHeight="false" outlineLevel="0" collapsed="false">
      <c r="A29" s="58" t="n">
        <f aca="false">+curves!A18</f>
        <v>37165</v>
      </c>
      <c r="B29" s="3" t="n">
        <f aca="false">+SUMIF($H$11:$CM$11,"POS",$H29:$CM29)</f>
        <v>0</v>
      </c>
      <c r="C29" s="4" t="n">
        <f aca="false">+SUMIF($H$11:$CM$11,"P&amp;l",$H29:$CM29)</f>
        <v>0</v>
      </c>
      <c r="D29" s="66"/>
      <c r="E29" s="3" t="n">
        <f aca="false">+IF(AND($H$7&lt;$A29+1,$H$8&gt;$A29-1),$H$9*VLOOKUP($A29,curves,3,0),0)</f>
        <v>0</v>
      </c>
      <c r="F29" s="4"/>
      <c r="H29" s="3" t="n">
        <f aca="false">+IF(AND($H$7&lt;$A29+1,$H$8&gt;$A29-1),$H$9*VLOOKUP($A29,curves,3,0),0)</f>
        <v>0</v>
      </c>
      <c r="I29" s="4" t="n">
        <f aca="false">+IF(AND(H$7&lt;$A29+1,H$8&gt;$A29-1),H$9*(VLOOKUP($A29,curves,6,0)-H$10)*VLOOKUP($A29,curves,3,0),0)</f>
        <v>0</v>
      </c>
      <c r="K29" s="3" t="n">
        <f aca="false">+IF(AND(K$7&lt;$A29+1,K$8&gt;$A29-1),K$9*VLOOKUP($A29,curves,3,0),0)</f>
        <v>0</v>
      </c>
      <c r="L29" s="4" t="n">
        <f aca="false">+IF(AND(K$7&lt;$A29+1,K$8&gt;$A29-1),K$9*(VLOOKUP($A29,curves,6,0)-K$10)*VLOOKUP($A29,curves,3,0),0)</f>
        <v>0</v>
      </c>
      <c r="N29" s="3" t="n">
        <f aca="false">+IF(AND(N$7&lt;$A29+1,N$8&gt;$A29-1),N$9*VLOOKUP($A29,curves,3,0),0)</f>
        <v>0</v>
      </c>
      <c r="O29" s="4" t="n">
        <f aca="false">+IF(AND(N$7&lt;$A29+1,N$8&gt;$A29-1),N$9*(VLOOKUP($A29,curves,6,0)-N$10)*VLOOKUP($A29,curves,3,0),0)</f>
        <v>0</v>
      </c>
      <c r="Q29" s="3"/>
      <c r="R29" s="4"/>
      <c r="T29" s="3" t="n">
        <f aca="false">+IF(AND(T$7&lt;$A29+1,T$8&gt;$A29-1),T$9*VLOOKUP($A29,curves,3,0),0)</f>
        <v>0</v>
      </c>
      <c r="U29" s="4" t="n">
        <f aca="false">+IF(AND(T$7&lt;$A29+1,T$8&gt;$A29-1),T$9*(VLOOKUP($A29,curves,6,0)-T$10)*VLOOKUP($A29,curves,3,0),0)</f>
        <v>0</v>
      </c>
      <c r="W29" s="3" t="n">
        <f aca="false">+IF(AND(W$7&lt;$A29+1,W$8&gt;$A29-1),W$9*VLOOKUP($A29,curves,3,0),0)</f>
        <v>0</v>
      </c>
      <c r="X29" s="4" t="n">
        <f aca="false">+IF(AND(W$7&lt;$A29+1,W$8&gt;$A29-1),W$9*(VLOOKUP($A29,curves,6,0)-W$10)*VLOOKUP($A29,curves,3,0),0)</f>
        <v>0</v>
      </c>
      <c r="Z29" s="3" t="n">
        <f aca="false">+IF(AND(Z$7&lt;$A29+1,Z$8&gt;$A29-1),Z$9*VLOOKUP($A29,curves,3,0),0)</f>
        <v>0</v>
      </c>
      <c r="AA29" s="4" t="n">
        <f aca="false">+IF(AND(Z$7&lt;$A29+1,Z$8&gt;$A29-1),Z$9*(VLOOKUP($A29,curves,6,0)-Z$10)*VLOOKUP($A29,curves,3,0),0)</f>
        <v>0</v>
      </c>
      <c r="AC29" s="3"/>
      <c r="AD29" s="4"/>
      <c r="AF29" s="3" t="n">
        <f aca="false">+IF(AND(AF$7&lt;$A29+1,AF$8&gt;$A29-1),AF$9*VLOOKUP($A29,curves,3,0),0)</f>
        <v>0</v>
      </c>
      <c r="AG29" s="4" t="n">
        <f aca="false">+IF(AND(AF$7&lt;$A29+1,AF$8&gt;$A29-1),AF$9*(VLOOKUP($A29,curves,6,0)-AF$10)*VLOOKUP($A29,curves,3,0),0)</f>
        <v>0</v>
      </c>
      <c r="AI29" s="3" t="n">
        <f aca="false">+IF(AND(AI$7&lt;$A29+1,AI$8&gt;$A29-1),AI$9*VLOOKUP($A29,curves,3,0),0)</f>
        <v>0</v>
      </c>
      <c r="AJ29" s="4" t="n">
        <f aca="false">+IF(AND(AI$7&lt;$A29+1,AI$8&gt;$A29-1),AI$9*(VLOOKUP($A29,curves,6,0)-AI$10)*VLOOKUP($A29,curves,3,0),0)</f>
        <v>0</v>
      </c>
      <c r="AL29" s="3" t="n">
        <f aca="false">+IF(AND(AL$7&lt;$A29+1,AL$8&gt;$A29-1),AL$9*VLOOKUP($A29,curves,3,0),0)</f>
        <v>0</v>
      </c>
      <c r="AM29" s="4" t="n">
        <f aca="false">+IF(AND(AL$7&lt;$A29+1,AL$8&gt;$A29-1),AL$9*(VLOOKUP($A29,curves,6,0)-AL$10)*VLOOKUP($A29,curves,3,0),0)</f>
        <v>0</v>
      </c>
      <c r="AO29" s="3"/>
      <c r="AP29" s="4"/>
    </row>
    <row r="30" customFormat="false" ht="12.75" hidden="false" customHeight="false" outlineLevel="0" collapsed="false">
      <c r="A30" s="58" t="n">
        <f aca="false">+curves!A19</f>
        <v>37196</v>
      </c>
      <c r="B30" s="3" t="n">
        <f aca="false">+SUMIF($H$11:$CM$11,"POS",$H30:$CM30)</f>
        <v>0</v>
      </c>
      <c r="C30" s="4" t="n">
        <f aca="false">+SUMIF($H$11:$CM$11,"P&amp;l",$H30:$CM30)</f>
        <v>0</v>
      </c>
      <c r="D30" s="66"/>
      <c r="E30" s="3" t="n">
        <f aca="false">+IF(AND($H$7&lt;$A30+1,$H$8&gt;$A30-1),$H$9*VLOOKUP($A30,curves,3,0),0)</f>
        <v>0</v>
      </c>
      <c r="F30" s="4"/>
      <c r="H30" s="3" t="n">
        <f aca="false">+IF(AND($H$7&lt;$A30+1,$H$8&gt;$A30-1),$H$9*VLOOKUP($A30,curves,3,0),0)</f>
        <v>0</v>
      </c>
      <c r="I30" s="4" t="n">
        <f aca="false">+IF(AND(H$7&lt;$A30+1,H$8&gt;$A30-1),H$9*(VLOOKUP($A30,curves,6,0)-H$10)*VLOOKUP($A30,curves,3,0),0)</f>
        <v>0</v>
      </c>
      <c r="K30" s="3" t="n">
        <f aca="false">+IF(AND(K$7&lt;$A30+1,K$8&gt;$A30-1),K$9*VLOOKUP($A30,curves,3,0),0)</f>
        <v>0</v>
      </c>
      <c r="L30" s="4" t="n">
        <f aca="false">+IF(AND(K$7&lt;$A30+1,K$8&gt;$A30-1),K$9*(VLOOKUP($A30,curves,6,0)-K$10)*VLOOKUP($A30,curves,3,0),0)</f>
        <v>0</v>
      </c>
      <c r="N30" s="3" t="n">
        <f aca="false">+IF(AND(N$7&lt;$A30+1,N$8&gt;$A30-1),N$9*VLOOKUP($A30,curves,3,0),0)</f>
        <v>0</v>
      </c>
      <c r="O30" s="4" t="n">
        <f aca="false">+IF(AND(N$7&lt;$A30+1,N$8&gt;$A30-1),N$9*(VLOOKUP($A30,curves,6,0)-N$10)*VLOOKUP($A30,curves,3,0),0)</f>
        <v>0</v>
      </c>
      <c r="Q30" s="3"/>
      <c r="R30" s="4"/>
      <c r="T30" s="3" t="n">
        <f aca="false">+IF(AND(T$7&lt;$A30+1,T$8&gt;$A30-1),T$9*VLOOKUP($A30,curves,3,0),0)</f>
        <v>0</v>
      </c>
      <c r="U30" s="4" t="n">
        <f aca="false">+IF(AND(T$7&lt;$A30+1,T$8&gt;$A30-1),T$9*(VLOOKUP($A30,curves,6,0)-T$10)*VLOOKUP($A30,curves,3,0),0)</f>
        <v>0</v>
      </c>
      <c r="W30" s="3" t="n">
        <f aca="false">+IF(AND(W$7&lt;$A30+1,W$8&gt;$A30-1),W$9*VLOOKUP($A30,curves,3,0),0)</f>
        <v>0</v>
      </c>
      <c r="X30" s="4" t="n">
        <f aca="false">+IF(AND(W$7&lt;$A30+1,W$8&gt;$A30-1),W$9*(VLOOKUP($A30,curves,6,0)-W$10)*VLOOKUP($A30,curves,3,0),0)</f>
        <v>0</v>
      </c>
      <c r="Z30" s="3" t="n">
        <f aca="false">+IF(AND(Z$7&lt;$A30+1,Z$8&gt;$A30-1),Z$9*VLOOKUP($A30,curves,3,0),0)</f>
        <v>0</v>
      </c>
      <c r="AA30" s="4" t="n">
        <f aca="false">+IF(AND(Z$7&lt;$A30+1,Z$8&gt;$A30-1),Z$9*(VLOOKUP($A30,curves,6,0)-Z$10)*VLOOKUP($A30,curves,3,0),0)</f>
        <v>0</v>
      </c>
      <c r="AC30" s="3"/>
      <c r="AD30" s="4"/>
      <c r="AF30" s="3" t="n">
        <f aca="false">+IF(AND(AF$7&lt;$A30+1,AF$8&gt;$A30-1),AF$9*VLOOKUP($A30,curves,3,0),0)</f>
        <v>0</v>
      </c>
      <c r="AG30" s="4" t="n">
        <f aca="false">+IF(AND(AF$7&lt;$A30+1,AF$8&gt;$A30-1),AF$9*(VLOOKUP($A30,curves,6,0)-AF$10)*VLOOKUP($A30,curves,3,0),0)</f>
        <v>0</v>
      </c>
      <c r="AI30" s="3" t="n">
        <f aca="false">+IF(AND(AI$7&lt;$A30+1,AI$8&gt;$A30-1),AI$9*VLOOKUP($A30,curves,3,0),0)</f>
        <v>0</v>
      </c>
      <c r="AJ30" s="4" t="n">
        <f aca="false">+IF(AND(AI$7&lt;$A30+1,AI$8&gt;$A30-1),AI$9*(VLOOKUP($A30,curves,6,0)-AI$10)*VLOOKUP($A30,curves,3,0),0)</f>
        <v>0</v>
      </c>
      <c r="AL30" s="3" t="n">
        <f aca="false">+IF(AND(AL$7&lt;$A30+1,AL$8&gt;$A30-1),AL$9*VLOOKUP($A30,curves,3,0),0)</f>
        <v>0</v>
      </c>
      <c r="AM30" s="4" t="n">
        <f aca="false">+IF(AND(AL$7&lt;$A30+1,AL$8&gt;$A30-1),AL$9*(VLOOKUP($A30,curves,6,0)-AL$10)*VLOOKUP($A30,curves,3,0),0)</f>
        <v>0</v>
      </c>
      <c r="AO30" s="3"/>
      <c r="AP30" s="4"/>
    </row>
    <row r="31" customFormat="false" ht="12.75" hidden="false" customHeight="false" outlineLevel="0" collapsed="false">
      <c r="A31" s="58" t="n">
        <f aca="false">+curves!A20</f>
        <v>37226</v>
      </c>
      <c r="B31" s="3" t="n">
        <f aca="false">+SUMIF($H$11:$CM$11,"POS",$H31:$CM31)</f>
        <v>0</v>
      </c>
      <c r="C31" s="4" t="n">
        <f aca="false">+SUMIF($H$11:$CM$11,"P&amp;l",$H31:$CM31)</f>
        <v>0</v>
      </c>
      <c r="D31" s="66"/>
      <c r="E31" s="3" t="n">
        <f aca="false">+IF(AND($H$7&lt;$A31+1,$H$8&gt;$A31-1),$H$9*VLOOKUP($A31,curves,3,0),0)</f>
        <v>0</v>
      </c>
      <c r="F31" s="4"/>
      <c r="H31" s="3" t="n">
        <f aca="false">+IF(AND($H$7&lt;$A31+1,$H$8&gt;$A31-1),$H$9*VLOOKUP($A31,curves,3,0),0)</f>
        <v>0</v>
      </c>
      <c r="I31" s="4" t="n">
        <f aca="false">+IF(AND(H$7&lt;$A31+1,H$8&gt;$A31-1),H$9*(VLOOKUP($A31,curves,6,0)-H$10)*VLOOKUP($A31,curves,3,0),0)</f>
        <v>0</v>
      </c>
      <c r="K31" s="3" t="n">
        <f aca="false">+IF(AND(K$7&lt;$A31+1,K$8&gt;$A31-1),K$9*VLOOKUP($A31,curves,3,0),0)</f>
        <v>0</v>
      </c>
      <c r="L31" s="4" t="n">
        <f aca="false">+IF(AND(K$7&lt;$A31+1,K$8&gt;$A31-1),K$9*(VLOOKUP($A31,curves,6,0)-K$10)*VLOOKUP($A31,curves,3,0),0)</f>
        <v>0</v>
      </c>
      <c r="N31" s="3" t="n">
        <f aca="false">+IF(AND(N$7&lt;$A31+1,N$8&gt;$A31-1),N$9*VLOOKUP($A31,curves,3,0),0)</f>
        <v>0</v>
      </c>
      <c r="O31" s="4" t="n">
        <f aca="false">+IF(AND(N$7&lt;$A31+1,N$8&gt;$A31-1),N$9*(VLOOKUP($A31,curves,6,0)-N$10)*VLOOKUP($A31,curves,3,0),0)</f>
        <v>0</v>
      </c>
      <c r="Q31" s="3"/>
      <c r="R31" s="4"/>
      <c r="T31" s="3" t="n">
        <f aca="false">+IF(AND(T$7&lt;$A31+1,T$8&gt;$A31-1),T$9*VLOOKUP($A31,curves,3,0),0)</f>
        <v>0</v>
      </c>
      <c r="U31" s="4" t="n">
        <f aca="false">+IF(AND(T$7&lt;$A31+1,T$8&gt;$A31-1),T$9*(VLOOKUP($A31,curves,6,0)-T$10)*VLOOKUP($A31,curves,3,0),0)</f>
        <v>0</v>
      </c>
      <c r="W31" s="3" t="n">
        <f aca="false">+IF(AND(W$7&lt;$A31+1,W$8&gt;$A31-1),W$9*VLOOKUP($A31,curves,3,0),0)</f>
        <v>0</v>
      </c>
      <c r="X31" s="4" t="n">
        <f aca="false">+IF(AND(W$7&lt;$A31+1,W$8&gt;$A31-1),W$9*(VLOOKUP($A31,curves,6,0)-W$10)*VLOOKUP($A31,curves,3,0),0)</f>
        <v>0</v>
      </c>
      <c r="Z31" s="3" t="n">
        <f aca="false">+IF(AND(Z$7&lt;$A31+1,Z$8&gt;$A31-1),Z$9*VLOOKUP($A31,curves,3,0),0)</f>
        <v>0</v>
      </c>
      <c r="AA31" s="4" t="n">
        <f aca="false">+IF(AND(Z$7&lt;$A31+1,Z$8&gt;$A31-1),Z$9*(VLOOKUP($A31,curves,6,0)-Z$10)*VLOOKUP($A31,curves,3,0),0)</f>
        <v>0</v>
      </c>
      <c r="AC31" s="3"/>
      <c r="AD31" s="4"/>
      <c r="AF31" s="3" t="n">
        <f aca="false">+IF(AND(AF$7&lt;$A31+1,AF$8&gt;$A31-1),AF$9*VLOOKUP($A31,curves,3,0),0)</f>
        <v>0</v>
      </c>
      <c r="AG31" s="4" t="n">
        <f aca="false">+IF(AND(AF$7&lt;$A31+1,AF$8&gt;$A31-1),AF$9*(VLOOKUP($A31,curves,6,0)-AF$10)*VLOOKUP($A31,curves,3,0),0)</f>
        <v>0</v>
      </c>
      <c r="AI31" s="3" t="n">
        <f aca="false">+IF(AND(AI$7&lt;$A31+1,AI$8&gt;$A31-1),AI$9*VLOOKUP($A31,curves,3,0),0)</f>
        <v>0</v>
      </c>
      <c r="AJ31" s="4" t="n">
        <f aca="false">+IF(AND(AI$7&lt;$A31+1,AI$8&gt;$A31-1),AI$9*(VLOOKUP($A31,curves,6,0)-AI$10)*VLOOKUP($A31,curves,3,0),0)</f>
        <v>0</v>
      </c>
      <c r="AL31" s="3" t="n">
        <f aca="false">+IF(AND(AL$7&lt;$A31+1,AL$8&gt;$A31-1),AL$9*VLOOKUP($A31,curves,3,0),0)</f>
        <v>0</v>
      </c>
      <c r="AM31" s="4" t="n">
        <f aca="false">+IF(AND(AL$7&lt;$A31+1,AL$8&gt;$A31-1),AL$9*(VLOOKUP($A31,curves,6,0)-AL$10)*VLOOKUP($A31,curves,3,0),0)</f>
        <v>0</v>
      </c>
      <c r="AO31" s="3"/>
      <c r="AP31" s="4"/>
    </row>
    <row r="32" customFormat="false" ht="12.75" hidden="false" customHeight="false" outlineLevel="0" collapsed="false">
      <c r="A32" s="58" t="n">
        <f aca="false">+curves!A21</f>
        <v>37257</v>
      </c>
      <c r="B32" s="3" t="n">
        <f aca="false">+SUMIF($H$11:$CM$11,"POS",$H32:$CM32)</f>
        <v>0</v>
      </c>
      <c r="C32" s="4" t="n">
        <f aca="false">+SUMIF($H$11:$CM$11,"P&amp;l",$H32:$CM32)</f>
        <v>0</v>
      </c>
      <c r="D32" s="66"/>
      <c r="E32" s="3" t="n">
        <f aca="false">+IF(AND($H$7&lt;$A32+1,$H$8&gt;$A32-1),$H$9*VLOOKUP($A32,curves,3,0),0)</f>
        <v>0</v>
      </c>
      <c r="F32" s="4"/>
      <c r="H32" s="3" t="n">
        <f aca="false">+IF(AND($H$7&lt;$A32+1,$H$8&gt;$A32-1),$H$9*VLOOKUP($A32,curves,3,0),0)</f>
        <v>0</v>
      </c>
      <c r="I32" s="4" t="n">
        <f aca="false">+IF(AND(H$7&lt;$A32+1,H$8&gt;$A32-1),H$9*(VLOOKUP($A32,curves,6,0)-H$10)*VLOOKUP($A32,curves,3,0),0)</f>
        <v>0</v>
      </c>
      <c r="K32" s="3" t="n">
        <f aca="false">+IF(AND(K$7&lt;$A32+1,K$8&gt;$A32-1),K$9*VLOOKUP($A32,curves,3,0),0)</f>
        <v>0</v>
      </c>
      <c r="L32" s="4" t="n">
        <f aca="false">+IF(AND(K$7&lt;$A32+1,K$8&gt;$A32-1),K$9*(VLOOKUP($A32,curves,6,0)-K$10)*VLOOKUP($A32,curves,3,0),0)</f>
        <v>0</v>
      </c>
      <c r="N32" s="3" t="n">
        <f aca="false">+IF(AND(N$7&lt;$A32+1,N$8&gt;$A32-1),N$9*VLOOKUP($A32,curves,3,0),0)</f>
        <v>0</v>
      </c>
      <c r="O32" s="4" t="n">
        <f aca="false">+IF(AND(N$7&lt;$A32+1,N$8&gt;$A32-1),N$9*(VLOOKUP($A32,curves,6,0)-N$10)*VLOOKUP($A32,curves,3,0),0)</f>
        <v>0</v>
      </c>
      <c r="Q32" s="3"/>
      <c r="R32" s="4"/>
      <c r="T32" s="3" t="n">
        <f aca="false">+IF(AND(T$7&lt;$A32+1,T$8&gt;$A32-1),T$9*VLOOKUP($A32,curves,3,0),0)</f>
        <v>0</v>
      </c>
      <c r="U32" s="4" t="n">
        <f aca="false">+IF(AND(T$7&lt;$A32+1,T$8&gt;$A32-1),T$9*(VLOOKUP($A32,curves,6,0)-T$10)*VLOOKUP($A32,curves,3,0),0)</f>
        <v>0</v>
      </c>
      <c r="W32" s="3" t="n">
        <f aca="false">+IF(AND(W$7&lt;$A32+1,W$8&gt;$A32-1),W$9*VLOOKUP($A32,curves,3,0),0)</f>
        <v>0</v>
      </c>
      <c r="X32" s="4" t="n">
        <f aca="false">+IF(AND(W$7&lt;$A32+1,W$8&gt;$A32-1),W$9*(VLOOKUP($A32,curves,6,0)-W$10)*VLOOKUP($A32,curves,3,0),0)</f>
        <v>0</v>
      </c>
      <c r="Z32" s="3" t="n">
        <f aca="false">+IF(AND(Z$7&lt;$A32+1,Z$8&gt;$A32-1),Z$9*VLOOKUP($A32,curves,3,0),0)</f>
        <v>0</v>
      </c>
      <c r="AA32" s="4" t="n">
        <f aca="false">+IF(AND(Z$7&lt;$A32+1,Z$8&gt;$A32-1),Z$9*(VLOOKUP($A32,curves,6,0)-Z$10)*VLOOKUP($A32,curves,3,0),0)</f>
        <v>0</v>
      </c>
      <c r="AC32" s="3"/>
      <c r="AD32" s="4"/>
      <c r="AF32" s="3" t="n">
        <f aca="false">+IF(AND(AF$7&lt;$A32+1,AF$8&gt;$A32-1),AF$9*VLOOKUP($A32,curves,3,0),0)</f>
        <v>0</v>
      </c>
      <c r="AG32" s="4" t="n">
        <f aca="false">+IF(AND(AF$7&lt;$A32+1,AF$8&gt;$A32-1),AF$9*(VLOOKUP($A32,curves,6,0)-AF$10)*VLOOKUP($A32,curves,3,0),0)</f>
        <v>0</v>
      </c>
      <c r="AI32" s="3" t="n">
        <f aca="false">+IF(AND(AI$7&lt;$A32+1,AI$8&gt;$A32-1),AI$9*VLOOKUP($A32,curves,3,0),0)</f>
        <v>0</v>
      </c>
      <c r="AJ32" s="4" t="n">
        <f aca="false">+IF(AND(AI$7&lt;$A32+1,AI$8&gt;$A32-1),AI$9*(VLOOKUP($A32,curves,6,0)-AI$10)*VLOOKUP($A32,curves,3,0),0)</f>
        <v>0</v>
      </c>
      <c r="AL32" s="3" t="n">
        <f aca="false">+IF(AND(AL$7&lt;$A32+1,AL$8&gt;$A32-1),AL$9*VLOOKUP($A32,curves,3,0),0)</f>
        <v>0</v>
      </c>
      <c r="AM32" s="4" t="n">
        <f aca="false">+IF(AND(AL$7&lt;$A32+1,AL$8&gt;$A32-1),AL$9*(VLOOKUP($A32,curves,6,0)-AL$10)*VLOOKUP($A32,curves,3,0),0)</f>
        <v>0</v>
      </c>
      <c r="AO32" s="3"/>
      <c r="AP32" s="4"/>
    </row>
    <row r="33" customFormat="false" ht="12.75" hidden="false" customHeight="false" outlineLevel="0" collapsed="false">
      <c r="A33" s="58" t="n">
        <f aca="false">+curves!A22</f>
        <v>37288</v>
      </c>
      <c r="B33" s="3" t="n">
        <f aca="false">+SUMIF($H$11:$CM$11,"POS",$H33:$CM33)</f>
        <v>0</v>
      </c>
      <c r="C33" s="4" t="n">
        <f aca="false">+SUMIF($H$11:$CM$11,"P&amp;l",$H33:$CM33)</f>
        <v>0</v>
      </c>
      <c r="D33" s="66"/>
      <c r="E33" s="3" t="n">
        <f aca="false">+IF(AND($H$7&lt;$A33+1,$H$8&gt;$A33-1),$H$9*VLOOKUP($A33,curves,3,0),0)</f>
        <v>0</v>
      </c>
      <c r="F33" s="4"/>
      <c r="H33" s="3" t="n">
        <f aca="false">+IF(AND($H$7&lt;$A33+1,$H$8&gt;$A33-1),$H$9*VLOOKUP($A33,curves,3,0),0)</f>
        <v>0</v>
      </c>
      <c r="I33" s="4" t="n">
        <f aca="false">+IF(AND(H$7&lt;$A33+1,H$8&gt;$A33-1),H$9*(VLOOKUP($A33,curves,6,0)-H$10)*VLOOKUP($A33,curves,3,0),0)</f>
        <v>0</v>
      </c>
      <c r="K33" s="3" t="n">
        <f aca="false">+IF(AND(K$7&lt;$A33+1,K$8&gt;$A33-1),K$9*VLOOKUP($A33,curves,3,0),0)</f>
        <v>0</v>
      </c>
      <c r="L33" s="4" t="n">
        <f aca="false">+IF(AND(K$7&lt;$A33+1,K$8&gt;$A33-1),K$9*(VLOOKUP($A33,curves,6,0)-K$10)*VLOOKUP($A33,curves,3,0),0)</f>
        <v>0</v>
      </c>
      <c r="N33" s="3" t="n">
        <f aca="false">+IF(AND(N$7&lt;$A33+1,N$8&gt;$A33-1),N$9*VLOOKUP($A33,curves,3,0),0)</f>
        <v>0</v>
      </c>
      <c r="O33" s="4" t="n">
        <f aca="false">+IF(AND(N$7&lt;$A33+1,N$8&gt;$A33-1),N$9*(VLOOKUP($A33,curves,6,0)-N$10)*VLOOKUP($A33,curves,3,0),0)</f>
        <v>0</v>
      </c>
      <c r="Q33" s="3"/>
      <c r="R33" s="4"/>
      <c r="T33" s="3" t="n">
        <f aca="false">+IF(AND(T$7&lt;$A33+1,T$8&gt;$A33-1),T$9*VLOOKUP($A33,curves,3,0),0)</f>
        <v>0</v>
      </c>
      <c r="U33" s="4" t="n">
        <f aca="false">+IF(AND(T$7&lt;$A33+1,T$8&gt;$A33-1),T$9*(VLOOKUP($A33,curves,6,0)-T$10)*VLOOKUP($A33,curves,3,0),0)</f>
        <v>0</v>
      </c>
      <c r="W33" s="3" t="n">
        <f aca="false">+IF(AND(W$7&lt;$A33+1,W$8&gt;$A33-1),W$9*VLOOKUP($A33,curves,3,0),0)</f>
        <v>0</v>
      </c>
      <c r="X33" s="4" t="n">
        <f aca="false">+IF(AND(W$7&lt;$A33+1,W$8&gt;$A33-1),W$9*(VLOOKUP($A33,curves,6,0)-W$10)*VLOOKUP($A33,curves,3,0),0)</f>
        <v>0</v>
      </c>
      <c r="Z33" s="3" t="n">
        <f aca="false">+IF(AND(Z$7&lt;$A33+1,Z$8&gt;$A33-1),Z$9*VLOOKUP($A33,curves,3,0),0)</f>
        <v>0</v>
      </c>
      <c r="AA33" s="4" t="n">
        <f aca="false">+IF(AND(Z$7&lt;$A33+1,Z$8&gt;$A33-1),Z$9*(VLOOKUP($A33,curves,6,0)-Z$10)*VLOOKUP($A33,curves,3,0),0)</f>
        <v>0</v>
      </c>
      <c r="AC33" s="3"/>
      <c r="AD33" s="4"/>
      <c r="AF33" s="3" t="n">
        <f aca="false">+IF(AND(AF$7&lt;$A33+1,AF$8&gt;$A33-1),AF$9*VLOOKUP($A33,curves,3,0),0)</f>
        <v>0</v>
      </c>
      <c r="AG33" s="4" t="n">
        <f aca="false">+IF(AND(AF$7&lt;$A33+1,AF$8&gt;$A33-1),AF$9*(VLOOKUP($A33,curves,6,0)-AF$10)*VLOOKUP($A33,curves,3,0),0)</f>
        <v>0</v>
      </c>
      <c r="AI33" s="3" t="n">
        <f aca="false">+IF(AND(AI$7&lt;$A33+1,AI$8&gt;$A33-1),AI$9*VLOOKUP($A33,curves,3,0),0)</f>
        <v>0</v>
      </c>
      <c r="AJ33" s="4" t="n">
        <f aca="false">+IF(AND(AI$7&lt;$A33+1,AI$8&gt;$A33-1),AI$9*(VLOOKUP($A33,curves,6,0)-AI$10)*VLOOKUP($A33,curves,3,0),0)</f>
        <v>0</v>
      </c>
      <c r="AL33" s="3" t="n">
        <f aca="false">+IF(AND(AL$7&lt;$A33+1,AL$8&gt;$A33-1),AL$9*VLOOKUP($A33,curves,3,0),0)</f>
        <v>0</v>
      </c>
      <c r="AM33" s="4" t="n">
        <f aca="false">+IF(AND(AL$7&lt;$A33+1,AL$8&gt;$A33-1),AL$9*(VLOOKUP($A33,curves,6,0)-AL$10)*VLOOKUP($A33,curves,3,0),0)</f>
        <v>0</v>
      </c>
      <c r="AO33" s="3"/>
      <c r="AP33" s="4"/>
    </row>
    <row r="34" customFormat="false" ht="12.75" hidden="false" customHeight="false" outlineLevel="0" collapsed="false">
      <c r="A34" s="58" t="n">
        <f aca="false">+curves!A23</f>
        <v>37316</v>
      </c>
      <c r="B34" s="3" t="n">
        <f aca="false">+SUMIF($H$11:$CM$11,"POS",$H34:$CM34)</f>
        <v>0</v>
      </c>
      <c r="C34" s="4" t="n">
        <f aca="false">+SUMIF($H$11:$CM$11,"P&amp;l",$H34:$CM34)</f>
        <v>0</v>
      </c>
      <c r="D34" s="66"/>
      <c r="E34" s="3" t="n">
        <f aca="false">+IF(AND($H$7&lt;$A34+1,$H$8&gt;$A34-1),$H$9*VLOOKUP($A34,curves,3,0),0)</f>
        <v>0</v>
      </c>
      <c r="F34" s="4"/>
      <c r="H34" s="3" t="n">
        <f aca="false">+IF(AND($H$7&lt;$A34+1,$H$8&gt;$A34-1),$H$9*VLOOKUP($A34,curves,3,0),0)</f>
        <v>0</v>
      </c>
      <c r="I34" s="4" t="n">
        <f aca="false">+IF(AND(H$7&lt;$A34+1,H$8&gt;$A34-1),H$9*(VLOOKUP($A34,curves,6,0)-H$10)*VLOOKUP($A34,curves,3,0),0)</f>
        <v>0</v>
      </c>
      <c r="K34" s="3" t="n">
        <f aca="false">+IF(AND(K$7&lt;$A34+1,K$8&gt;$A34-1),K$9*VLOOKUP($A34,curves,3,0),0)</f>
        <v>0</v>
      </c>
      <c r="L34" s="4" t="n">
        <f aca="false">+IF(AND(K$7&lt;$A34+1,K$8&gt;$A34-1),K$9*(VLOOKUP($A34,curves,6,0)-K$10)*VLOOKUP($A34,curves,3,0),0)</f>
        <v>0</v>
      </c>
      <c r="N34" s="3" t="n">
        <f aca="false">+IF(AND(N$7&lt;$A34+1,N$8&gt;$A34-1),N$9*VLOOKUP($A34,curves,3,0),0)</f>
        <v>0</v>
      </c>
      <c r="O34" s="4" t="n">
        <f aca="false">+IF(AND(N$7&lt;$A34+1,N$8&gt;$A34-1),N$9*(VLOOKUP($A34,curves,6,0)-N$10)*VLOOKUP($A34,curves,3,0),0)</f>
        <v>0</v>
      </c>
      <c r="Q34" s="3"/>
      <c r="R34" s="4"/>
      <c r="T34" s="3" t="n">
        <f aca="false">+IF(AND(T$7&lt;$A34+1,T$8&gt;$A34-1),T$9*VLOOKUP($A34,curves,3,0),0)</f>
        <v>0</v>
      </c>
      <c r="U34" s="4" t="n">
        <f aca="false">+IF(AND(T$7&lt;$A34+1,T$8&gt;$A34-1),T$9*(VLOOKUP($A34,curves,6,0)-T$10)*VLOOKUP($A34,curves,3,0),0)</f>
        <v>0</v>
      </c>
      <c r="W34" s="3" t="n">
        <f aca="false">+IF(AND(W$7&lt;$A34+1,W$8&gt;$A34-1),W$9*VLOOKUP($A34,curves,3,0),0)</f>
        <v>0</v>
      </c>
      <c r="X34" s="4" t="n">
        <f aca="false">+IF(AND(W$7&lt;$A34+1,W$8&gt;$A34-1),W$9*(VLOOKUP($A34,curves,6,0)-W$10)*VLOOKUP($A34,curves,3,0),0)</f>
        <v>0</v>
      </c>
      <c r="Z34" s="3" t="n">
        <f aca="false">+IF(AND(Z$7&lt;$A34+1,Z$8&gt;$A34-1),Z$9*VLOOKUP($A34,curves,3,0),0)</f>
        <v>0</v>
      </c>
      <c r="AA34" s="4" t="n">
        <f aca="false">+IF(AND(Z$7&lt;$A34+1,Z$8&gt;$A34-1),Z$9*(VLOOKUP($A34,curves,6,0)-Z$10)*VLOOKUP($A34,curves,3,0),0)</f>
        <v>0</v>
      </c>
      <c r="AC34" s="3"/>
      <c r="AD34" s="4"/>
      <c r="AF34" s="3" t="n">
        <f aca="false">+IF(AND(AF$7&lt;$A34+1,AF$8&gt;$A34-1),AF$9*VLOOKUP($A34,curves,3,0),0)</f>
        <v>0</v>
      </c>
      <c r="AG34" s="4" t="n">
        <f aca="false">+IF(AND(AF$7&lt;$A34+1,AF$8&gt;$A34-1),AF$9*(VLOOKUP($A34,curves,6,0)-AF$10)*VLOOKUP($A34,curves,3,0),0)</f>
        <v>0</v>
      </c>
      <c r="AI34" s="3" t="n">
        <f aca="false">+IF(AND(AI$7&lt;$A34+1,AI$8&gt;$A34-1),AI$9*VLOOKUP($A34,curves,3,0),0)</f>
        <v>0</v>
      </c>
      <c r="AJ34" s="4" t="n">
        <f aca="false">+IF(AND(AI$7&lt;$A34+1,AI$8&gt;$A34-1),AI$9*(VLOOKUP($A34,curves,6,0)-AI$10)*VLOOKUP($A34,curves,3,0),0)</f>
        <v>0</v>
      </c>
      <c r="AL34" s="3" t="n">
        <f aca="false">+IF(AND(AL$7&lt;$A34+1,AL$8&gt;$A34-1),AL$9*VLOOKUP($A34,curves,3,0),0)</f>
        <v>0</v>
      </c>
      <c r="AM34" s="4" t="n">
        <f aca="false">+IF(AND(AL$7&lt;$A34+1,AL$8&gt;$A34-1),AL$9*(VLOOKUP($A34,curves,6,0)-AL$10)*VLOOKUP($A34,curves,3,0),0)</f>
        <v>0</v>
      </c>
      <c r="AO34" s="3"/>
      <c r="AP34" s="4"/>
    </row>
    <row r="35" customFormat="false" ht="12.75" hidden="false" customHeight="false" outlineLevel="0" collapsed="false">
      <c r="A35" s="58" t="n">
        <f aca="false">+curves!A24</f>
        <v>37347</v>
      </c>
      <c r="B35" s="3" t="n">
        <f aca="false">+SUMIF($H$11:$CM$11,"POS",$H35:$CM35)</f>
        <v>6093999.01592568</v>
      </c>
      <c r="C35" s="4" t="n">
        <f aca="false">+SUMIF($H$11:$CM$11,"P&amp;l",$H35:$CM35)</f>
        <v>12687903.2357551</v>
      </c>
      <c r="D35" s="66"/>
      <c r="E35" s="3" t="n">
        <f aca="false">+IF(AND($H$7&lt;$A35+1,$H$8&gt;$A35-1),$H$9*VLOOKUP($A35,curves,3,0),0)</f>
        <v>6983525.58765298</v>
      </c>
      <c r="F35" s="4" t="n">
        <f aca="false">-G35*1000*VLOOKUP(A35,curves,3,0)</f>
        <v>-5341173.88691178</v>
      </c>
      <c r="G35" s="67" t="n">
        <v>992.721235904082</v>
      </c>
      <c r="H35" s="3" t="n">
        <f aca="false">+IF(AND($H$7&lt;$A35+1,$H$8&gt;$A35-1),$H$9*VLOOKUP($A35,curves,3,0),0)</f>
        <v>6983525.58765298</v>
      </c>
      <c r="I35" s="4" t="n">
        <f aca="false">+IF(AND(H$7&lt;$A35+1,H$8&gt;$A35-1),H$9*(VLOOKUP($A35,curves,6,0)-H$10)*VLOOKUP($A35,curves,3,0),0)</f>
        <v>15559295.0092908</v>
      </c>
      <c r="K35" s="3" t="n">
        <f aca="false">+IF(AND(K$7&lt;$A35+1,K$8&gt;$A35-1),K$9*VLOOKUP($A35,curves,3,0),0)</f>
        <v>-733270.186703563</v>
      </c>
      <c r="L35" s="4" t="n">
        <f aca="false">+IF(AND(K$7&lt;$A35+1,K$8&gt;$A35-1),K$9*(VLOOKUP($A35,curves,6,0)-K$10)*VLOOKUP($A35,curves,3,0),0)</f>
        <v>-2366996.1626791</v>
      </c>
      <c r="N35" s="3" t="n">
        <f aca="false">+IF(AND(N$7&lt;$A35+1,N$8&gt;$A35-1),N$9*VLOOKUP($A35,curves,3,0),0)</f>
        <v>-156256.385023735</v>
      </c>
      <c r="O35" s="4" t="n">
        <f aca="false">+IF(AND(N$7&lt;$A35+1,N$8&gt;$A35-1),N$9*(VLOOKUP($A35,curves,6,0)-N$10)*VLOOKUP($A35,curves,3,0),0)</f>
        <v>-504395.610856618</v>
      </c>
      <c r="Q35" s="3"/>
      <c r="R35" s="4"/>
      <c r="T35" s="3" t="n">
        <f aca="false">+IF(AND(T$7&lt;$A35+1,T$8&gt;$A35-1),T$9*VLOOKUP($A35,curves,3,0),0)</f>
        <v>0</v>
      </c>
      <c r="U35" s="4" t="n">
        <f aca="false">+IF(AND(T$7&lt;$A35+1,T$8&gt;$A35-1),T$9*(VLOOKUP($A35,curves,6,0)-T$10)*VLOOKUP($A35,curves,3,0),0)</f>
        <v>0</v>
      </c>
      <c r="W35" s="3" t="n">
        <f aca="false">+IF(AND(W$7&lt;$A35+1,W$8&gt;$A35-1),W$9*VLOOKUP($A35,curves,3,0),0)</f>
        <v>0</v>
      </c>
      <c r="X35" s="4" t="n">
        <f aca="false">+IF(AND(W$7&lt;$A35+1,W$8&gt;$A35-1),W$9*(VLOOKUP($A35,curves,6,0)-W$10)*VLOOKUP($A35,curves,3,0),0)</f>
        <v>0</v>
      </c>
      <c r="Z35" s="3" t="n">
        <f aca="false">+IF(AND(Z$7&lt;$A35+1,Z$8&gt;$A35-1),Z$9*VLOOKUP($A35,curves,3,0),0)</f>
        <v>0</v>
      </c>
      <c r="AA35" s="4" t="n">
        <f aca="false">+IF(AND(Z$7&lt;$A35+1,Z$8&gt;$A35-1),Z$9*(VLOOKUP($A35,curves,6,0)-Z$10)*VLOOKUP($A35,curves,3,0),0)</f>
        <v>0</v>
      </c>
      <c r="AC35" s="3"/>
      <c r="AD35" s="4"/>
      <c r="AF35" s="3" t="n">
        <f aca="false">+IF(AND(AF$7&lt;$A35+1,AF$8&gt;$A35-1),AF$9*VLOOKUP($A35,curves,3,0),0)</f>
        <v>0</v>
      </c>
      <c r="AG35" s="4" t="n">
        <f aca="false">+IF(AND(AF$7&lt;$A35+1,AF$8&gt;$A35-1),AF$9*(VLOOKUP($A35,curves,6,0)-AF$10)*VLOOKUP($A35,curves,3,0),0)</f>
        <v>0</v>
      </c>
      <c r="AI35" s="3" t="n">
        <f aca="false">+IF(AND(AI$7&lt;$A35+1,AI$8&gt;$A35-1),AI$9*VLOOKUP($A35,curves,3,0),0)</f>
        <v>0</v>
      </c>
      <c r="AJ35" s="4" t="n">
        <f aca="false">+IF(AND(AI$7&lt;$A35+1,AI$8&gt;$A35-1),AI$9*(VLOOKUP($A35,curves,6,0)-AI$10)*VLOOKUP($A35,curves,3,0),0)</f>
        <v>0</v>
      </c>
      <c r="AL35" s="3" t="n">
        <f aca="false">+IF(AND(AL$7&lt;$A35+1,AL$8&gt;$A35-1),AL$9*VLOOKUP($A35,curves,3,0),0)</f>
        <v>0</v>
      </c>
      <c r="AM35" s="4" t="n">
        <f aca="false">+IF(AND(AL$7&lt;$A35+1,AL$8&gt;$A35-1),AL$9*(VLOOKUP($A35,curves,6,0)-AL$10)*VLOOKUP($A35,curves,3,0),0)</f>
        <v>0</v>
      </c>
      <c r="AO35" s="3"/>
      <c r="AP35" s="4"/>
    </row>
    <row r="36" customFormat="false" ht="12.75" hidden="false" customHeight="false" outlineLevel="0" collapsed="false">
      <c r="A36" s="58" t="n">
        <f aca="false">+curves!A25</f>
        <v>37377</v>
      </c>
      <c r="B36" s="3" t="n">
        <f aca="false">+SUMIF($H$11:$CM$11,"POS",$H36:$CM36)</f>
        <v>6061763.02452462</v>
      </c>
      <c r="C36" s="4" t="n">
        <f aca="false">+SUMIF($H$11:$CM$11,"P&amp;l",$H36:$CM36)</f>
        <v>12190401.6833222</v>
      </c>
      <c r="D36" s="66"/>
      <c r="E36" s="3" t="n">
        <f aca="false">+IF(AND($H$7&lt;$A36+1,$H$8&gt;$A36-1),$H$9*VLOOKUP($A36,curves,3,0),0)</f>
        <v>6946584.18510199</v>
      </c>
      <c r="F36" s="4" t="n">
        <f aca="false">-G36*1000*VLOOKUP(A36,curves,3,0)</f>
        <v>-5315733.54211543</v>
      </c>
      <c r="G36" s="67" t="n">
        <v>993.246912910673</v>
      </c>
      <c r="H36" s="3" t="n">
        <f aca="false">+IF(AND($H$7&lt;$A36+1,$H$8&gt;$A36-1),$H$9*VLOOKUP($A36,curves,3,0),0)</f>
        <v>6946584.18510199</v>
      </c>
      <c r="I36" s="4" t="n">
        <f aca="false">+IF(AND(H$7&lt;$A36+1,H$8&gt;$A36-1),H$9*(VLOOKUP($A36,curves,6,0)-H$10)*VLOOKUP($A36,curves,3,0),0)</f>
        <v>14983782.087265</v>
      </c>
      <c r="K36" s="3" t="n">
        <f aca="false">+IF(AND(K$7&lt;$A36+1,K$8&gt;$A36-1),K$9*VLOOKUP($A36,curves,3,0),0)</f>
        <v>-729391.339435709</v>
      </c>
      <c r="L36" s="4" t="n">
        <f aca="false">+IF(AND(K$7&lt;$A36+1,K$8&gt;$A36-1),K$9*(VLOOKUP($A36,curves,6,0)-K$10)*VLOOKUP($A36,curves,3,0),0)</f>
        <v>-2302688.45859853</v>
      </c>
      <c r="N36" s="3" t="n">
        <f aca="false">+IF(AND(N$7&lt;$A36+1,N$8&gt;$A36-1),N$9*VLOOKUP($A36,curves,3,0),0)</f>
        <v>-155429.821141657</v>
      </c>
      <c r="O36" s="4" t="n">
        <f aca="false">+IF(AND(N$7&lt;$A36+1,N$8&gt;$A36-1),N$9*(VLOOKUP($A36,curves,6,0)-N$10)*VLOOKUP($A36,curves,3,0),0)</f>
        <v>-490691.945344211</v>
      </c>
      <c r="Q36" s="3"/>
      <c r="R36" s="4"/>
      <c r="T36" s="3" t="n">
        <f aca="false">+IF(AND(T$7&lt;$A36+1,T$8&gt;$A36-1),T$9*VLOOKUP($A36,curves,3,0),0)</f>
        <v>0</v>
      </c>
      <c r="U36" s="4" t="n">
        <f aca="false">+IF(AND(T$7&lt;$A36+1,T$8&gt;$A36-1),T$9*(VLOOKUP($A36,curves,6,0)-T$10)*VLOOKUP($A36,curves,3,0),0)</f>
        <v>0</v>
      </c>
      <c r="W36" s="3" t="n">
        <f aca="false">+IF(AND(W$7&lt;$A36+1,W$8&gt;$A36-1),W$9*VLOOKUP($A36,curves,3,0),0)</f>
        <v>0</v>
      </c>
      <c r="X36" s="4" t="n">
        <f aca="false">+IF(AND(W$7&lt;$A36+1,W$8&gt;$A36-1),W$9*(VLOOKUP($A36,curves,6,0)-W$10)*VLOOKUP($A36,curves,3,0),0)</f>
        <v>0</v>
      </c>
      <c r="Z36" s="3" t="n">
        <f aca="false">+IF(AND(Z$7&lt;$A36+1,Z$8&gt;$A36-1),Z$9*VLOOKUP($A36,curves,3,0),0)</f>
        <v>0</v>
      </c>
      <c r="AA36" s="4" t="n">
        <f aca="false">+IF(AND(Z$7&lt;$A36+1,Z$8&gt;$A36-1),Z$9*(VLOOKUP($A36,curves,6,0)-Z$10)*VLOOKUP($A36,curves,3,0),0)</f>
        <v>0</v>
      </c>
      <c r="AC36" s="3"/>
      <c r="AD36" s="4"/>
      <c r="AF36" s="3" t="n">
        <f aca="false">+IF(AND(AF$7&lt;$A36+1,AF$8&gt;$A36-1),AF$9*VLOOKUP($A36,curves,3,0),0)</f>
        <v>0</v>
      </c>
      <c r="AG36" s="4" t="n">
        <f aca="false">+IF(AND(AF$7&lt;$A36+1,AF$8&gt;$A36-1),AF$9*(VLOOKUP($A36,curves,6,0)-AF$10)*VLOOKUP($A36,curves,3,0),0)</f>
        <v>0</v>
      </c>
      <c r="AI36" s="3" t="n">
        <f aca="false">+IF(AND(AI$7&lt;$A36+1,AI$8&gt;$A36-1),AI$9*VLOOKUP($A36,curves,3,0),0)</f>
        <v>0</v>
      </c>
      <c r="AJ36" s="4" t="n">
        <f aca="false">+IF(AND(AI$7&lt;$A36+1,AI$8&gt;$A36-1),AI$9*(VLOOKUP($A36,curves,6,0)-AI$10)*VLOOKUP($A36,curves,3,0),0)</f>
        <v>0</v>
      </c>
      <c r="AL36" s="3" t="n">
        <f aca="false">+IF(AND(AL$7&lt;$A36+1,AL$8&gt;$A36-1),AL$9*VLOOKUP($A36,curves,3,0),0)</f>
        <v>0</v>
      </c>
      <c r="AM36" s="4" t="n">
        <f aca="false">+IF(AND(AL$7&lt;$A36+1,AL$8&gt;$A36-1),AL$9*(VLOOKUP($A36,curves,6,0)-AL$10)*VLOOKUP($A36,curves,3,0),0)</f>
        <v>0</v>
      </c>
      <c r="AO36" s="3"/>
      <c r="AP36" s="4"/>
    </row>
    <row r="37" customFormat="false" ht="12.75" hidden="false" customHeight="false" outlineLevel="0" collapsed="false">
      <c r="A37" s="58" t="n">
        <f aca="false">+curves!A26</f>
        <v>37408</v>
      </c>
      <c r="B37" s="3" t="n">
        <f aca="false">+SUMIF($H$11:$CM$11,"POS",$H37:$CM37)</f>
        <v>6028605.77906512</v>
      </c>
      <c r="C37" s="4" t="n">
        <f aca="false">+SUMIF($H$11:$CM$11,"P&amp;l",$H37:$CM37)</f>
        <v>11954920.4274704</v>
      </c>
      <c r="D37" s="66"/>
      <c r="E37" s="3" t="n">
        <f aca="false">+IF(AND($H$7&lt;$A37+1,$H$8&gt;$A37-1),$H$9*VLOOKUP($A37,curves,3,0),0)</f>
        <v>6908587.05522432</v>
      </c>
      <c r="F37" s="4" t="n">
        <f aca="false">-G37*1000*VLOOKUP(A37,curves,3,0)</f>
        <v>-5289457.87123514</v>
      </c>
      <c r="G37" s="67" t="n">
        <v>993.773134385131</v>
      </c>
      <c r="H37" s="3" t="n">
        <f aca="false">+IF(AND($H$7&lt;$A37+1,$H$8&gt;$A37-1),$H$9*VLOOKUP($A37,curves,3,0),0)</f>
        <v>6908587.05522432</v>
      </c>
      <c r="I37" s="4" t="n">
        <f aca="false">+IF(AND(H$7&lt;$A37+1,H$8&gt;$A37-1),H$9*(VLOOKUP($A37,curves,6,0)-H$10)*VLOOKUP($A37,curves,3,0),0)</f>
        <v>14708381.8405726</v>
      </c>
      <c r="K37" s="3" t="n">
        <f aca="false">+IF(AND(K$7&lt;$A37+1,K$8&gt;$A37-1),K$9*VLOOKUP($A37,curves,3,0),0)</f>
        <v>-725401.640798553</v>
      </c>
      <c r="L37" s="4" t="n">
        <f aca="false">+IF(AND(K$7&lt;$A37+1,K$8&gt;$A37-1),K$9*(VLOOKUP($A37,curves,6,0)-K$10)*VLOOKUP($A37,curves,3,0),0)</f>
        <v>-2269781.73405867</v>
      </c>
      <c r="N37" s="3" t="n">
        <f aca="false">+IF(AND(N$7&lt;$A37+1,N$8&gt;$A37-1),N$9*VLOOKUP($A37,curves,3,0),0)</f>
        <v>-154579.635360644</v>
      </c>
      <c r="O37" s="4" t="n">
        <f aca="false">+IF(AND(N$7&lt;$A37+1,N$8&gt;$A37-1),N$9*(VLOOKUP($A37,curves,6,0)-N$10)*VLOOKUP($A37,curves,3,0),0)</f>
        <v>-483679.679043455</v>
      </c>
      <c r="Q37" s="3"/>
      <c r="R37" s="4"/>
      <c r="T37" s="3" t="n">
        <f aca="false">+IF(AND(T$7&lt;$A37+1,T$8&gt;$A37-1),T$9*VLOOKUP($A37,curves,3,0),0)</f>
        <v>0</v>
      </c>
      <c r="U37" s="4" t="n">
        <f aca="false">+IF(AND(T$7&lt;$A37+1,T$8&gt;$A37-1),T$9*(VLOOKUP($A37,curves,6,0)-T$10)*VLOOKUP($A37,curves,3,0),0)</f>
        <v>0</v>
      </c>
      <c r="W37" s="3" t="n">
        <f aca="false">+IF(AND(W$7&lt;$A37+1,W$8&gt;$A37-1),W$9*VLOOKUP($A37,curves,3,0),0)</f>
        <v>0</v>
      </c>
      <c r="X37" s="4" t="n">
        <f aca="false">+IF(AND(W$7&lt;$A37+1,W$8&gt;$A37-1),W$9*(VLOOKUP($A37,curves,6,0)-W$10)*VLOOKUP($A37,curves,3,0),0)</f>
        <v>0</v>
      </c>
      <c r="Z37" s="3" t="n">
        <f aca="false">+IF(AND(Z$7&lt;$A37+1,Z$8&gt;$A37-1),Z$9*VLOOKUP($A37,curves,3,0),0)</f>
        <v>0</v>
      </c>
      <c r="AA37" s="4" t="n">
        <f aca="false">+IF(AND(Z$7&lt;$A37+1,Z$8&gt;$A37-1),Z$9*(VLOOKUP($A37,curves,6,0)-Z$10)*VLOOKUP($A37,curves,3,0),0)</f>
        <v>0</v>
      </c>
      <c r="AC37" s="3"/>
      <c r="AD37" s="4"/>
      <c r="AF37" s="3" t="n">
        <f aca="false">+IF(AND(AF$7&lt;$A37+1,AF$8&gt;$A37-1),AF$9*VLOOKUP($A37,curves,3,0),0)</f>
        <v>0</v>
      </c>
      <c r="AG37" s="4" t="n">
        <f aca="false">+IF(AND(AF$7&lt;$A37+1,AF$8&gt;$A37-1),AF$9*(VLOOKUP($A37,curves,6,0)-AF$10)*VLOOKUP($A37,curves,3,0),0)</f>
        <v>0</v>
      </c>
      <c r="AI37" s="3" t="n">
        <f aca="false">+IF(AND(AI$7&lt;$A37+1,AI$8&gt;$A37-1),AI$9*VLOOKUP($A37,curves,3,0),0)</f>
        <v>0</v>
      </c>
      <c r="AJ37" s="4" t="n">
        <f aca="false">+IF(AND(AI$7&lt;$A37+1,AI$8&gt;$A37-1),AI$9*(VLOOKUP($A37,curves,6,0)-AI$10)*VLOOKUP($A37,curves,3,0),0)</f>
        <v>0</v>
      </c>
      <c r="AL37" s="3" t="n">
        <f aca="false">+IF(AND(AL$7&lt;$A37+1,AL$8&gt;$A37-1),AL$9*VLOOKUP($A37,curves,3,0),0)</f>
        <v>0</v>
      </c>
      <c r="AM37" s="4" t="n">
        <f aca="false">+IF(AND(AL$7&lt;$A37+1,AL$8&gt;$A37-1),AL$9*(VLOOKUP($A37,curves,6,0)-AL$10)*VLOOKUP($A37,curves,3,0),0)</f>
        <v>0</v>
      </c>
      <c r="AO37" s="3"/>
      <c r="AP37" s="4"/>
    </row>
    <row r="38" customFormat="false" ht="12.75" hidden="false" customHeight="false" outlineLevel="0" collapsed="false">
      <c r="A38" s="58" t="n">
        <f aca="false">+curves!A27</f>
        <v>37438</v>
      </c>
      <c r="B38" s="3" t="n">
        <f aca="false">+SUMIF($H$11:$CM$11,"POS",$H38:$CM38)</f>
        <v>5996103.54958875</v>
      </c>
      <c r="C38" s="4" t="n">
        <f aca="false">+SUMIF($H$11:$CM$11,"P&amp;l",$H38:$CM38)</f>
        <v>11836502.5222588</v>
      </c>
      <c r="D38" s="66"/>
      <c r="E38" s="3" t="n">
        <f aca="false">+IF(AND($H$7&lt;$A38+1,$H$8&gt;$A38-1),$H$9*VLOOKUP($A38,curves,3,0),0)</f>
        <v>6871340.55245811</v>
      </c>
      <c r="F38" s="4" t="n">
        <f aca="false">-G38*1000*VLOOKUP(A38,curves,3,0)</f>
        <v>-5263729.28714949</v>
      </c>
      <c r="G38" s="67" t="n">
        <v>994.299900891378</v>
      </c>
      <c r="H38" s="3" t="n">
        <f aca="false">+IF(AND($H$7&lt;$A38+1,$H$8&gt;$A38-1),$H$9*VLOOKUP($A38,curves,3,0),0)</f>
        <v>6871340.55245811</v>
      </c>
      <c r="I38" s="4" t="n">
        <f aca="false">+IF(AND(H$7&lt;$A38+1,H$8&gt;$A38-1),H$9*(VLOOKUP($A38,curves,6,0)-H$10)*VLOOKUP($A38,curves,3,0),0)</f>
        <v>14567241.9712112</v>
      </c>
      <c r="K38" s="3" t="n">
        <f aca="false">+IF(AND(K$7&lt;$A38+1,K$8&gt;$A38-1),K$9*VLOOKUP($A38,curves,3,0),0)</f>
        <v>-721490.758008101</v>
      </c>
      <c r="L38" s="4" t="n">
        <f aca="false">+IF(AND(K$7&lt;$A38+1,K$8&gt;$A38-1),K$9*(VLOOKUP($A38,curves,6,0)-K$10)*VLOOKUP($A38,curves,3,0),0)</f>
        <v>-2251051.16498528</v>
      </c>
      <c r="N38" s="3" t="n">
        <f aca="false">+IF(AND(N$7&lt;$A38+1,N$8&gt;$A38-1),N$9*VLOOKUP($A38,curves,3,0),0)</f>
        <v>-153746.24486125</v>
      </c>
      <c r="O38" s="4" t="n">
        <f aca="false">+IF(AND(N$7&lt;$A38+1,N$8&gt;$A38-1),N$9*(VLOOKUP($A38,curves,6,0)-N$10)*VLOOKUP($A38,curves,3,0),0)</f>
        <v>-479688.2839671</v>
      </c>
      <c r="Q38" s="3"/>
      <c r="R38" s="4"/>
      <c r="T38" s="3" t="n">
        <f aca="false">+IF(AND(T$7&lt;$A38+1,T$8&gt;$A38-1),T$9*VLOOKUP($A38,curves,3,0),0)</f>
        <v>0</v>
      </c>
      <c r="U38" s="4" t="n">
        <f aca="false">+IF(AND(T$7&lt;$A38+1,T$8&gt;$A38-1),T$9*(VLOOKUP($A38,curves,6,0)-T$10)*VLOOKUP($A38,curves,3,0),0)</f>
        <v>0</v>
      </c>
      <c r="W38" s="3" t="n">
        <f aca="false">+IF(AND(W$7&lt;$A38+1,W$8&gt;$A38-1),W$9*VLOOKUP($A38,curves,3,0),0)</f>
        <v>0</v>
      </c>
      <c r="X38" s="4" t="n">
        <f aca="false">+IF(AND(W$7&lt;$A38+1,W$8&gt;$A38-1),W$9*(VLOOKUP($A38,curves,6,0)-W$10)*VLOOKUP($A38,curves,3,0),0)</f>
        <v>0</v>
      </c>
      <c r="Z38" s="3" t="n">
        <f aca="false">+IF(AND(Z$7&lt;$A38+1,Z$8&gt;$A38-1),Z$9*VLOOKUP($A38,curves,3,0),0)</f>
        <v>0</v>
      </c>
      <c r="AA38" s="4" t="n">
        <f aca="false">+IF(AND(Z$7&lt;$A38+1,Z$8&gt;$A38-1),Z$9*(VLOOKUP($A38,curves,6,0)-Z$10)*VLOOKUP($A38,curves,3,0),0)</f>
        <v>0</v>
      </c>
      <c r="AC38" s="3"/>
      <c r="AD38" s="4"/>
      <c r="AF38" s="3" t="n">
        <f aca="false">+IF(AND(AF$7&lt;$A38+1,AF$8&gt;$A38-1),AF$9*VLOOKUP($A38,curves,3,0),0)</f>
        <v>0</v>
      </c>
      <c r="AG38" s="4" t="n">
        <f aca="false">+IF(AND(AF$7&lt;$A38+1,AF$8&gt;$A38-1),AF$9*(VLOOKUP($A38,curves,6,0)-AF$10)*VLOOKUP($A38,curves,3,0),0)</f>
        <v>0</v>
      </c>
      <c r="AI38" s="3" t="n">
        <f aca="false">+IF(AND(AI$7&lt;$A38+1,AI$8&gt;$A38-1),AI$9*VLOOKUP($A38,curves,3,0),0)</f>
        <v>0</v>
      </c>
      <c r="AJ38" s="4" t="n">
        <f aca="false">+IF(AND(AI$7&lt;$A38+1,AI$8&gt;$A38-1),AI$9*(VLOOKUP($A38,curves,6,0)-AI$10)*VLOOKUP($A38,curves,3,0),0)</f>
        <v>0</v>
      </c>
      <c r="AL38" s="3" t="n">
        <f aca="false">+IF(AND(AL$7&lt;$A38+1,AL$8&gt;$A38-1),AL$9*VLOOKUP($A38,curves,3,0),0)</f>
        <v>0</v>
      </c>
      <c r="AM38" s="4" t="n">
        <f aca="false">+IF(AND(AL$7&lt;$A38+1,AL$8&gt;$A38-1),AL$9*(VLOOKUP($A38,curves,6,0)-AL$10)*VLOOKUP($A38,curves,3,0),0)</f>
        <v>0</v>
      </c>
      <c r="AO38" s="3"/>
      <c r="AP38" s="4"/>
    </row>
    <row r="39" customFormat="false" ht="12.75" hidden="false" customHeight="false" outlineLevel="0" collapsed="false">
      <c r="A39" s="58" t="n">
        <f aca="false">+curves!A28</f>
        <v>37469</v>
      </c>
      <c r="B39" s="3" t="n">
        <f aca="false">+SUMIF($H$11:$CM$11,"POS",$H39:$CM39)</f>
        <v>5961762.83296863</v>
      </c>
      <c r="C39" s="4" t="n">
        <f aca="false">+SUMIF($H$11:$CM$11,"P&amp;l",$H39:$CM39)</f>
        <v>11744865.7845867</v>
      </c>
      <c r="D39" s="66"/>
      <c r="E39" s="3" t="n">
        <f aca="false">+IF(AND($H$7&lt;$A39+1,$H$8&gt;$A39-1),$H$9*VLOOKUP($A39,curves,3,0),0)</f>
        <v>6831987.20294357</v>
      </c>
      <c r="F39" s="4" t="n">
        <f aca="false">-G39*1000*VLOOKUP(A39,curves,3,0)</f>
        <v>-5236358.55651324</v>
      </c>
      <c r="G39" s="67" t="n">
        <v>994.827212993938</v>
      </c>
      <c r="H39" s="3" t="n">
        <f aca="false">+IF(AND($H$7&lt;$A39+1,$H$8&gt;$A39-1),$H$9*VLOOKUP($A39,curves,3,0),0)</f>
        <v>6831987.20294357</v>
      </c>
      <c r="I39" s="4" t="n">
        <f aca="false">+IF(AND(H$7&lt;$A39+1,H$8&gt;$A39-1),H$9*(VLOOKUP($A39,curves,6,0)-H$10)*VLOOKUP($A39,curves,3,0),0)</f>
        <v>14456484.9214286</v>
      </c>
      <c r="K39" s="3" t="n">
        <f aca="false">+IF(AND(K$7&lt;$A39+1,K$8&gt;$A39-1),K$9*VLOOKUP($A39,curves,3,0),0)</f>
        <v>-717358.656309074</v>
      </c>
      <c r="L39" s="4" t="n">
        <f aca="false">+IF(AND(K$7&lt;$A39+1,K$8&gt;$A39-1),K$9*(VLOOKUP($A39,curves,6,0)-K$10)*VLOOKUP($A39,curves,3,0),0)</f>
        <v>-2235289.57305908</v>
      </c>
      <c r="N39" s="3" t="n">
        <f aca="false">+IF(AND(N$7&lt;$A39+1,N$8&gt;$A39-1),N$9*VLOOKUP($A39,curves,3,0),0)</f>
        <v>-152865.713665862</v>
      </c>
      <c r="O39" s="4" t="n">
        <f aca="false">+IF(AND(N$7&lt;$A39+1,N$8&gt;$A39-1),N$9*(VLOOKUP($A39,curves,6,0)-N$10)*VLOOKUP($A39,curves,3,0),0)</f>
        <v>-476329.563782827</v>
      </c>
      <c r="Q39" s="3"/>
      <c r="R39" s="4"/>
      <c r="T39" s="3" t="n">
        <f aca="false">+IF(AND(T$7&lt;$A39+1,T$8&gt;$A39-1),T$9*VLOOKUP($A39,curves,3,0),0)</f>
        <v>0</v>
      </c>
      <c r="U39" s="4" t="n">
        <f aca="false">+IF(AND(T$7&lt;$A39+1,T$8&gt;$A39-1),T$9*(VLOOKUP($A39,curves,6,0)-T$10)*VLOOKUP($A39,curves,3,0),0)</f>
        <v>0</v>
      </c>
      <c r="W39" s="3" t="n">
        <f aca="false">+IF(AND(W$7&lt;$A39+1,W$8&gt;$A39-1),W$9*VLOOKUP($A39,curves,3,0),0)</f>
        <v>0</v>
      </c>
      <c r="X39" s="4" t="n">
        <f aca="false">+IF(AND(W$7&lt;$A39+1,W$8&gt;$A39-1),W$9*(VLOOKUP($A39,curves,6,0)-W$10)*VLOOKUP($A39,curves,3,0),0)</f>
        <v>0</v>
      </c>
      <c r="Z39" s="3" t="n">
        <f aca="false">+IF(AND(Z$7&lt;$A39+1,Z$8&gt;$A39-1),Z$9*VLOOKUP($A39,curves,3,0),0)</f>
        <v>0</v>
      </c>
      <c r="AA39" s="4" t="n">
        <f aca="false">+IF(AND(Z$7&lt;$A39+1,Z$8&gt;$A39-1),Z$9*(VLOOKUP($A39,curves,6,0)-Z$10)*VLOOKUP($A39,curves,3,0),0)</f>
        <v>0</v>
      </c>
      <c r="AC39" s="3"/>
      <c r="AD39" s="4"/>
      <c r="AF39" s="3" t="n">
        <f aca="false">+IF(AND(AF$7&lt;$A39+1,AF$8&gt;$A39-1),AF$9*VLOOKUP($A39,curves,3,0),0)</f>
        <v>0</v>
      </c>
      <c r="AG39" s="4" t="n">
        <f aca="false">+IF(AND(AF$7&lt;$A39+1,AF$8&gt;$A39-1),AF$9*(VLOOKUP($A39,curves,6,0)-AF$10)*VLOOKUP($A39,curves,3,0),0)</f>
        <v>0</v>
      </c>
      <c r="AI39" s="3" t="n">
        <f aca="false">+IF(AND(AI$7&lt;$A39+1,AI$8&gt;$A39-1),AI$9*VLOOKUP($A39,curves,3,0),0)</f>
        <v>0</v>
      </c>
      <c r="AJ39" s="4" t="n">
        <f aca="false">+IF(AND(AI$7&lt;$A39+1,AI$8&gt;$A39-1),AI$9*(VLOOKUP($A39,curves,6,0)-AI$10)*VLOOKUP($A39,curves,3,0),0)</f>
        <v>0</v>
      </c>
      <c r="AL39" s="3" t="n">
        <f aca="false">+IF(AND(AL$7&lt;$A39+1,AL$8&gt;$A39-1),AL$9*VLOOKUP($A39,curves,3,0),0)</f>
        <v>0</v>
      </c>
      <c r="AM39" s="4" t="n">
        <f aca="false">+IF(AND(AL$7&lt;$A39+1,AL$8&gt;$A39-1),AL$9*(VLOOKUP($A39,curves,6,0)-AL$10)*VLOOKUP($A39,curves,3,0),0)</f>
        <v>0</v>
      </c>
      <c r="AO39" s="3"/>
      <c r="AP39" s="4"/>
    </row>
    <row r="40" customFormat="false" ht="12.75" hidden="false" customHeight="false" outlineLevel="0" collapsed="false">
      <c r="A40" s="58" t="n">
        <f aca="false">+curves!A29</f>
        <v>37500</v>
      </c>
      <c r="B40" s="3" t="n">
        <f aca="false">+SUMIF($H$11:$CM$11,"POS",$H40:$CM40)</f>
        <v>5927603.87156144</v>
      </c>
      <c r="C40" s="4" t="n">
        <f aca="false">+SUMIF($H$11:$CM$11,"P&amp;l",$H40:$CM40)</f>
        <v>11582729.8628215</v>
      </c>
      <c r="D40" s="66"/>
      <c r="E40" s="3" t="n">
        <f aca="false">+IF(AND($H$7&lt;$A40+1,$H$8&gt;$A40-1),$H$9*VLOOKUP($A40,curves,3,0),0)</f>
        <v>6792842.13901898</v>
      </c>
      <c r="F40" s="4" t="n">
        <f aca="false">-G40*1000*VLOOKUP(A40,curves,3,0)</f>
        <v>-5209118.43346926</v>
      </c>
      <c r="G40" s="67" t="n">
        <v>995.355071257909</v>
      </c>
      <c r="H40" s="3" t="n">
        <f aca="false">+IF(AND($H$7&lt;$A40+1,$H$8&gt;$A40-1),$H$9*VLOOKUP($A40,curves,3,0),0)</f>
        <v>6792842.13901898</v>
      </c>
      <c r="I40" s="4" t="n">
        <f aca="false">+IF(AND(H$7&lt;$A40+1,H$8&gt;$A40-1),H$9*(VLOOKUP($A40,curves,6,0)-H$10)*VLOOKUP($A40,curves,3,0),0)</f>
        <v>14264968.4919399</v>
      </c>
      <c r="K40" s="3" t="n">
        <f aca="false">+IF(AND(K$7&lt;$A40+1,K$8&gt;$A40-1),K$9*VLOOKUP($A40,curves,3,0),0)</f>
        <v>-713248.424596993</v>
      </c>
      <c r="L40" s="4" t="n">
        <f aca="false">+IF(AND(K$7&lt;$A40+1,K$8&gt;$A40-1),K$9*(VLOOKUP($A40,curves,6,0)-K$10)*VLOOKUP($A40,curves,3,0),0)</f>
        <v>-2211070.11625068</v>
      </c>
      <c r="N40" s="3" t="n">
        <f aca="false">+IF(AND(N$7&lt;$A40+1,N$8&gt;$A40-1),N$9*VLOOKUP($A40,curves,3,0),0)</f>
        <v>-151989.84286055</v>
      </c>
      <c r="O40" s="4" t="n">
        <f aca="false">+IF(AND(N$7&lt;$A40+1,N$8&gt;$A40-1),N$9*(VLOOKUP($A40,curves,6,0)-N$10)*VLOOKUP($A40,curves,3,0),0)</f>
        <v>-471168.512867704</v>
      </c>
      <c r="Q40" s="3"/>
      <c r="R40" s="4"/>
      <c r="T40" s="3" t="n">
        <f aca="false">+IF(AND(T$7&lt;$A40+1,T$8&gt;$A40-1),T$9*VLOOKUP($A40,curves,3,0),0)</f>
        <v>0</v>
      </c>
      <c r="U40" s="4" t="n">
        <f aca="false">+IF(AND(T$7&lt;$A40+1,T$8&gt;$A40-1),T$9*(VLOOKUP($A40,curves,6,0)-T$10)*VLOOKUP($A40,curves,3,0),0)</f>
        <v>0</v>
      </c>
      <c r="W40" s="3" t="n">
        <f aca="false">+IF(AND(W$7&lt;$A40+1,W$8&gt;$A40-1),W$9*VLOOKUP($A40,curves,3,0),0)</f>
        <v>0</v>
      </c>
      <c r="X40" s="4" t="n">
        <f aca="false">+IF(AND(W$7&lt;$A40+1,W$8&gt;$A40-1),W$9*(VLOOKUP($A40,curves,6,0)-W$10)*VLOOKUP($A40,curves,3,0),0)</f>
        <v>0</v>
      </c>
      <c r="Z40" s="3" t="n">
        <f aca="false">+IF(AND(Z$7&lt;$A40+1,Z$8&gt;$A40-1),Z$9*VLOOKUP($A40,curves,3,0),0)</f>
        <v>0</v>
      </c>
      <c r="AA40" s="4" t="n">
        <f aca="false">+IF(AND(Z$7&lt;$A40+1,Z$8&gt;$A40-1),Z$9*(VLOOKUP($A40,curves,6,0)-Z$10)*VLOOKUP($A40,curves,3,0),0)</f>
        <v>0</v>
      </c>
      <c r="AC40" s="3"/>
      <c r="AD40" s="4"/>
      <c r="AF40" s="3" t="n">
        <f aca="false">+IF(AND(AF$7&lt;$A40+1,AF$8&gt;$A40-1),AF$9*VLOOKUP($A40,curves,3,0),0)</f>
        <v>0</v>
      </c>
      <c r="AG40" s="4" t="n">
        <f aca="false">+IF(AND(AF$7&lt;$A40+1,AF$8&gt;$A40-1),AF$9*(VLOOKUP($A40,curves,6,0)-AF$10)*VLOOKUP($A40,curves,3,0),0)</f>
        <v>0</v>
      </c>
      <c r="AI40" s="3" t="n">
        <f aca="false">+IF(AND(AI$7&lt;$A40+1,AI$8&gt;$A40-1),AI$9*VLOOKUP($A40,curves,3,0),0)</f>
        <v>0</v>
      </c>
      <c r="AJ40" s="4" t="n">
        <f aca="false">+IF(AND(AI$7&lt;$A40+1,AI$8&gt;$A40-1),AI$9*(VLOOKUP($A40,curves,6,0)-AI$10)*VLOOKUP($A40,curves,3,0),0)</f>
        <v>0</v>
      </c>
      <c r="AL40" s="3" t="n">
        <f aca="false">+IF(AND(AL$7&lt;$A40+1,AL$8&gt;$A40-1),AL$9*VLOOKUP($A40,curves,3,0),0)</f>
        <v>0</v>
      </c>
      <c r="AM40" s="4" t="n">
        <f aca="false">+IF(AND(AL$7&lt;$A40+1,AL$8&gt;$A40-1),AL$9*(VLOOKUP($A40,curves,6,0)-AL$10)*VLOOKUP($A40,curves,3,0),0)</f>
        <v>0</v>
      </c>
      <c r="AO40" s="3"/>
      <c r="AP40" s="4"/>
    </row>
    <row r="41" customFormat="false" ht="12.75" hidden="false" customHeight="false" outlineLevel="0" collapsed="false">
      <c r="A41" s="58" t="n">
        <f aca="false">+curves!A30</f>
        <v>37530</v>
      </c>
      <c r="B41" s="3" t="n">
        <f aca="false">+SUMIF($H$11:$CM$11,"POS",$H41:$CM41)</f>
        <v>5894203.42437393</v>
      </c>
      <c r="C41" s="4" t="n">
        <f aca="false">+SUMIF($H$11:$CM$11,"P&amp;l",$H41:$CM41)</f>
        <v>11611771.5625148</v>
      </c>
      <c r="D41" s="66"/>
      <c r="E41" s="3" t="n">
        <f aca="false">+IF(AND($H$7&lt;$A41+1,$H$8&gt;$A41-1),$H$9*VLOOKUP($A41,curves,3,0),0)</f>
        <v>6754566.30783432</v>
      </c>
      <c r="F41" s="4" t="n">
        <f aca="false">-G41*1000*VLOOKUP(A41,curves,3,0)</f>
        <v>-5182516.24472655</v>
      </c>
      <c r="G41" s="67" t="n">
        <v>995.883476248968</v>
      </c>
      <c r="H41" s="3" t="n">
        <f aca="false">+IF(AND($H$7&lt;$A41+1,$H$8&gt;$A41-1),$H$9*VLOOKUP($A41,curves,3,0),0)</f>
        <v>6754566.30783432</v>
      </c>
      <c r="I41" s="4" t="n">
        <f aca="false">+IF(AND(H$7&lt;$A41+1,H$8&gt;$A41-1),H$9*(VLOOKUP($A41,curves,6,0)-H$10)*VLOOKUP($A41,curves,3,0),0)</f>
        <v>14292662.3073774</v>
      </c>
      <c r="K41" s="3" t="n">
        <f aca="false">+IF(AND(K$7&lt;$A41+1,K$8&gt;$A41-1),K$9*VLOOKUP($A41,curves,3,0),0)</f>
        <v>-709229.462322604</v>
      </c>
      <c r="L41" s="4" t="n">
        <f aca="false">+IF(AND(K$7&lt;$A41+1,K$8&gt;$A41-1),K$9*(VLOOKUP($A41,curves,6,0)-K$10)*VLOOKUP($A41,curves,3,0),0)</f>
        <v>-2209959.00459723</v>
      </c>
      <c r="N41" s="3" t="n">
        <f aca="false">+IF(AND(N$7&lt;$A41+1,N$8&gt;$A41-1),N$9*VLOOKUP($A41,curves,3,0),0)</f>
        <v>-151133.421137793</v>
      </c>
      <c r="O41" s="4" t="n">
        <f aca="false">+IF(AND(N$7&lt;$A41+1,N$8&gt;$A41-1),N$9*(VLOOKUP($A41,curves,6,0)-N$10)*VLOOKUP($A41,curves,3,0),0)</f>
        <v>-470931.740265363</v>
      </c>
      <c r="Q41" s="3"/>
      <c r="R41" s="4"/>
      <c r="T41" s="3" t="n">
        <f aca="false">+IF(AND(T$7&lt;$A41+1,T$8&gt;$A41-1),T$9*VLOOKUP($A41,curves,3,0),0)</f>
        <v>0</v>
      </c>
      <c r="U41" s="4" t="n">
        <f aca="false">+IF(AND(T$7&lt;$A41+1,T$8&gt;$A41-1),T$9*(VLOOKUP($A41,curves,6,0)-T$10)*VLOOKUP($A41,curves,3,0),0)</f>
        <v>0</v>
      </c>
      <c r="W41" s="3" t="n">
        <f aca="false">+IF(AND(W$7&lt;$A41+1,W$8&gt;$A41-1),W$9*VLOOKUP($A41,curves,3,0),0)</f>
        <v>0</v>
      </c>
      <c r="X41" s="4" t="n">
        <f aca="false">+IF(AND(W$7&lt;$A41+1,W$8&gt;$A41-1),W$9*(VLOOKUP($A41,curves,6,0)-W$10)*VLOOKUP($A41,curves,3,0),0)</f>
        <v>0</v>
      </c>
      <c r="Z41" s="3" t="n">
        <f aca="false">+IF(AND(Z$7&lt;$A41+1,Z$8&gt;$A41-1),Z$9*VLOOKUP($A41,curves,3,0),0)</f>
        <v>0</v>
      </c>
      <c r="AA41" s="4" t="n">
        <f aca="false">+IF(AND(Z$7&lt;$A41+1,Z$8&gt;$A41-1),Z$9*(VLOOKUP($A41,curves,6,0)-Z$10)*VLOOKUP($A41,curves,3,0),0)</f>
        <v>0</v>
      </c>
      <c r="AC41" s="3"/>
      <c r="AD41" s="4"/>
      <c r="AF41" s="3" t="n">
        <f aca="false">+IF(AND(AF$7&lt;$A41+1,AF$8&gt;$A41-1),AF$9*VLOOKUP($A41,curves,3,0),0)</f>
        <v>0</v>
      </c>
      <c r="AG41" s="4" t="n">
        <f aca="false">+IF(AND(AF$7&lt;$A41+1,AF$8&gt;$A41-1),AF$9*(VLOOKUP($A41,curves,6,0)-AF$10)*VLOOKUP($A41,curves,3,0),0)</f>
        <v>0</v>
      </c>
      <c r="AI41" s="3" t="n">
        <f aca="false">+IF(AND(AI$7&lt;$A41+1,AI$8&gt;$A41-1),AI$9*VLOOKUP($A41,curves,3,0),0)</f>
        <v>0</v>
      </c>
      <c r="AJ41" s="4" t="n">
        <f aca="false">+IF(AND(AI$7&lt;$A41+1,AI$8&gt;$A41-1),AI$9*(VLOOKUP($A41,curves,6,0)-AI$10)*VLOOKUP($A41,curves,3,0),0)</f>
        <v>0</v>
      </c>
      <c r="AL41" s="3" t="n">
        <f aca="false">+IF(AND(AL$7&lt;$A41+1,AL$8&gt;$A41-1),AL$9*VLOOKUP($A41,curves,3,0),0)</f>
        <v>0</v>
      </c>
      <c r="AM41" s="4" t="n">
        <f aca="false">+IF(AND(AL$7&lt;$A41+1,AL$8&gt;$A41-1),AL$9*(VLOOKUP($A41,curves,6,0)-AL$10)*VLOOKUP($A41,curves,3,0),0)</f>
        <v>0</v>
      </c>
      <c r="AO41" s="3"/>
      <c r="AP41" s="4"/>
    </row>
    <row r="42" customFormat="false" ht="12.75" hidden="false" customHeight="false" outlineLevel="0" collapsed="false">
      <c r="A42" s="58" t="n">
        <f aca="false">+curves!A31</f>
        <v>37561</v>
      </c>
      <c r="B42" s="3" t="n">
        <f aca="false">+SUMIF($H$11:$CM$11,"POS",$H42:$CM42)</f>
        <v>5859143.37453226</v>
      </c>
      <c r="C42" s="4" t="n">
        <f aca="false">+SUMIF($H$11:$CM$11,"P&amp;l",$H42:$CM42)</f>
        <v>12116898.1800114</v>
      </c>
      <c r="D42" s="66"/>
      <c r="E42" s="3" t="n">
        <f aca="false">+IF(AND($H$7&lt;$A42+1,$H$8&gt;$A42-1),$H$9*VLOOKUP($A42,curves,3,0),0)</f>
        <v>6714388.62573529</v>
      </c>
      <c r="F42" s="4" t="n">
        <f aca="false">-G42*1000*VLOOKUP(A42,curves,3,0)</f>
        <v>-5154425.73236242</v>
      </c>
      <c r="G42" s="67" t="n">
        <v>996.412428533396</v>
      </c>
      <c r="H42" s="3" t="n">
        <f aca="false">+IF(AND($H$7&lt;$A42+1,$H$8&gt;$A42-1),$H$9*VLOOKUP($A42,curves,3,0),0)</f>
        <v>6714388.62573529</v>
      </c>
      <c r="I42" s="4" t="n">
        <f aca="false">+IF(AND(H$7&lt;$A42+1,H$8&gt;$A42-1),H$9*(VLOOKUP($A42,curves,6,0)-H$10)*VLOOKUP($A42,curves,3,0),0)</f>
        <v>14865656.4173779</v>
      </c>
      <c r="K42" s="3" t="n">
        <f aca="false">+IF(AND(K$7&lt;$A42+1,K$8&gt;$A42-1),K$9*VLOOKUP($A42,curves,3,0),0)</f>
        <v>-705010.805702206</v>
      </c>
      <c r="L42" s="4" t="n">
        <f aca="false">+IF(AND(K$7&lt;$A42+1,K$8&gt;$A42-1),K$9*(VLOOKUP($A42,curves,6,0)-K$10)*VLOOKUP($A42,curves,3,0),0)</f>
        <v>-2265904.72952689</v>
      </c>
      <c r="N42" s="3" t="n">
        <f aca="false">+IF(AND(N$7&lt;$A42+1,N$8&gt;$A42-1),N$9*VLOOKUP($A42,curves,3,0),0)</f>
        <v>-150234.445500827</v>
      </c>
      <c r="O42" s="4" t="n">
        <f aca="false">+IF(AND(N$7&lt;$A42+1,N$8&gt;$A42-1),N$9*(VLOOKUP($A42,curves,6,0)-N$10)*VLOOKUP($A42,curves,3,0),0)</f>
        <v>-482853.507839659</v>
      </c>
      <c r="Q42" s="3"/>
      <c r="R42" s="4"/>
      <c r="T42" s="3" t="n">
        <f aca="false">+IF(AND(T$7&lt;$A42+1,T$8&gt;$A42-1),T$9*VLOOKUP($A42,curves,3,0),0)</f>
        <v>0</v>
      </c>
      <c r="U42" s="4" t="n">
        <f aca="false">+IF(AND(T$7&lt;$A42+1,T$8&gt;$A42-1),T$9*(VLOOKUP($A42,curves,6,0)-T$10)*VLOOKUP($A42,curves,3,0),0)</f>
        <v>0</v>
      </c>
      <c r="W42" s="3" t="n">
        <f aca="false">+IF(AND(W$7&lt;$A42+1,W$8&gt;$A42-1),W$9*VLOOKUP($A42,curves,3,0),0)</f>
        <v>0</v>
      </c>
      <c r="X42" s="4" t="n">
        <f aca="false">+IF(AND(W$7&lt;$A42+1,W$8&gt;$A42-1),W$9*(VLOOKUP($A42,curves,6,0)-W$10)*VLOOKUP($A42,curves,3,0),0)</f>
        <v>0</v>
      </c>
      <c r="Z42" s="3" t="n">
        <f aca="false">+IF(AND(Z$7&lt;$A42+1,Z$8&gt;$A42-1),Z$9*VLOOKUP($A42,curves,3,0),0)</f>
        <v>0</v>
      </c>
      <c r="AA42" s="4" t="n">
        <f aca="false">+IF(AND(Z$7&lt;$A42+1,Z$8&gt;$A42-1),Z$9*(VLOOKUP($A42,curves,6,0)-Z$10)*VLOOKUP($A42,curves,3,0),0)</f>
        <v>0</v>
      </c>
      <c r="AC42" s="3"/>
      <c r="AD42" s="4"/>
      <c r="AF42" s="3" t="n">
        <f aca="false">+IF(AND(AF$7&lt;$A42+1,AF$8&gt;$A42-1),AF$9*VLOOKUP($A42,curves,3,0),0)</f>
        <v>0</v>
      </c>
      <c r="AG42" s="4" t="n">
        <f aca="false">+IF(AND(AF$7&lt;$A42+1,AF$8&gt;$A42-1),AF$9*(VLOOKUP($A42,curves,6,0)-AF$10)*VLOOKUP($A42,curves,3,0),0)</f>
        <v>0</v>
      </c>
      <c r="AI42" s="3" t="n">
        <f aca="false">+IF(AND(AI$7&lt;$A42+1,AI$8&gt;$A42-1),AI$9*VLOOKUP($A42,curves,3,0),0)</f>
        <v>0</v>
      </c>
      <c r="AJ42" s="4" t="n">
        <f aca="false">+IF(AND(AI$7&lt;$A42+1,AI$8&gt;$A42-1),AI$9*(VLOOKUP($A42,curves,6,0)-AI$10)*VLOOKUP($A42,curves,3,0),0)</f>
        <v>0</v>
      </c>
      <c r="AL42" s="3" t="n">
        <f aca="false">+IF(AND(AL$7&lt;$A42+1,AL$8&gt;$A42-1),AL$9*VLOOKUP($A42,curves,3,0),0)</f>
        <v>0</v>
      </c>
      <c r="AM42" s="4" t="n">
        <f aca="false">+IF(AND(AL$7&lt;$A42+1,AL$8&gt;$A42-1),AL$9*(VLOOKUP($A42,curves,6,0)-AL$10)*VLOOKUP($A42,curves,3,0),0)</f>
        <v>0</v>
      </c>
      <c r="AO42" s="3"/>
      <c r="AP42" s="4"/>
    </row>
    <row r="43" customFormat="false" ht="12.75" hidden="false" customHeight="false" outlineLevel="0" collapsed="false">
      <c r="A43" s="58" t="n">
        <f aca="false">+curves!A32</f>
        <v>37591</v>
      </c>
      <c r="B43" s="3" t="n">
        <f aca="false">+SUMIF($H$11:$CM$11,"POS",$H43:$CM43)</f>
        <v>5825407.76815542</v>
      </c>
      <c r="C43" s="4" t="n">
        <f aca="false">+SUMIF($H$11:$CM$11,"P&amp;l",$H43:$CM43)</f>
        <v>12629672.6306971</v>
      </c>
      <c r="D43" s="66"/>
      <c r="E43" s="3" t="n">
        <f aca="false">+IF(AND($H$7&lt;$A43+1,$H$8&gt;$A43-1),$H$9*VLOOKUP($A43,curves,3,0),0)</f>
        <v>6675728.71296996</v>
      </c>
      <c r="F43" s="4" t="n">
        <f aca="false">-G43*1000*VLOOKUP(A43,curves,3,0)</f>
        <v>-5127471.0536434</v>
      </c>
      <c r="G43" s="67" t="n">
        <v>996.941928678037</v>
      </c>
      <c r="H43" s="3" t="n">
        <f aca="false">+IF(AND($H$7&lt;$A43+1,$H$8&gt;$A43-1),$H$9*VLOOKUP($A43,curves,3,0),0)</f>
        <v>6675728.71296996</v>
      </c>
      <c r="I43" s="4" t="n">
        <f aca="false">+IF(AND(H$7&lt;$A43+1,H$8&gt;$A43-1),H$9*(VLOOKUP($A43,curves,6,0)-H$10)*VLOOKUP($A43,curves,3,0),0)</f>
        <v>15447636.2418125</v>
      </c>
      <c r="K43" s="3" t="n">
        <f aca="false">+IF(AND(K$7&lt;$A43+1,K$8&gt;$A43-1),K$9*VLOOKUP($A43,curves,3,0),0)</f>
        <v>-700951.514861846</v>
      </c>
      <c r="L43" s="4" t="n">
        <f aca="false">+IF(AND(K$7&lt;$A43+1,K$8&gt;$A43-1),K$9*(VLOOKUP($A43,curves,6,0)-K$10)*VLOOKUP($A43,curves,3,0),0)</f>
        <v>-2322953.32025216</v>
      </c>
      <c r="N43" s="3" t="n">
        <f aca="false">+IF(AND(N$7&lt;$A43+1,N$8&gt;$A43-1),N$9*VLOOKUP($A43,curves,3,0),0)</f>
        <v>-149369.429952703</v>
      </c>
      <c r="O43" s="4" t="n">
        <f aca="false">+IF(AND(N$7&lt;$A43+1,N$8&gt;$A43-1),N$9*(VLOOKUP($A43,curves,6,0)-N$10)*VLOOKUP($A43,curves,3,0),0)</f>
        <v>-495010.290863258</v>
      </c>
      <c r="Q43" s="3"/>
      <c r="R43" s="4"/>
      <c r="T43" s="3" t="n">
        <f aca="false">+IF(AND(T$7&lt;$A43+1,T$8&gt;$A43-1),T$9*VLOOKUP($A43,curves,3,0),0)</f>
        <v>0</v>
      </c>
      <c r="U43" s="4" t="n">
        <f aca="false">+IF(AND(T$7&lt;$A43+1,T$8&gt;$A43-1),T$9*(VLOOKUP($A43,curves,6,0)-T$10)*VLOOKUP($A43,curves,3,0),0)</f>
        <v>0</v>
      </c>
      <c r="W43" s="3" t="n">
        <f aca="false">+IF(AND(W$7&lt;$A43+1,W$8&gt;$A43-1),W$9*VLOOKUP($A43,curves,3,0),0)</f>
        <v>0</v>
      </c>
      <c r="X43" s="4" t="n">
        <f aca="false">+IF(AND(W$7&lt;$A43+1,W$8&gt;$A43-1),W$9*(VLOOKUP($A43,curves,6,0)-W$10)*VLOOKUP($A43,curves,3,0),0)</f>
        <v>0</v>
      </c>
      <c r="Z43" s="3" t="n">
        <f aca="false">+IF(AND(Z$7&lt;$A43+1,Z$8&gt;$A43-1),Z$9*VLOOKUP($A43,curves,3,0),0)</f>
        <v>0</v>
      </c>
      <c r="AA43" s="4" t="n">
        <f aca="false">+IF(AND(Z$7&lt;$A43+1,Z$8&gt;$A43-1),Z$9*(VLOOKUP($A43,curves,6,0)-Z$10)*VLOOKUP($A43,curves,3,0),0)</f>
        <v>0</v>
      </c>
      <c r="AC43" s="3"/>
      <c r="AD43" s="4"/>
      <c r="AF43" s="3" t="n">
        <f aca="false">+IF(AND(AF$7&lt;$A43+1,AF$8&gt;$A43-1),AF$9*VLOOKUP($A43,curves,3,0),0)</f>
        <v>0</v>
      </c>
      <c r="AG43" s="4" t="n">
        <f aca="false">+IF(AND(AF$7&lt;$A43+1,AF$8&gt;$A43-1),AF$9*(VLOOKUP($A43,curves,6,0)-AF$10)*VLOOKUP($A43,curves,3,0),0)</f>
        <v>0</v>
      </c>
      <c r="AI43" s="3" t="n">
        <f aca="false">+IF(AND(AI$7&lt;$A43+1,AI$8&gt;$A43-1),AI$9*VLOOKUP($A43,curves,3,0),0)</f>
        <v>0</v>
      </c>
      <c r="AJ43" s="4" t="n">
        <f aca="false">+IF(AND(AI$7&lt;$A43+1,AI$8&gt;$A43-1),AI$9*(VLOOKUP($A43,curves,6,0)-AI$10)*VLOOKUP($A43,curves,3,0),0)</f>
        <v>0</v>
      </c>
      <c r="AL43" s="3" t="n">
        <f aca="false">+IF(AND(AL$7&lt;$A43+1,AL$8&gt;$A43-1),AL$9*VLOOKUP($A43,curves,3,0),0)</f>
        <v>0</v>
      </c>
      <c r="AM43" s="4" t="n">
        <f aca="false">+IF(AND(AL$7&lt;$A43+1,AL$8&gt;$A43-1),AL$9*(VLOOKUP($A43,curves,6,0)-AL$10)*VLOOKUP($A43,curves,3,0),0)</f>
        <v>0</v>
      </c>
      <c r="AO43" s="3"/>
      <c r="AP43" s="4"/>
    </row>
    <row r="44" customFormat="false" ht="12.75" hidden="false" customHeight="false" outlineLevel="0" collapsed="false">
      <c r="A44" s="58" t="n">
        <f aca="false">+curves!A33</f>
        <v>37622</v>
      </c>
      <c r="B44" s="3" t="n">
        <f aca="false">+SUMIF($H$11:$CM$11,"POS",$H44:$CM44)</f>
        <v>23836344.6840647</v>
      </c>
      <c r="C44" s="4" t="n">
        <f aca="false">+SUMIF($H$11:$CM$11,"P&amp;l",$H44:$CM44)</f>
        <v>53693242.0586098</v>
      </c>
      <c r="D44" s="66"/>
      <c r="E44" s="3" t="n">
        <f aca="false">+IF(AND($H$7&lt;$A44+1,$H$8&gt;$A44-1),$H$9*VLOOKUP($A44,curves,3,0),0)</f>
        <v>6636560.91909087</v>
      </c>
      <c r="F44" s="4" t="n">
        <f aca="false">-G44*1000*VLOOKUP(A44,curves,3,0)</f>
        <v>-5608229.72446734</v>
      </c>
      <c r="G44" s="67" t="n">
        <v>1096.85200522856</v>
      </c>
      <c r="H44" s="3" t="n">
        <f aca="false">+IF(AND($H$7&lt;$A44+1,$H$8&gt;$A44-1),$H$9*VLOOKUP($A44,curves,3,0),0)</f>
        <v>6636560.91909087</v>
      </c>
      <c r="I44" s="4" t="n">
        <f aca="false">+IF(AND(H$7&lt;$A44+1,H$8&gt;$A44-1),H$9*(VLOOKUP($A44,curves,6,0)-H$10)*VLOOKUP($A44,curves,3,0),0)</f>
        <v>15456550.3805626</v>
      </c>
      <c r="K44" s="3" t="n">
        <f aca="false">+IF(AND(K$7&lt;$A44+1,K$8&gt;$A44-1),K$9*VLOOKUP($A44,curves,3,0),0)</f>
        <v>-696838.896504541</v>
      </c>
      <c r="L44" s="4" t="n">
        <f aca="false">+IF(AND(K$7&lt;$A44+1,K$8&gt;$A44-1),K$9*(VLOOKUP($A44,curves,6,0)-K$10)*VLOOKUP($A44,curves,3,0),0)</f>
        <v>-2319776.68646362</v>
      </c>
      <c r="N44" s="3" t="n">
        <f aca="false">+IF(AND(N$7&lt;$A44+1,N$8&gt;$A44-1),N$9*VLOOKUP($A44,curves,3,0),0)</f>
        <v>-148493.050564658</v>
      </c>
      <c r="O44" s="4" t="n">
        <f aca="false">+IF(AND(N$7&lt;$A44+1,N$8&gt;$A44-1),N$9*(VLOOKUP($A44,curves,6,0)-N$10)*VLOOKUP($A44,curves,3,0),0)</f>
        <v>-494333.365329747</v>
      </c>
      <c r="Q44" s="3"/>
      <c r="R44" s="4"/>
      <c r="T44" s="3" t="n">
        <f aca="false">+IF(AND(T$7&lt;$A44+1,T$8&gt;$A44-1),T$9*VLOOKUP($A44,curves,3,0),0)</f>
        <v>19021388.4755507</v>
      </c>
      <c r="U44" s="4" t="n">
        <f aca="false">+IF(AND(T$7&lt;$A44+1,T$8&gt;$A44-1),T$9*(VLOOKUP($A44,curves,6,0)-T$10)*VLOOKUP($A44,curves,3,0),0)</f>
        <v>44300813.7595575</v>
      </c>
      <c r="W44" s="3" t="n">
        <f aca="false">+IF(AND(W$7&lt;$A44+1,W$8&gt;$A44-1),W$9*VLOOKUP($A44,curves,3,0),0)</f>
        <v>-513577.488839868</v>
      </c>
      <c r="X44" s="4" t="n">
        <f aca="false">+IF(AND(W$7&lt;$A44+1,W$8&gt;$A44-1),W$9*(VLOOKUP($A44,curves,6,0)-W$10)*VLOOKUP($A44,curves,3,0),0)</f>
        <v>-1709699.46034792</v>
      </c>
      <c r="Z44" s="3" t="n">
        <f aca="false">+IF(AND(Z$7&lt;$A44+1,Z$8&gt;$A44-1),Z$9*VLOOKUP($A44,curves,3,0),0)</f>
        <v>-462695.27466777</v>
      </c>
      <c r="AA44" s="4" t="n">
        <f aca="false">+IF(AND(Z$7&lt;$A44+1,Z$8&gt;$A44-1),Z$9*(VLOOKUP($A44,curves,6,0)-Z$10)*VLOOKUP($A44,curves,3,0),0)</f>
        <v>-1540312.56936901</v>
      </c>
      <c r="AC44" s="3"/>
      <c r="AD44" s="4"/>
      <c r="AF44" s="3" t="n">
        <f aca="false">+IF(AND(AF$7&lt;$A44+1,AF$8&gt;$A44-1),AF$9*VLOOKUP($A44,curves,3,0),0)</f>
        <v>0</v>
      </c>
      <c r="AG44" s="4" t="n">
        <f aca="false">+IF(AND(AF$7&lt;$A44+1,AF$8&gt;$A44-1),AF$9*(VLOOKUP($A44,curves,6,0)-AF$10)*VLOOKUP($A44,curves,3,0),0)</f>
        <v>0</v>
      </c>
      <c r="AI44" s="3" t="n">
        <f aca="false">+IF(AND(AI$7&lt;$A44+1,AI$8&gt;$A44-1),AI$9*VLOOKUP($A44,curves,3,0),0)</f>
        <v>0</v>
      </c>
      <c r="AJ44" s="4" t="n">
        <f aca="false">+IF(AND(AI$7&lt;$A44+1,AI$8&gt;$A44-1),AI$9*(VLOOKUP($A44,curves,6,0)-AI$10)*VLOOKUP($A44,curves,3,0),0)</f>
        <v>0</v>
      </c>
      <c r="AL44" s="3" t="n">
        <f aca="false">+IF(AND(AL$7&lt;$A44+1,AL$8&gt;$A44-1),AL$9*VLOOKUP($A44,curves,3,0),0)</f>
        <v>0</v>
      </c>
      <c r="AM44" s="4" t="n">
        <f aca="false">+IF(AND(AL$7&lt;$A44+1,AL$8&gt;$A44-1),AL$9*(VLOOKUP($A44,curves,6,0)-AL$10)*VLOOKUP($A44,curves,3,0),0)</f>
        <v>0</v>
      </c>
      <c r="AO44" s="3"/>
      <c r="AP44" s="4"/>
    </row>
    <row r="45" customFormat="false" ht="12.75" hidden="false" customHeight="false" outlineLevel="0" collapsed="false">
      <c r="A45" s="58" t="n">
        <f aca="false">+curves!A34</f>
        <v>37653</v>
      </c>
      <c r="B45" s="3" t="n">
        <f aca="false">+SUMIF($H$11:$CM$11,"POS",$H45:$CM45)</f>
        <v>23698844.3892416</v>
      </c>
      <c r="C45" s="4" t="n">
        <f aca="false">+SUMIF($H$11:$CM$11,"P&amp;l",$H45:$CM45)</f>
        <v>50421156.2761071</v>
      </c>
      <c r="D45" s="66"/>
      <c r="E45" s="3" t="n">
        <f aca="false">+IF(AND($H$7&lt;$A45+1,$H$8&gt;$A45-1),$H$9*VLOOKUP($A45,curves,3,0),0)</f>
        <v>6598277.8226228</v>
      </c>
      <c r="F45" s="4" t="n">
        <f aca="false">-G45*1000*VLOOKUP(A45,curves,3,0)</f>
        <v>-5579099.13926108</v>
      </c>
      <c r="G45" s="67" t="n">
        <v>1097.48553526449</v>
      </c>
      <c r="H45" s="3" t="n">
        <f aca="false">+IF(AND($H$7&lt;$A45+1,$H$8&gt;$A45-1),$H$9*VLOOKUP($A45,curves,3,0),0)</f>
        <v>6598277.8226228</v>
      </c>
      <c r="I45" s="4" t="n">
        <f aca="false">+IF(AND(H$7&lt;$A45+1,H$8&gt;$A45-1),H$9*(VLOOKUP($A45,curves,6,0)-H$10)*VLOOKUP($A45,curves,3,0),0)</f>
        <v>14542604.3210607</v>
      </c>
      <c r="K45" s="3" t="n">
        <f aca="false">+IF(AND(K$7&lt;$A45+1,K$8&gt;$A45-1),K$9*VLOOKUP($A45,curves,3,0),0)</f>
        <v>-692819.171375394</v>
      </c>
      <c r="L45" s="4" t="n">
        <f aca="false">+IF(AND(K$7&lt;$A45+1,K$8&gt;$A45-1),K$9*(VLOOKUP($A45,curves,6,0)-K$10)*VLOOKUP($A45,curves,3,0),0)</f>
        <v>-2219792.62508676</v>
      </c>
      <c r="N45" s="3" t="n">
        <f aca="false">+IF(AND(N$7&lt;$A45+1,N$8&gt;$A45-1),N$9*VLOOKUP($A45,curves,3,0),0)</f>
        <v>-147636.466281185</v>
      </c>
      <c r="O45" s="4" t="n">
        <f aca="false">+IF(AND(N$7&lt;$A45+1,N$8&gt;$A45-1),N$9*(VLOOKUP($A45,curves,6,0)-N$10)*VLOOKUP($A45,curves,3,0),0)</f>
        <v>-473027.237964917</v>
      </c>
      <c r="Q45" s="3"/>
      <c r="R45" s="4"/>
      <c r="T45" s="3" t="n">
        <f aca="false">+IF(AND(T$7&lt;$A45+1,T$8&gt;$A45-1),T$9*VLOOKUP($A45,curves,3,0),0)</f>
        <v>18911663.3244003</v>
      </c>
      <c r="U45" s="4" t="n">
        <f aca="false">+IF(AND(T$7&lt;$A45+1,T$8&gt;$A45-1),T$9*(VLOOKUP($A45,curves,6,0)-T$10)*VLOOKUP($A45,curves,3,0),0)</f>
        <v>41681305.9669782</v>
      </c>
      <c r="W45" s="3" t="n">
        <f aca="false">+IF(AND(W$7&lt;$A45+1,W$8&gt;$A45-1),W$9*VLOOKUP($A45,curves,3,0),0)</f>
        <v>-510614.909758807</v>
      </c>
      <c r="X45" s="4" t="n">
        <f aca="false">+IF(AND(W$7&lt;$A45+1,W$8&gt;$A45-1),W$9*(VLOOKUP($A45,curves,6,0)-W$10)*VLOOKUP($A45,curves,3,0),0)</f>
        <v>-1636010.17086722</v>
      </c>
      <c r="Z45" s="3" t="n">
        <f aca="false">+IF(AND(Z$7&lt;$A45+1,Z$8&gt;$A45-1),Z$9*VLOOKUP($A45,curves,3,0),0)</f>
        <v>-460026.210366036</v>
      </c>
      <c r="AA45" s="4" t="n">
        <f aca="false">+IF(AND(Z$7&lt;$A45+1,Z$8&gt;$A45-1),Z$9*(VLOOKUP($A45,curves,6,0)-Z$10)*VLOOKUP($A45,curves,3,0),0)</f>
        <v>-1473923.97801278</v>
      </c>
      <c r="AC45" s="3"/>
      <c r="AD45" s="4"/>
      <c r="AF45" s="3" t="n">
        <f aca="false">+IF(AND(AF$7&lt;$A45+1,AF$8&gt;$A45-1),AF$9*VLOOKUP($A45,curves,3,0),0)</f>
        <v>0</v>
      </c>
      <c r="AG45" s="4" t="n">
        <f aca="false">+IF(AND(AF$7&lt;$A45+1,AF$8&gt;$A45-1),AF$9*(VLOOKUP($A45,curves,6,0)-AF$10)*VLOOKUP($A45,curves,3,0),0)</f>
        <v>0</v>
      </c>
      <c r="AI45" s="3" t="n">
        <f aca="false">+IF(AND(AI$7&lt;$A45+1,AI$8&gt;$A45-1),AI$9*VLOOKUP($A45,curves,3,0),0)</f>
        <v>0</v>
      </c>
      <c r="AJ45" s="4" t="n">
        <f aca="false">+IF(AND(AI$7&lt;$A45+1,AI$8&gt;$A45-1),AI$9*(VLOOKUP($A45,curves,6,0)-AI$10)*VLOOKUP($A45,curves,3,0),0)</f>
        <v>0</v>
      </c>
      <c r="AL45" s="3" t="n">
        <f aca="false">+IF(AND(AL$7&lt;$A45+1,AL$8&gt;$A45-1),AL$9*VLOOKUP($A45,curves,3,0),0)</f>
        <v>0</v>
      </c>
      <c r="AM45" s="4" t="n">
        <f aca="false">+IF(AND(AL$7&lt;$A45+1,AL$8&gt;$A45-1),AL$9*(VLOOKUP($A45,curves,6,0)-AL$10)*VLOOKUP($A45,curves,3,0),0)</f>
        <v>0</v>
      </c>
      <c r="AO45" s="3"/>
      <c r="AP45" s="4"/>
    </row>
    <row r="46" customFormat="false" ht="12.75" hidden="false" customHeight="false" outlineLevel="0" collapsed="false">
      <c r="A46" s="58" t="n">
        <f aca="false">+curves!A35</f>
        <v>37681</v>
      </c>
      <c r="B46" s="3" t="n">
        <f aca="false">+SUMIF($H$11:$CM$11,"POS",$H46:$CM46)</f>
        <v>23575285.8651408</v>
      </c>
      <c r="C46" s="4" t="n">
        <f aca="false">+SUMIF($H$11:$CM$11,"P&amp;l",$H46:$CM46)</f>
        <v>46928461.6298636</v>
      </c>
      <c r="D46" s="66"/>
      <c r="E46" s="3" t="n">
        <f aca="false">+IF(AND($H$7&lt;$A46+1,$H$8&gt;$A46-1),$H$9*VLOOKUP($A46,curves,3,0),0)</f>
        <v>6563876.42076624</v>
      </c>
      <c r="F46" s="4" t="n">
        <f aca="false">-G46*1000*VLOOKUP(A46,curves,3,0)</f>
        <v>-5553218.51856494</v>
      </c>
      <c r="G46" s="67" t="n">
        <v>1098.11972147662</v>
      </c>
      <c r="H46" s="3" t="n">
        <f aca="false">+IF(AND($H$7&lt;$A46+1,$H$8&gt;$A46-1),$H$9*VLOOKUP($A46,curves,3,0),0)</f>
        <v>6563876.42076624</v>
      </c>
      <c r="I46" s="4" t="n">
        <f aca="false">+IF(AND(H$7&lt;$A46+1,H$8&gt;$A46-1),H$9*(VLOOKUP($A46,curves,6,0)-H$10)*VLOOKUP($A46,curves,3,0),0)</f>
        <v>13567532.5617238</v>
      </c>
      <c r="K46" s="3" t="n">
        <f aca="false">+IF(AND(K$7&lt;$A46+1,K$8&gt;$A46-1),K$9*VLOOKUP($A46,curves,3,0),0)</f>
        <v>-689207.024180456</v>
      </c>
      <c r="L46" s="4" t="n">
        <f aca="false">+IF(AND(K$7&lt;$A46+1,K$8&gt;$A46-1),K$9*(VLOOKUP($A46,curves,6,0)-K$10)*VLOOKUP($A46,curves,3,0),0)</f>
        <v>-2113797.94316146</v>
      </c>
      <c r="N46" s="3" t="n">
        <f aca="false">+IF(AND(N$7&lt;$A46+1,N$8&gt;$A46-1),N$9*VLOOKUP($A46,curves,3,0),0)</f>
        <v>-146866.734914645</v>
      </c>
      <c r="O46" s="4" t="n">
        <f aca="false">+IF(AND(N$7&lt;$A46+1,N$8&gt;$A46-1),N$9*(VLOOKUP($A46,curves,6,0)-N$10)*VLOOKUP($A46,curves,3,0),0)</f>
        <v>-450440.275983215</v>
      </c>
      <c r="Q46" s="3"/>
      <c r="R46" s="4"/>
      <c r="T46" s="3" t="n">
        <f aca="false">+IF(AND(T$7&lt;$A46+1,T$8&gt;$A46-1),T$9*VLOOKUP($A46,curves,3,0),0)</f>
        <v>18813063.6977571</v>
      </c>
      <c r="U46" s="4" t="n">
        <f aca="false">+IF(AND(T$7&lt;$A46+1,T$8&gt;$A46-1),T$9*(VLOOKUP($A46,curves,6,0)-T$10)*VLOOKUP($A46,curves,3,0),0)</f>
        <v>38886602.6632639</v>
      </c>
      <c r="W46" s="3" t="n">
        <f aca="false">+IF(AND(W$7&lt;$A46+1,W$8&gt;$A46-1),W$9*VLOOKUP($A46,curves,3,0),0)</f>
        <v>-507952.719839441</v>
      </c>
      <c r="X46" s="4" t="n">
        <f aca="false">+IF(AND(W$7&lt;$A46+1,W$8&gt;$A46-1),W$9*(VLOOKUP($A46,curves,6,0)-W$10)*VLOOKUP($A46,curves,3,0),0)</f>
        <v>-1557890.99174756</v>
      </c>
      <c r="Z46" s="3" t="n">
        <f aca="false">+IF(AND(Z$7&lt;$A46+1,Z$8&gt;$A46-1),Z$9*VLOOKUP($A46,curves,3,0),0)</f>
        <v>-457627.774447941</v>
      </c>
      <c r="AA46" s="4" t="n">
        <f aca="false">+IF(AND(Z$7&lt;$A46+1,Z$8&gt;$A46-1),Z$9*(VLOOKUP($A46,curves,6,0)-Z$10)*VLOOKUP($A46,curves,3,0),0)</f>
        <v>-1403544.38423183</v>
      </c>
      <c r="AC46" s="3"/>
      <c r="AD46" s="4"/>
      <c r="AF46" s="3" t="n">
        <f aca="false">+IF(AND(AF$7&lt;$A46+1,AF$8&gt;$A46-1),AF$9*VLOOKUP($A46,curves,3,0),0)</f>
        <v>0</v>
      </c>
      <c r="AG46" s="4" t="n">
        <f aca="false">+IF(AND(AF$7&lt;$A46+1,AF$8&gt;$A46-1),AF$9*(VLOOKUP($A46,curves,6,0)-AF$10)*VLOOKUP($A46,curves,3,0),0)</f>
        <v>0</v>
      </c>
      <c r="AI46" s="3" t="n">
        <f aca="false">+IF(AND(AI$7&lt;$A46+1,AI$8&gt;$A46-1),AI$9*VLOOKUP($A46,curves,3,0),0)</f>
        <v>0</v>
      </c>
      <c r="AJ46" s="4" t="n">
        <f aca="false">+IF(AND(AI$7&lt;$A46+1,AI$8&gt;$A46-1),AI$9*(VLOOKUP($A46,curves,6,0)-AI$10)*VLOOKUP($A46,curves,3,0),0)</f>
        <v>0</v>
      </c>
      <c r="AL46" s="3" t="n">
        <f aca="false">+IF(AND(AL$7&lt;$A46+1,AL$8&gt;$A46-1),AL$9*VLOOKUP($A46,curves,3,0),0)</f>
        <v>0</v>
      </c>
      <c r="AM46" s="4" t="n">
        <f aca="false">+IF(AND(AL$7&lt;$A46+1,AL$8&gt;$A46-1),AL$9*(VLOOKUP($A46,curves,6,0)-AL$10)*VLOOKUP($A46,curves,3,0),0)</f>
        <v>0</v>
      </c>
      <c r="AO46" s="3"/>
      <c r="AP46" s="4"/>
    </row>
    <row r="47" customFormat="false" ht="12.75" hidden="false" customHeight="false" outlineLevel="0" collapsed="false">
      <c r="A47" s="58" t="n">
        <f aca="false">+curves!A36</f>
        <v>37712</v>
      </c>
      <c r="B47" s="3" t="n">
        <f aca="false">+SUMIF($H$11:$CM$11,"POS",$H47:$CM47)</f>
        <v>23434562.9237868</v>
      </c>
      <c r="C47" s="4" t="n">
        <f aca="false">+SUMIF($H$11:$CM$11,"P&amp;l",$H47:$CM47)</f>
        <v>43297199.0436516</v>
      </c>
      <c r="D47" s="66"/>
      <c r="E47" s="3" t="n">
        <f aca="false">+IF(AND($H$7&lt;$A47+1,$H$8&gt;$A47-1),$H$9*VLOOKUP($A47,curves,3,0),0)</f>
        <v>6524696.06885456</v>
      </c>
      <c r="F47" s="4" t="n">
        <f aca="false">-G47*1000*VLOOKUP(A47,curves,3,0)</f>
        <v>-5523262.12577788</v>
      </c>
      <c r="G47" s="67" t="n">
        <v>1098.7545645446</v>
      </c>
      <c r="H47" s="3" t="n">
        <f aca="false">+IF(AND($H$7&lt;$A47+1,$H$8&gt;$A47-1),$H$9*VLOOKUP($A47,curves,3,0),0)</f>
        <v>6524696.06885456</v>
      </c>
      <c r="I47" s="4" t="n">
        <f aca="false">+IF(AND(H$7&lt;$A47+1,H$8&gt;$A47-1),H$9*(VLOOKUP($A47,curves,6,0)-H$10)*VLOOKUP($A47,curves,3,0),0)</f>
        <v>12553515.2364762</v>
      </c>
      <c r="K47" s="3" t="n">
        <f aca="false">+IF(AND(K$7&lt;$A47+1,K$8&gt;$A47-1),K$9*VLOOKUP($A47,curves,3,0),0)</f>
        <v>-685093.087229729</v>
      </c>
      <c r="L47" s="4" t="n">
        <f aca="false">+IF(AND(K$7&lt;$A47+1,K$8&gt;$A47-1),K$9*(VLOOKUP($A47,curves,6,0)-K$10)*VLOOKUP($A47,curves,3,0),0)</f>
        <v>-2003212.18705973</v>
      </c>
      <c r="N47" s="3" t="n">
        <f aca="false">+IF(AND(N$7&lt;$A47+1,N$8&gt;$A47-1),N$9*VLOOKUP($A47,curves,3,0),0)</f>
        <v>-145990.074540621</v>
      </c>
      <c r="O47" s="4" t="n">
        <f aca="false">+IF(AND(N$7&lt;$A47+1,N$8&gt;$A47-1),N$9*(VLOOKUP($A47,curves,6,0)-N$10)*VLOOKUP($A47,curves,3,0),0)</f>
        <v>-426874.977956775</v>
      </c>
      <c r="Q47" s="3"/>
      <c r="R47" s="4"/>
      <c r="T47" s="3" t="n">
        <f aca="false">+IF(AND(T$7&lt;$A47+1,T$8&gt;$A47-1),T$9*VLOOKUP($A47,curves,3,0),0)</f>
        <v>18700766.8766464</v>
      </c>
      <c r="U47" s="4" t="n">
        <f aca="false">+IF(AND(T$7&lt;$A47+1,T$8&gt;$A47-1),T$9*(VLOOKUP($A47,curves,6,0)-T$10)*VLOOKUP($A47,curves,3,0),0)</f>
        <v>35980275.4706678</v>
      </c>
      <c r="W47" s="3" t="n">
        <f aca="false">+IF(AND(W$7&lt;$A47+1,W$8&gt;$A47-1),W$9*VLOOKUP($A47,curves,3,0),0)</f>
        <v>-504920.705669454</v>
      </c>
      <c r="X47" s="4" t="n">
        <f aca="false">+IF(AND(W$7&lt;$A47+1,W$8&gt;$A47-1),W$9*(VLOOKUP($A47,curves,6,0)-W$10)*VLOOKUP($A47,curves,3,0),0)</f>
        <v>-1476388.14337748</v>
      </c>
      <c r="Z47" s="3" t="n">
        <f aca="false">+IF(AND(Z$7&lt;$A47+1,Z$8&gt;$A47-1),Z$9*VLOOKUP($A47,curves,3,0),0)</f>
        <v>-454896.154274425</v>
      </c>
      <c r="AA47" s="4" t="n">
        <f aca="false">+IF(AND(Z$7&lt;$A47+1,Z$8&gt;$A47-1),Z$9*(VLOOKUP($A47,curves,6,0)-Z$10)*VLOOKUP($A47,curves,3,0),0)</f>
        <v>-1330116.35509842</v>
      </c>
      <c r="AC47" s="3"/>
      <c r="AD47" s="4"/>
      <c r="AF47" s="3" t="n">
        <f aca="false">+IF(AND(AF$7&lt;$A47+1,AF$8&gt;$A47-1),AF$9*VLOOKUP($A47,curves,3,0),0)</f>
        <v>0</v>
      </c>
      <c r="AG47" s="4" t="n">
        <f aca="false">+IF(AND(AF$7&lt;$A47+1,AF$8&gt;$A47-1),AF$9*(VLOOKUP($A47,curves,6,0)-AF$10)*VLOOKUP($A47,curves,3,0),0)</f>
        <v>0</v>
      </c>
      <c r="AI47" s="3" t="n">
        <f aca="false">+IF(AND(AI$7&lt;$A47+1,AI$8&gt;$A47-1),AI$9*VLOOKUP($A47,curves,3,0),0)</f>
        <v>0</v>
      </c>
      <c r="AJ47" s="4" t="n">
        <f aca="false">+IF(AND(AI$7&lt;$A47+1,AI$8&gt;$A47-1),AI$9*(VLOOKUP($A47,curves,6,0)-AI$10)*VLOOKUP($A47,curves,3,0),0)</f>
        <v>0</v>
      </c>
      <c r="AL47" s="3" t="n">
        <f aca="false">+IF(AND(AL$7&lt;$A47+1,AL$8&gt;$A47-1),AL$9*VLOOKUP($A47,curves,3,0),0)</f>
        <v>0</v>
      </c>
      <c r="AM47" s="4" t="n">
        <f aca="false">+IF(AND(AL$7&lt;$A47+1,AL$8&gt;$A47-1),AL$9*(VLOOKUP($A47,curves,6,0)-AL$10)*VLOOKUP($A47,curves,3,0),0)</f>
        <v>0</v>
      </c>
      <c r="AO47" s="3"/>
      <c r="AP47" s="4"/>
    </row>
    <row r="48" customFormat="false" ht="12.75" hidden="false" customHeight="false" outlineLevel="0" collapsed="false">
      <c r="A48" s="58" t="n">
        <f aca="false">+curves!A37</f>
        <v>37742</v>
      </c>
      <c r="B48" s="3" t="n">
        <f aca="false">+SUMIF($H$11:$CM$11,"POS",$H48:$CM48)</f>
        <v>23293102.1978032</v>
      </c>
      <c r="C48" s="4" t="n">
        <f aca="false">+SUMIF($H$11:$CM$11,"P&amp;l",$H48:$CM48)</f>
        <v>42453511.6660509</v>
      </c>
      <c r="D48" s="66"/>
      <c r="E48" s="3" t="n">
        <f aca="false">+IF(AND($H$7&lt;$A48+1,$H$8&gt;$A48-1),$H$9*VLOOKUP($A48,curves,3,0),0)</f>
        <v>6485310.30152771</v>
      </c>
      <c r="F48" s="4" t="n">
        <f aca="false">-G48*1000*VLOOKUP(A48,curves,3,0)</f>
        <v>-5493096.70386299</v>
      </c>
      <c r="G48" s="67" t="n">
        <v>1099.39006514876</v>
      </c>
      <c r="H48" s="3" t="n">
        <f aca="false">+IF(AND($H$7&lt;$A48+1,$H$8&gt;$A48-1),$H$9*VLOOKUP($A48,curves,3,0),0)</f>
        <v>6485310.30152771</v>
      </c>
      <c r="I48" s="4" t="n">
        <f aca="false">+IF(AND(H$7&lt;$A48+1,H$8&gt;$A48-1),H$9*(VLOOKUP($A48,curves,6,0)-H$10)*VLOOKUP($A48,curves,3,0),0)</f>
        <v>12315604.2626011</v>
      </c>
      <c r="K48" s="3" t="n">
        <f aca="false">+IF(AND(K$7&lt;$A48+1,K$8&gt;$A48-1),K$9*VLOOKUP($A48,curves,3,0),0)</f>
        <v>-680957.58166041</v>
      </c>
      <c r="L48" s="4" t="n">
        <f aca="false">+IF(AND(K$7&lt;$A48+1,K$8&gt;$A48-1),K$9*(VLOOKUP($A48,curves,6,0)-K$10)*VLOOKUP($A48,curves,3,0),0)</f>
        <v>-1974096.02923353</v>
      </c>
      <c r="N48" s="3" t="n">
        <f aca="false">+IF(AND(N$7&lt;$A48+1,N$8&gt;$A48-1),N$9*VLOOKUP($A48,curves,3,0),0)</f>
        <v>-145108.817996683</v>
      </c>
      <c r="O48" s="4" t="n">
        <f aca="false">+IF(AND(N$7&lt;$A48+1,N$8&gt;$A48-1),N$9*(VLOOKUP($A48,curves,6,0)-N$10)*VLOOKUP($A48,curves,3,0),0)</f>
        <v>-420670.463372383</v>
      </c>
      <c r="Q48" s="3"/>
      <c r="R48" s="4"/>
      <c r="T48" s="3" t="n">
        <f aca="false">+IF(AND(T$7&lt;$A48+1,T$8&gt;$A48-1),T$9*VLOOKUP($A48,curves,3,0),0)</f>
        <v>18587881.3038528</v>
      </c>
      <c r="U48" s="4" t="n">
        <f aca="false">+IF(AND(T$7&lt;$A48+1,T$8&gt;$A48-1),T$9*(VLOOKUP($A48,curves,6,0)-T$10)*VLOOKUP($A48,curves,3,0),0)</f>
        <v>35298386.5960164</v>
      </c>
      <c r="W48" s="3" t="n">
        <f aca="false">+IF(AND(W$7&lt;$A48+1,W$8&gt;$A48-1),W$9*VLOOKUP($A48,curves,3,0),0)</f>
        <v>-501872.795204025</v>
      </c>
      <c r="X48" s="4" t="n">
        <f aca="false">+IF(AND(W$7&lt;$A48+1,W$8&gt;$A48-1),W$9*(VLOOKUP($A48,curves,6,0)-W$10)*VLOOKUP($A48,curves,3,0),0)</f>
        <v>-1454929.23329647</v>
      </c>
      <c r="Z48" s="3" t="n">
        <f aca="false">+IF(AND(Z$7&lt;$A48+1,Z$8&gt;$A48-1),Z$9*VLOOKUP($A48,curves,3,0),0)</f>
        <v>-452150.212716219</v>
      </c>
      <c r="AA48" s="4" t="n">
        <f aca="false">+IF(AND(Z$7&lt;$A48+1,Z$8&gt;$A48-1),Z$9*(VLOOKUP($A48,curves,6,0)-Z$10)*VLOOKUP($A48,curves,3,0),0)</f>
        <v>-1310783.46666432</v>
      </c>
      <c r="AC48" s="3"/>
      <c r="AD48" s="4"/>
      <c r="AF48" s="3" t="n">
        <f aca="false">+IF(AND(AF$7&lt;$A48+1,AF$8&gt;$A48-1),AF$9*VLOOKUP($A48,curves,3,0),0)</f>
        <v>0</v>
      </c>
      <c r="AG48" s="4" t="n">
        <f aca="false">+IF(AND(AF$7&lt;$A48+1,AF$8&gt;$A48-1),AF$9*(VLOOKUP($A48,curves,6,0)-AF$10)*VLOOKUP($A48,curves,3,0),0)</f>
        <v>0</v>
      </c>
      <c r="AI48" s="3" t="n">
        <f aca="false">+IF(AND(AI$7&lt;$A48+1,AI$8&gt;$A48-1),AI$9*VLOOKUP($A48,curves,3,0),0)</f>
        <v>0</v>
      </c>
      <c r="AJ48" s="4" t="n">
        <f aca="false">+IF(AND(AI$7&lt;$A48+1,AI$8&gt;$A48-1),AI$9*(VLOOKUP($A48,curves,6,0)-AI$10)*VLOOKUP($A48,curves,3,0),0)</f>
        <v>0</v>
      </c>
      <c r="AL48" s="3" t="n">
        <f aca="false">+IF(AND(AL$7&lt;$A48+1,AL$8&gt;$A48-1),AL$9*VLOOKUP($A48,curves,3,0),0)</f>
        <v>0</v>
      </c>
      <c r="AM48" s="4" t="n">
        <f aca="false">+IF(AND(AL$7&lt;$A48+1,AL$8&gt;$A48-1),AL$9*(VLOOKUP($A48,curves,6,0)-AL$10)*VLOOKUP($A48,curves,3,0),0)</f>
        <v>0</v>
      </c>
      <c r="AO48" s="3"/>
      <c r="AP48" s="4"/>
    </row>
    <row r="49" customFormat="false" ht="12.75" hidden="false" customHeight="false" outlineLevel="0" collapsed="false">
      <c r="A49" s="58" t="n">
        <f aca="false">+curves!A38</f>
        <v>37773</v>
      </c>
      <c r="B49" s="3" t="n">
        <f aca="false">+SUMIF($H$11:$CM$11,"POS",$H49:$CM49)</f>
        <v>23147851.1177055</v>
      </c>
      <c r="C49" s="4" t="n">
        <f aca="false">+SUMIF($H$11:$CM$11,"P&amp;l",$H49:$CM49)</f>
        <v>42304519.3985015</v>
      </c>
      <c r="D49" s="66"/>
      <c r="E49" s="3" t="n">
        <f aca="false">+IF(AND($H$7&lt;$A49+1,$H$8&gt;$A49-1),$H$9*VLOOKUP($A49,curves,3,0),0)</f>
        <v>6444869.21652041</v>
      </c>
      <c r="F49" s="4" t="n">
        <f aca="false">-G49*1000*VLOOKUP(A49,curves,3,0)</f>
        <v>-5462001.60575902</v>
      </c>
      <c r="G49" s="67" t="n">
        <v>1100.02622397012</v>
      </c>
      <c r="H49" s="3" t="n">
        <f aca="false">+IF(AND($H$7&lt;$A49+1,$H$8&gt;$A49-1),$H$9*VLOOKUP($A49,curves,3,0),0)</f>
        <v>6444869.21652041</v>
      </c>
      <c r="I49" s="4" t="n">
        <f aca="false">+IF(AND(H$7&lt;$A49+1,H$8&gt;$A49-1),H$9*(VLOOKUP($A49,curves,6,0)-H$10)*VLOOKUP($A49,curves,3,0),0)</f>
        <v>12271030.9882549</v>
      </c>
      <c r="K49" s="3" t="n">
        <f aca="false">+IF(AND(K$7&lt;$A49+1,K$8&gt;$A49-1),K$9*VLOOKUP($A49,curves,3,0),0)</f>
        <v>-676711.267734643</v>
      </c>
      <c r="L49" s="4" t="n">
        <f aca="false">+IF(AND(K$7&lt;$A49+1,K$8&gt;$A49-1),K$9*(VLOOKUP($A49,curves,6,0)-K$10)*VLOOKUP($A49,curves,3,0),0)</f>
        <v>-1965169.5215014</v>
      </c>
      <c r="N49" s="3" t="n">
        <f aca="false">+IF(AND(N$7&lt;$A49+1,N$8&gt;$A49-1),N$9*VLOOKUP($A49,curves,3,0),0)</f>
        <v>-144203.948719644</v>
      </c>
      <c r="O49" s="4" t="n">
        <f aca="false">+IF(AND(N$7&lt;$A49+1,N$8&gt;$A49-1),N$9*(VLOOKUP($A49,curves,6,0)-N$10)*VLOOKUP($A49,curves,3,0),0)</f>
        <v>-418768.267081847</v>
      </c>
      <c r="Q49" s="3"/>
      <c r="R49" s="4"/>
      <c r="T49" s="3" t="n">
        <f aca="false">+IF(AND(T$7&lt;$A49+1,T$8&gt;$A49-1),T$9*VLOOKUP($A49,curves,3,0),0)</f>
        <v>18471971.030795</v>
      </c>
      <c r="U49" s="4" t="n">
        <f aca="false">+IF(AND(T$7&lt;$A49+1,T$8&gt;$A49-1),T$9*(VLOOKUP($A49,curves,6,0)-T$10)*VLOOKUP($A49,curves,3,0),0)</f>
        <v>35170632.8426336</v>
      </c>
      <c r="W49" s="3" t="n">
        <f aca="false">+IF(AND(W$7&lt;$A49+1,W$8&gt;$A49-1),W$9*VLOOKUP($A49,curves,3,0),0)</f>
        <v>-498743.217831464</v>
      </c>
      <c r="X49" s="4" t="n">
        <f aca="false">+IF(AND(W$7&lt;$A49+1,W$8&gt;$A49-1),W$9*(VLOOKUP($A49,curves,6,0)-W$10)*VLOOKUP($A49,curves,3,0),0)</f>
        <v>-1448350.30458257</v>
      </c>
      <c r="Z49" s="3" t="n">
        <f aca="false">+IF(AND(Z$7&lt;$A49+1,Z$8&gt;$A49-1),Z$9*VLOOKUP($A49,curves,3,0),0)</f>
        <v>-449330.695324088</v>
      </c>
      <c r="AA49" s="4" t="n">
        <f aca="false">+IF(AND(Z$7&lt;$A49+1,Z$8&gt;$A49-1),Z$9*(VLOOKUP($A49,curves,6,0)-Z$10)*VLOOKUP($A49,curves,3,0),0)</f>
        <v>-1304856.33922115</v>
      </c>
      <c r="AC49" s="3"/>
      <c r="AD49" s="4"/>
      <c r="AF49" s="3" t="n">
        <f aca="false">+IF(AND(AF$7&lt;$A49+1,AF$8&gt;$A49-1),AF$9*VLOOKUP($A49,curves,3,0),0)</f>
        <v>0</v>
      </c>
      <c r="AG49" s="4" t="n">
        <f aca="false">+IF(AND(AF$7&lt;$A49+1,AF$8&gt;$A49-1),AF$9*(VLOOKUP($A49,curves,6,0)-AF$10)*VLOOKUP($A49,curves,3,0),0)</f>
        <v>0</v>
      </c>
      <c r="AI49" s="3" t="n">
        <f aca="false">+IF(AND(AI$7&lt;$A49+1,AI$8&gt;$A49-1),AI$9*VLOOKUP($A49,curves,3,0),0)</f>
        <v>0</v>
      </c>
      <c r="AJ49" s="4" t="n">
        <f aca="false">+IF(AND(AI$7&lt;$A49+1,AI$8&gt;$A49-1),AI$9*(VLOOKUP($A49,curves,6,0)-AI$10)*VLOOKUP($A49,curves,3,0),0)</f>
        <v>0</v>
      </c>
      <c r="AL49" s="3" t="n">
        <f aca="false">+IF(AND(AL$7&lt;$A49+1,AL$8&gt;$A49-1),AL$9*VLOOKUP($A49,curves,3,0),0)</f>
        <v>0</v>
      </c>
      <c r="AM49" s="4" t="n">
        <f aca="false">+IF(AND(AL$7&lt;$A49+1,AL$8&gt;$A49-1),AL$9*(VLOOKUP($A49,curves,6,0)-AL$10)*VLOOKUP($A49,curves,3,0),0)</f>
        <v>0</v>
      </c>
      <c r="AO49" s="3"/>
      <c r="AP49" s="4"/>
    </row>
    <row r="50" customFormat="false" ht="12.75" hidden="false" customHeight="false" outlineLevel="0" collapsed="false">
      <c r="A50" s="58" t="n">
        <f aca="false">+curves!A39</f>
        <v>37803</v>
      </c>
      <c r="B50" s="3" t="n">
        <f aca="false">+SUMIF($H$11:$CM$11,"POS",$H50:$CM50)</f>
        <v>23008512.0906402</v>
      </c>
      <c r="C50" s="4" t="n">
        <f aca="false">+SUMIF($H$11:$CM$11,"P&amp;l",$H50:$CM50)</f>
        <v>43545419.6479847</v>
      </c>
      <c r="D50" s="66"/>
      <c r="E50" s="3" t="n">
        <f aca="false">+IF(AND($H$7&lt;$A50+1,$H$8&gt;$A50-1),$H$9*VLOOKUP($A50,curves,3,0),0)</f>
        <v>6406074.17668596</v>
      </c>
      <c r="F50" s="4" t="n">
        <f aca="false">-G50*1000*VLOOKUP(A50,curves,3,0)</f>
        <v>-5432265.94148867</v>
      </c>
      <c r="G50" s="67" t="n">
        <v>1100.66304169047</v>
      </c>
      <c r="H50" s="3" t="n">
        <f aca="false">+IF(AND($H$7&lt;$A50+1,$H$8&gt;$A50-1),$H$9*VLOOKUP($A50,curves,3,0),0)</f>
        <v>6406074.17668596</v>
      </c>
      <c r="I50" s="4" t="n">
        <f aca="false">+IF(AND(H$7&lt;$A50+1,H$8&gt;$A50-1),H$9*(VLOOKUP($A50,curves,6,0)-H$10)*VLOOKUP($A50,curves,3,0),0)</f>
        <v>12613560.0538947</v>
      </c>
      <c r="K50" s="3" t="n">
        <f aca="false">+IF(AND(K$7&lt;$A50+1,K$8&gt;$A50-1),K$9*VLOOKUP($A50,curves,3,0),0)</f>
        <v>-672637.788552026</v>
      </c>
      <c r="L50" s="4" t="n">
        <f aca="false">+IF(AND(K$7&lt;$A50+1,K$8&gt;$A50-1),K$9*(VLOOKUP($A50,curves,6,0)-K$10)*VLOOKUP($A50,curves,3,0),0)</f>
        <v>-1997061.59421097</v>
      </c>
      <c r="N50" s="3" t="n">
        <f aca="false">+IF(AND(N$7&lt;$A50+1,N$8&gt;$A50-1),N$9*VLOOKUP($A50,curves,3,0),0)</f>
        <v>-143335.909703348</v>
      </c>
      <c r="O50" s="4" t="n">
        <f aca="false">+IF(AND(N$7&lt;$A50+1,N$8&gt;$A50-1),N$9*(VLOOKUP($A50,curves,6,0)-N$10)*VLOOKUP($A50,curves,3,0),0)</f>
        <v>-425564.315909242</v>
      </c>
      <c r="Q50" s="3"/>
      <c r="R50" s="4"/>
      <c r="T50" s="3" t="n">
        <f aca="false">+IF(AND(T$7&lt;$A50+1,T$8&gt;$A50-1),T$9*VLOOKUP($A50,curves,3,0),0)</f>
        <v>18360778.5724401</v>
      </c>
      <c r="U50" s="4" t="n">
        <f aca="false">+IF(AND(T$7&lt;$A50+1,T$8&gt;$A50-1),T$9*(VLOOKUP($A50,curves,6,0)-T$10)*VLOOKUP($A50,curves,3,0),0)</f>
        <v>36152373.0091346</v>
      </c>
      <c r="W50" s="3" t="n">
        <f aca="false">+IF(AND(W$7&lt;$A50+1,W$8&gt;$A50-1),W$9*VLOOKUP($A50,curves,3,0),0)</f>
        <v>-495741.021455883</v>
      </c>
      <c r="X50" s="4" t="n">
        <f aca="false">+IF(AND(W$7&lt;$A50+1,W$8&gt;$A50-1),W$9*(VLOOKUP($A50,curves,6,0)-W$10)*VLOOKUP($A50,curves,3,0),0)</f>
        <v>-1471855.09270252</v>
      </c>
      <c r="Z50" s="3" t="n">
        <f aca="false">+IF(AND(Z$7&lt;$A50+1,Z$8&gt;$A50-1),Z$9*VLOOKUP($A50,curves,3,0),0)</f>
        <v>-446625.938774606</v>
      </c>
      <c r="AA50" s="4" t="n">
        <f aca="false">+IF(AND(Z$7&lt;$A50+1,Z$8&gt;$A50-1),Z$9*(VLOOKUP($A50,curves,6,0)-Z$10)*VLOOKUP($A50,curves,3,0),0)</f>
        <v>-1326032.4122218</v>
      </c>
      <c r="AC50" s="3"/>
      <c r="AD50" s="4"/>
      <c r="AF50" s="3" t="n">
        <f aca="false">+IF(AND(AF$7&lt;$A50+1,AF$8&gt;$A50-1),AF$9*VLOOKUP($A50,curves,3,0),0)</f>
        <v>0</v>
      </c>
      <c r="AG50" s="4" t="n">
        <f aca="false">+IF(AND(AF$7&lt;$A50+1,AF$8&gt;$A50-1),AF$9*(VLOOKUP($A50,curves,6,0)-AF$10)*VLOOKUP($A50,curves,3,0),0)</f>
        <v>0</v>
      </c>
      <c r="AI50" s="3" t="n">
        <f aca="false">+IF(AND(AI$7&lt;$A50+1,AI$8&gt;$A50-1),AI$9*VLOOKUP($A50,curves,3,0),0)</f>
        <v>0</v>
      </c>
      <c r="AJ50" s="4" t="n">
        <f aca="false">+IF(AND(AI$7&lt;$A50+1,AI$8&gt;$A50-1),AI$9*(VLOOKUP($A50,curves,6,0)-AI$10)*VLOOKUP($A50,curves,3,0),0)</f>
        <v>0</v>
      </c>
      <c r="AL50" s="3" t="n">
        <f aca="false">+IF(AND(AL$7&lt;$A50+1,AL$8&gt;$A50-1),AL$9*VLOOKUP($A50,curves,3,0),0)</f>
        <v>0</v>
      </c>
      <c r="AM50" s="4" t="n">
        <f aca="false">+IF(AND(AL$7&lt;$A50+1,AL$8&gt;$A50-1),AL$9*(VLOOKUP($A50,curves,6,0)-AL$10)*VLOOKUP($A50,curves,3,0),0)</f>
        <v>0</v>
      </c>
      <c r="AO50" s="3"/>
      <c r="AP50" s="4"/>
    </row>
    <row r="51" customFormat="false" ht="12.75" hidden="false" customHeight="false" outlineLevel="0" collapsed="false">
      <c r="A51" s="58" t="n">
        <f aca="false">+curves!A40</f>
        <v>37834</v>
      </c>
      <c r="B51" s="3" t="n">
        <f aca="false">+SUMIF($H$11:$CM$11,"POS",$H51:$CM51)</f>
        <v>22865914.6695985</v>
      </c>
      <c r="C51" s="4" t="n">
        <f aca="false">+SUMIF($H$11:$CM$11,"P&amp;l",$H51:$CM51)</f>
        <v>43206945.0638082</v>
      </c>
      <c r="D51" s="66"/>
      <c r="E51" s="3" t="n">
        <f aca="false">+IF(AND($H$7&lt;$A51+1,$H$8&gt;$A51-1),$H$9*VLOOKUP($A51,curves,3,0),0)</f>
        <v>6366371.92853542</v>
      </c>
      <c r="F51" s="4" t="n">
        <f aca="false">-G51*1000*VLOOKUP(A51,curves,3,0)</f>
        <v>-5401725.69900858</v>
      </c>
      <c r="G51" s="67" t="n">
        <v>1101.30051899222</v>
      </c>
      <c r="H51" s="3" t="n">
        <f aca="false">+IF(AND($H$7&lt;$A51+1,$H$8&gt;$A51-1),$H$9*VLOOKUP($A51,curves,3,0),0)</f>
        <v>6366371.92853542</v>
      </c>
      <c r="I51" s="4" t="n">
        <f aca="false">+IF(AND(H$7&lt;$A51+1,H$8&gt;$A51-1),H$9*(VLOOKUP($A51,curves,6,0)-H$10)*VLOOKUP($A51,curves,3,0),0)</f>
        <v>12516287.2115006</v>
      </c>
      <c r="K51" s="3" t="n">
        <f aca="false">+IF(AND(K$7&lt;$A51+1,K$8&gt;$A51-1),K$9*VLOOKUP($A51,curves,3,0),0)</f>
        <v>-668469.052496219</v>
      </c>
      <c r="L51" s="4" t="n">
        <f aca="false">+IF(AND(K$7&lt;$A51+1,K$8&gt;$A51-1),K$9*(VLOOKUP($A51,curves,6,0)-K$10)*VLOOKUP($A51,curves,3,0),0)</f>
        <v>-1982679.20970379</v>
      </c>
      <c r="N51" s="3" t="n">
        <f aca="false">+IF(AND(N$7&lt;$A51+1,N$8&gt;$A51-1),N$9*VLOOKUP($A51,curves,3,0),0)</f>
        <v>-142447.57190098</v>
      </c>
      <c r="O51" s="4" t="n">
        <f aca="false">+IF(AND(N$7&lt;$A51+1,N$8&gt;$A51-1),N$9*(VLOOKUP($A51,curves,6,0)-N$10)*VLOOKUP($A51,curves,3,0),0)</f>
        <v>-422499.498258307</v>
      </c>
      <c r="Q51" s="3"/>
      <c r="R51" s="4"/>
      <c r="T51" s="3" t="n">
        <f aca="false">+IF(AND(T$7&lt;$A51+1,T$8&gt;$A51-1),T$9*VLOOKUP($A51,curves,3,0),0)</f>
        <v>18246985.9176855</v>
      </c>
      <c r="U51" s="4" t="n">
        <f aca="false">+IF(AND(T$7&lt;$A51+1,T$8&gt;$A51-1),T$9*(VLOOKUP($A51,curves,6,0)-T$10)*VLOOKUP($A51,curves,3,0),0)</f>
        <v>35873574.3141696</v>
      </c>
      <c r="W51" s="3" t="n">
        <f aca="false">+IF(AND(W$7&lt;$A51+1,W$8&gt;$A51-1),W$9*VLOOKUP($A51,curves,3,0),0)</f>
        <v>-492668.619777508</v>
      </c>
      <c r="X51" s="4" t="n">
        <f aca="false">+IF(AND(W$7&lt;$A51+1,W$8&gt;$A51-1),W$9*(VLOOKUP($A51,curves,6,0)-W$10)*VLOOKUP($A51,curves,3,0),0)</f>
        <v>-1461255.12626009</v>
      </c>
      <c r="Z51" s="3" t="n">
        <f aca="false">+IF(AND(Z$7&lt;$A51+1,Z$8&gt;$A51-1),Z$9*VLOOKUP($A51,curves,3,0),0)</f>
        <v>-443857.932447699</v>
      </c>
      <c r="AA51" s="4" t="n">
        <f aca="false">+IF(AND(Z$7&lt;$A51+1,Z$8&gt;$A51-1),Z$9*(VLOOKUP($A51,curves,6,0)-Z$10)*VLOOKUP($A51,curves,3,0),0)</f>
        <v>-1316482.62763988</v>
      </c>
      <c r="AC51" s="3"/>
      <c r="AD51" s="4"/>
      <c r="AF51" s="3" t="n">
        <f aca="false">+IF(AND(AF$7&lt;$A51+1,AF$8&gt;$A51-1),AF$9*VLOOKUP($A51,curves,3,0),0)</f>
        <v>0</v>
      </c>
      <c r="AG51" s="4" t="n">
        <f aca="false">+IF(AND(AF$7&lt;$A51+1,AF$8&gt;$A51-1),AF$9*(VLOOKUP($A51,curves,6,0)-AF$10)*VLOOKUP($A51,curves,3,0),0)</f>
        <v>0</v>
      </c>
      <c r="AI51" s="3" t="n">
        <f aca="false">+IF(AND(AI$7&lt;$A51+1,AI$8&gt;$A51-1),AI$9*VLOOKUP($A51,curves,3,0),0)</f>
        <v>0</v>
      </c>
      <c r="AJ51" s="4" t="n">
        <f aca="false">+IF(AND(AI$7&lt;$A51+1,AI$8&gt;$A51-1),AI$9*(VLOOKUP($A51,curves,6,0)-AI$10)*VLOOKUP($A51,curves,3,0),0)</f>
        <v>0</v>
      </c>
      <c r="AL51" s="3" t="n">
        <f aca="false">+IF(AND(AL$7&lt;$A51+1,AL$8&gt;$A51-1),AL$9*VLOOKUP($A51,curves,3,0),0)</f>
        <v>0</v>
      </c>
      <c r="AM51" s="4" t="n">
        <f aca="false">+IF(AND(AL$7&lt;$A51+1,AL$8&gt;$A51-1),AL$9*(VLOOKUP($A51,curves,6,0)-AL$10)*VLOOKUP($A51,curves,3,0),0)</f>
        <v>0</v>
      </c>
      <c r="AO51" s="3"/>
      <c r="AP51" s="4"/>
    </row>
    <row r="52" customFormat="false" ht="12.75" hidden="false" customHeight="false" outlineLevel="0" collapsed="false">
      <c r="A52" s="58" t="n">
        <f aca="false">+curves!A41</f>
        <v>37865</v>
      </c>
      <c r="B52" s="3" t="n">
        <f aca="false">+SUMIF($H$11:$CM$11,"POS",$H52:$CM52)</f>
        <v>22724222.6492807</v>
      </c>
      <c r="C52" s="4" t="n">
        <f aca="false">+SUMIF($H$11:$CM$11,"P&amp;l",$H52:$CM52)</f>
        <v>42575619.2794281</v>
      </c>
      <c r="D52" s="66"/>
      <c r="E52" s="3" t="n">
        <f aca="false">+IF(AND($H$7&lt;$A52+1,$H$8&gt;$A52-1),$H$9*VLOOKUP($A52,curves,3,0),0)</f>
        <v>6326921.76379532</v>
      </c>
      <c r="F52" s="4" t="n">
        <f aca="false">-G52*1000*VLOOKUP(A52,curves,3,0)</f>
        <v>-5371363.68777418</v>
      </c>
      <c r="G52" s="67" t="n">
        <v>1101.93865655854</v>
      </c>
      <c r="H52" s="3" t="n">
        <f aca="false">+IF(AND($H$7&lt;$A52+1,$H$8&gt;$A52-1),$H$9*VLOOKUP($A52,curves,3,0),0)</f>
        <v>6326921.76379532</v>
      </c>
      <c r="I52" s="4" t="n">
        <f aca="false">+IF(AND(H$7&lt;$A52+1,H$8&gt;$A52-1),H$9*(VLOOKUP($A52,curves,6,0)-H$10)*VLOOKUP($A52,curves,3,0),0)</f>
        <v>12337497.4394009</v>
      </c>
      <c r="K52" s="3" t="n">
        <f aca="false">+IF(AND(K$7&lt;$A52+1,K$8&gt;$A52-1),K$9*VLOOKUP($A52,curves,3,0),0)</f>
        <v>-664326.785198509</v>
      </c>
      <c r="L52" s="4" t="n">
        <f aca="false">+IF(AND(K$7&lt;$A52+1,K$8&gt;$A52-1),K$9*(VLOOKUP($A52,curves,6,0)-K$10)*VLOOKUP($A52,curves,3,0),0)</f>
        <v>-1959764.0163356</v>
      </c>
      <c r="N52" s="3" t="n">
        <f aca="false">+IF(AND(N$7&lt;$A52+1,N$8&gt;$A52-1),N$9*VLOOKUP($A52,curves,3,0),0)</f>
        <v>-141564.87446492</v>
      </c>
      <c r="O52" s="4" t="n">
        <f aca="false">+IF(AND(N$7&lt;$A52+1,N$8&gt;$A52-1),N$9*(VLOOKUP($A52,curves,6,0)-N$10)*VLOOKUP($A52,curves,3,0),0)</f>
        <v>-417616.379671515</v>
      </c>
      <c r="Q52" s="3"/>
      <c r="R52" s="4"/>
      <c r="T52" s="3" t="n">
        <f aca="false">+IF(AND(T$7&lt;$A52+1,T$8&gt;$A52-1),T$9*VLOOKUP($A52,curves,3,0),0)</f>
        <v>18133915.7721546</v>
      </c>
      <c r="U52" s="4" t="n">
        <f aca="false">+IF(AND(T$7&lt;$A52+1,T$8&gt;$A52-1),T$9*(VLOOKUP($A52,curves,6,0)-T$10)*VLOOKUP($A52,curves,3,0),0)</f>
        <v>35361135.7557016</v>
      </c>
      <c r="W52" s="3" t="n">
        <f aca="false">+IF(AND(W$7&lt;$A52+1,W$8&gt;$A52-1),W$9*VLOOKUP($A52,curves,3,0),0)</f>
        <v>-489615.725848175</v>
      </c>
      <c r="X52" s="4" t="n">
        <f aca="false">+IF(AND(W$7&lt;$A52+1,W$8&gt;$A52-1),W$9*(VLOOKUP($A52,curves,6,0)-W$10)*VLOOKUP($A52,curves,3,0),0)</f>
        <v>-1444366.39125212</v>
      </c>
      <c r="Z52" s="3" t="n">
        <f aca="false">+IF(AND(Z$7&lt;$A52+1,Z$8&gt;$A52-1),Z$9*VLOOKUP($A52,curves,3,0),0)</f>
        <v>-441107.501157662</v>
      </c>
      <c r="AA52" s="4" t="n">
        <f aca="false">+IF(AND(Z$7&lt;$A52+1,Z$8&gt;$A52-1),Z$9*(VLOOKUP($A52,curves,6,0)-Z$10)*VLOOKUP($A52,curves,3,0),0)</f>
        <v>-1301267.1284151</v>
      </c>
      <c r="AC52" s="3"/>
      <c r="AD52" s="4"/>
      <c r="AF52" s="3" t="n">
        <f aca="false">+IF(AND(AF$7&lt;$A52+1,AF$8&gt;$A52-1),AF$9*VLOOKUP($A52,curves,3,0),0)</f>
        <v>0</v>
      </c>
      <c r="AG52" s="4" t="n">
        <f aca="false">+IF(AND(AF$7&lt;$A52+1,AF$8&gt;$A52-1),AF$9*(VLOOKUP($A52,curves,6,0)-AF$10)*VLOOKUP($A52,curves,3,0),0)</f>
        <v>0</v>
      </c>
      <c r="AI52" s="3" t="n">
        <f aca="false">+IF(AND(AI$7&lt;$A52+1,AI$8&gt;$A52-1),AI$9*VLOOKUP($A52,curves,3,0),0)</f>
        <v>0</v>
      </c>
      <c r="AJ52" s="4" t="n">
        <f aca="false">+IF(AND(AI$7&lt;$A52+1,AI$8&gt;$A52-1),AI$9*(VLOOKUP($A52,curves,6,0)-AI$10)*VLOOKUP($A52,curves,3,0),0)</f>
        <v>0</v>
      </c>
      <c r="AL52" s="3" t="n">
        <f aca="false">+IF(AND(AL$7&lt;$A52+1,AL$8&gt;$A52-1),AL$9*VLOOKUP($A52,curves,3,0),0)</f>
        <v>0</v>
      </c>
      <c r="AM52" s="4" t="n">
        <f aca="false">+IF(AND(AL$7&lt;$A52+1,AL$8&gt;$A52-1),AL$9*(VLOOKUP($A52,curves,6,0)-AL$10)*VLOOKUP($A52,curves,3,0),0)</f>
        <v>0</v>
      </c>
      <c r="AO52" s="3"/>
      <c r="AP52" s="4"/>
    </row>
    <row r="53" customFormat="false" ht="12.75" hidden="false" customHeight="false" outlineLevel="0" collapsed="false">
      <c r="A53" s="58" t="n">
        <f aca="false">+curves!A42</f>
        <v>37895</v>
      </c>
      <c r="B53" s="3" t="n">
        <f aca="false">+SUMIF($H$11:$CM$11,"POS",$H53:$CM53)</f>
        <v>22588060.7504868</v>
      </c>
      <c r="C53" s="4" t="n">
        <f aca="false">+SUMIF($H$11:$CM$11,"P&amp;l",$H53:$CM53)</f>
        <v>42681918.219604</v>
      </c>
      <c r="D53" s="66"/>
      <c r="E53" s="3" t="n">
        <f aca="false">+IF(AND($H$7&lt;$A53+1,$H$8&gt;$A53-1),$H$9*VLOOKUP($A53,curves,3,0),0)</f>
        <v>6289011.30612314</v>
      </c>
      <c r="F53" s="4" t="n">
        <f aca="false">-G53*1000*VLOOKUP(A53,curves,3,0)</f>
        <v>-5342274.00963393</v>
      </c>
      <c r="G53" s="67" t="n">
        <v>1102.57745507332</v>
      </c>
      <c r="H53" s="3" t="n">
        <f aca="false">+IF(AND($H$7&lt;$A53+1,$H$8&gt;$A53-1),$H$9*VLOOKUP($A53,curves,3,0),0)</f>
        <v>6289011.30612314</v>
      </c>
      <c r="I53" s="4" t="n">
        <f aca="false">+IF(AND(H$7&lt;$A53+1,H$8&gt;$A53-1),H$9*(VLOOKUP($A53,curves,6,0)-H$10)*VLOOKUP($A53,curves,3,0),0)</f>
        <v>12364196.2278381</v>
      </c>
      <c r="K53" s="3" t="n">
        <f aca="false">+IF(AND(K$7&lt;$A53+1,K$8&gt;$A53-1),K$9*VLOOKUP($A53,curves,3,0),0)</f>
        <v>-660346.187142929</v>
      </c>
      <c r="L53" s="4" t="n">
        <f aca="false">+IF(AND(K$7&lt;$A53+1,K$8&gt;$A53-1),K$9*(VLOOKUP($A53,curves,6,0)-K$10)*VLOOKUP($A53,curves,3,0),0)</f>
        <v>-1958586.79106593</v>
      </c>
      <c r="N53" s="3" t="n">
        <f aca="false">+IF(AND(N$7&lt;$A53+1,N$8&gt;$A53-1),N$9*VLOOKUP($A53,curves,3,0),0)</f>
        <v>-140716.627974505</v>
      </c>
      <c r="O53" s="4" t="n">
        <f aca="false">+IF(AND(N$7&lt;$A53+1,N$8&gt;$A53-1),N$9*(VLOOKUP($A53,curves,6,0)-N$10)*VLOOKUP($A53,curves,3,0),0)</f>
        <v>-417365.518572382</v>
      </c>
      <c r="Q53" s="3"/>
      <c r="R53" s="4"/>
      <c r="T53" s="3" t="n">
        <f aca="false">+IF(AND(T$7&lt;$A53+1,T$8&gt;$A53-1),T$9*VLOOKUP($A53,curves,3,0),0)</f>
        <v>18025258.6602167</v>
      </c>
      <c r="U53" s="4" t="n">
        <f aca="false">+IF(AND(T$7&lt;$A53+1,T$8&gt;$A53-1),T$9*(VLOOKUP($A53,curves,6,0)-T$10)*VLOOKUP($A53,curves,3,0),0)</f>
        <v>35437658.525986</v>
      </c>
      <c r="W53" s="3" t="n">
        <f aca="false">+IF(AND(W$7&lt;$A53+1,W$8&gt;$A53-1),W$9*VLOOKUP($A53,curves,3,0),0)</f>
        <v>-486681.983825851</v>
      </c>
      <c r="X53" s="4" t="n">
        <f aca="false">+IF(AND(W$7&lt;$A53+1,W$8&gt;$A53-1),W$9*(VLOOKUP($A53,curves,6,0)-W$10)*VLOOKUP($A53,curves,3,0),0)</f>
        <v>-1443498.76402747</v>
      </c>
      <c r="Z53" s="3" t="n">
        <f aca="false">+IF(AND(Z$7&lt;$A53+1,Z$8&gt;$A53-1),Z$9*VLOOKUP($A53,curves,3,0),0)</f>
        <v>-438464.416909771</v>
      </c>
      <c r="AA53" s="4" t="n">
        <f aca="false">+IF(AND(Z$7&lt;$A53+1,Z$8&gt;$A53-1),Z$9*(VLOOKUP($A53,curves,6,0)-Z$10)*VLOOKUP($A53,curves,3,0),0)</f>
        <v>-1300485.46055438</v>
      </c>
      <c r="AC53" s="3"/>
      <c r="AD53" s="4"/>
      <c r="AF53" s="3" t="n">
        <f aca="false">+IF(AND(AF$7&lt;$A53+1,AF$8&gt;$A53-1),AF$9*VLOOKUP($A53,curves,3,0),0)</f>
        <v>0</v>
      </c>
      <c r="AG53" s="4" t="n">
        <f aca="false">+IF(AND(AF$7&lt;$A53+1,AF$8&gt;$A53-1),AF$9*(VLOOKUP($A53,curves,6,0)-AF$10)*VLOOKUP($A53,curves,3,0),0)</f>
        <v>0</v>
      </c>
      <c r="AI53" s="3" t="n">
        <f aca="false">+IF(AND(AI$7&lt;$A53+1,AI$8&gt;$A53-1),AI$9*VLOOKUP($A53,curves,3,0),0)</f>
        <v>0</v>
      </c>
      <c r="AJ53" s="4" t="n">
        <f aca="false">+IF(AND(AI$7&lt;$A53+1,AI$8&gt;$A53-1),AI$9*(VLOOKUP($A53,curves,6,0)-AI$10)*VLOOKUP($A53,curves,3,0),0)</f>
        <v>0</v>
      </c>
      <c r="AL53" s="3" t="n">
        <f aca="false">+IF(AND(AL$7&lt;$A53+1,AL$8&gt;$A53-1),AL$9*VLOOKUP($A53,curves,3,0),0)</f>
        <v>0</v>
      </c>
      <c r="AM53" s="4" t="n">
        <f aca="false">+IF(AND(AL$7&lt;$A53+1,AL$8&gt;$A53-1),AL$9*(VLOOKUP($A53,curves,6,0)-AL$10)*VLOOKUP($A53,curves,3,0),0)</f>
        <v>0</v>
      </c>
      <c r="AO53" s="3"/>
      <c r="AP53" s="4"/>
    </row>
    <row r="54" customFormat="false" ht="12.75" hidden="false" customHeight="false" outlineLevel="0" collapsed="false">
      <c r="A54" s="58" t="n">
        <f aca="false">+curves!A43</f>
        <v>37926</v>
      </c>
      <c r="B54" s="3" t="n">
        <f aca="false">+SUMIF($H$11:$CM$11,"POS",$H54:$CM54)</f>
        <v>22448365.4026061</v>
      </c>
      <c r="C54" s="4" t="n">
        <f aca="false">+SUMIF($H$11:$CM$11,"P&amp;l",$H54:$CM54)</f>
        <v>44617892.6767538</v>
      </c>
      <c r="D54" s="66"/>
      <c r="E54" s="3" t="n">
        <f aca="false">+IF(AND($H$7&lt;$A54+1,$H$8&gt;$A54-1),$H$9*VLOOKUP($A54,curves,3,0),0)</f>
        <v>6250117.05876215</v>
      </c>
      <c r="F54" s="4" t="n">
        <f aca="false">-G54*1000*VLOOKUP(A54,curves,3,0)</f>
        <v>-5312314.02629515</v>
      </c>
      <c r="G54" s="67" t="n">
        <v>1103.2169152211</v>
      </c>
      <c r="H54" s="3" t="n">
        <f aca="false">+IF(AND($H$7&lt;$A54+1,$H$8&gt;$A54-1),$H$9*VLOOKUP($A54,curves,3,0),0)</f>
        <v>6250117.05876215</v>
      </c>
      <c r="I54" s="4" t="n">
        <f aca="false">+IF(AND(H$7&lt;$A54+1,H$8&gt;$A54-1),H$9*(VLOOKUP($A54,curves,6,0)-H$10)*VLOOKUP($A54,curves,3,0),0)</f>
        <v>12900241.6092851</v>
      </c>
      <c r="K54" s="3" t="n">
        <f aca="false">+IF(AND(K$7&lt;$A54+1,K$8&gt;$A54-1),K$9*VLOOKUP($A54,curves,3,0),0)</f>
        <v>-656262.291170026</v>
      </c>
      <c r="L54" s="4" t="n">
        <f aca="false">+IF(AND(K$7&lt;$A54+1,K$8&gt;$A54-1),K$9*(VLOOKUP($A54,curves,6,0)-K$10)*VLOOKUP($A54,curves,3,0),0)</f>
        <v>-2010787.66014496</v>
      </c>
      <c r="N54" s="3" t="n">
        <f aca="false">+IF(AND(N$7&lt;$A54+1,N$8&gt;$A54-1),N$9*VLOOKUP($A54,curves,3,0),0)</f>
        <v>-139846.369189803</v>
      </c>
      <c r="O54" s="4" t="n">
        <f aca="false">+IF(AND(N$7&lt;$A54+1,N$8&gt;$A54-1),N$9*(VLOOKUP($A54,curves,6,0)-N$10)*VLOOKUP($A54,curves,3,0),0)</f>
        <v>-428489.275197557</v>
      </c>
      <c r="Q54" s="3"/>
      <c r="R54" s="4"/>
      <c r="T54" s="3" t="n">
        <f aca="false">+IF(AND(T$7&lt;$A54+1,T$8&gt;$A54-1),T$9*VLOOKUP($A54,curves,3,0),0)</f>
        <v>17913781.8580692</v>
      </c>
      <c r="U54" s="4" t="n">
        <f aca="false">+IF(AND(T$7&lt;$A54+1,T$8&gt;$A54-1),T$9*(VLOOKUP($A54,curves,6,0)-T$10)*VLOOKUP($A54,curves,3,0),0)</f>
        <v>36974045.7550548</v>
      </c>
      <c r="W54" s="3" t="n">
        <f aca="false">+IF(AND(W$7&lt;$A54+1,W$8&gt;$A54-1),W$9*VLOOKUP($A54,curves,3,0),0)</f>
        <v>-483672.110167868</v>
      </c>
      <c r="X54" s="4" t="n">
        <f aca="false">+IF(AND(W$7&lt;$A54+1,W$8&gt;$A54-1),W$9*(VLOOKUP($A54,curves,6,0)-W$10)*VLOOKUP($A54,curves,3,0),0)</f>
        <v>-1481971.34555435</v>
      </c>
      <c r="Z54" s="3" t="n">
        <f aca="false">+IF(AND(Z$7&lt;$A54+1,Z$8&gt;$A54-1),Z$9*VLOOKUP($A54,curves,3,0),0)</f>
        <v>-435752.743697533</v>
      </c>
      <c r="AA54" s="4" t="n">
        <f aca="false">+IF(AND(Z$7&lt;$A54+1,Z$8&gt;$A54-1),Z$9*(VLOOKUP($A54,curves,6,0)-Z$10)*VLOOKUP($A54,curves,3,0),0)</f>
        <v>-1335146.40668924</v>
      </c>
      <c r="AC54" s="3"/>
      <c r="AD54" s="4"/>
      <c r="AF54" s="3" t="n">
        <f aca="false">+IF(AND(AF$7&lt;$A54+1,AF$8&gt;$A54-1),AF$9*VLOOKUP($A54,curves,3,0),0)</f>
        <v>0</v>
      </c>
      <c r="AG54" s="4" t="n">
        <f aca="false">+IF(AND(AF$7&lt;$A54+1,AF$8&gt;$A54-1),AF$9*(VLOOKUP($A54,curves,6,0)-AF$10)*VLOOKUP($A54,curves,3,0),0)</f>
        <v>0</v>
      </c>
      <c r="AI54" s="3" t="n">
        <f aca="false">+IF(AND(AI$7&lt;$A54+1,AI$8&gt;$A54-1),AI$9*VLOOKUP($A54,curves,3,0),0)</f>
        <v>0</v>
      </c>
      <c r="AJ54" s="4" t="n">
        <f aca="false">+IF(AND(AI$7&lt;$A54+1,AI$8&gt;$A54-1),AI$9*(VLOOKUP($A54,curves,6,0)-AI$10)*VLOOKUP($A54,curves,3,0),0)</f>
        <v>0</v>
      </c>
      <c r="AL54" s="3" t="n">
        <f aca="false">+IF(AND(AL$7&lt;$A54+1,AL$8&gt;$A54-1),AL$9*VLOOKUP($A54,curves,3,0),0)</f>
        <v>0</v>
      </c>
      <c r="AM54" s="4" t="n">
        <f aca="false">+IF(AND(AL$7&lt;$A54+1,AL$8&gt;$A54-1),AL$9*(VLOOKUP($A54,curves,6,0)-AL$10)*VLOOKUP($A54,curves,3,0),0)</f>
        <v>0</v>
      </c>
      <c r="AO54" s="3"/>
      <c r="AP54" s="4"/>
    </row>
    <row r="55" customFormat="false" ht="12.75" hidden="false" customHeight="false" outlineLevel="0" collapsed="false">
      <c r="A55" s="58" t="n">
        <f aca="false">+curves!A44</f>
        <v>37956</v>
      </c>
      <c r="B55" s="3" t="n">
        <f aca="false">+SUMIF($H$11:$CM$11,"POS",$H55:$CM55)</f>
        <v>22314017.5222418</v>
      </c>
      <c r="C55" s="4" t="n">
        <f aca="false">+SUMIF($H$11:$CM$11,"P&amp;l",$H55:$CM55)</f>
        <v>46582267.4450557</v>
      </c>
      <c r="D55" s="66"/>
      <c r="E55" s="3" t="n">
        <f aca="false">+IF(AND($H$7&lt;$A55+1,$H$8&gt;$A55-1),$H$9*VLOOKUP($A55,curves,3,0),0)</f>
        <v>6212711.66358911</v>
      </c>
      <c r="F55" s="4" t="n">
        <f aca="false">-G55*1000*VLOOKUP(A55,curves,3,0)</f>
        <v>-5283585.07962735</v>
      </c>
      <c r="G55" s="67" t="n">
        <v>1103.85703768718</v>
      </c>
      <c r="H55" s="3" t="n">
        <f aca="false">+IF(AND($H$7&lt;$A55+1,$H$8&gt;$A55-1),$H$9*VLOOKUP($A55,curves,3,0),0)</f>
        <v>6212711.66358911</v>
      </c>
      <c r="I55" s="4" t="n">
        <f aca="false">+IF(AND(H$7&lt;$A55+1,H$8&gt;$A55-1),H$9*(VLOOKUP($A55,curves,6,0)-H$10)*VLOOKUP($A55,curves,3,0),0)</f>
        <v>13444308.0400068</v>
      </c>
      <c r="K55" s="3" t="n">
        <f aca="false">+IF(AND(K$7&lt;$A55+1,K$8&gt;$A55-1),K$9*VLOOKUP($A55,curves,3,0),0)</f>
        <v>-652334.724676856</v>
      </c>
      <c r="L55" s="4" t="n">
        <f aca="false">+IF(AND(K$7&lt;$A55+1,K$8&gt;$A55-1),K$9*(VLOOKUP($A55,curves,6,0)-K$10)*VLOOKUP($A55,curves,3,0),0)</f>
        <v>-2063987.06887757</v>
      </c>
      <c r="N55" s="3" t="n">
        <f aca="false">+IF(AND(N$7&lt;$A55+1,N$8&gt;$A55-1),N$9*VLOOKUP($A55,curves,3,0),0)</f>
        <v>-139009.423472806</v>
      </c>
      <c r="O55" s="4" t="n">
        <f aca="false">+IF(AND(N$7&lt;$A55+1,N$8&gt;$A55-1),N$9*(VLOOKUP($A55,curves,6,0)-N$10)*VLOOKUP($A55,curves,3,0),0)</f>
        <v>-439825.815867959</v>
      </c>
      <c r="Q55" s="3"/>
      <c r="R55" s="4"/>
      <c r="T55" s="3" t="n">
        <f aca="false">+IF(AND(T$7&lt;$A55+1,T$8&gt;$A55-1),T$9*VLOOKUP($A55,curves,3,0),0)</f>
        <v>17806572.3317283</v>
      </c>
      <c r="U55" s="4" t="n">
        <f aca="false">+IF(AND(T$7&lt;$A55+1,T$8&gt;$A55-1),T$9*(VLOOKUP($A55,curves,6,0)-T$10)*VLOOKUP($A55,curves,3,0),0)</f>
        <v>38533422.5258601</v>
      </c>
      <c r="W55" s="3" t="n">
        <f aca="false">+IF(AND(W$7&lt;$A55+1,W$8&gt;$A55-1),W$9*VLOOKUP($A55,curves,3,0),0)</f>
        <v>-480777.452956665</v>
      </c>
      <c r="X55" s="4" t="n">
        <f aca="false">+IF(AND(W$7&lt;$A55+1,W$8&gt;$A55-1),W$9*(VLOOKUP($A55,curves,6,0)-W$10)*VLOOKUP($A55,curves,3,0),0)</f>
        <v>-1521179.86115489</v>
      </c>
      <c r="Z55" s="3" t="n">
        <f aca="false">+IF(AND(Z$7&lt;$A55+1,Z$8&gt;$A55-1),Z$9*VLOOKUP($A55,curves,3,0),0)</f>
        <v>-433144.871969292</v>
      </c>
      <c r="AA55" s="4" t="n">
        <f aca="false">+IF(AND(Z$7&lt;$A55+1,Z$8&gt;$A55-1),Z$9*(VLOOKUP($A55,curves,6,0)-Z$10)*VLOOKUP($A55,curves,3,0),0)</f>
        <v>-1370470.37491084</v>
      </c>
      <c r="AC55" s="3"/>
      <c r="AD55" s="4"/>
      <c r="AF55" s="3" t="n">
        <f aca="false">+IF(AND(AF$7&lt;$A55+1,AF$8&gt;$A55-1),AF$9*VLOOKUP($A55,curves,3,0),0)</f>
        <v>0</v>
      </c>
      <c r="AG55" s="4" t="n">
        <f aca="false">+IF(AND(AF$7&lt;$A55+1,AF$8&gt;$A55-1),AF$9*(VLOOKUP($A55,curves,6,0)-AF$10)*VLOOKUP($A55,curves,3,0),0)</f>
        <v>0</v>
      </c>
      <c r="AI55" s="3" t="n">
        <f aca="false">+IF(AND(AI$7&lt;$A55+1,AI$8&gt;$A55-1),AI$9*VLOOKUP($A55,curves,3,0),0)</f>
        <v>0</v>
      </c>
      <c r="AJ55" s="4" t="n">
        <f aca="false">+IF(AND(AI$7&lt;$A55+1,AI$8&gt;$A55-1),AI$9*(VLOOKUP($A55,curves,6,0)-AI$10)*VLOOKUP($A55,curves,3,0),0)</f>
        <v>0</v>
      </c>
      <c r="AL55" s="3" t="n">
        <f aca="false">+IF(AND(AL$7&lt;$A55+1,AL$8&gt;$A55-1),AL$9*VLOOKUP($A55,curves,3,0),0)</f>
        <v>0</v>
      </c>
      <c r="AM55" s="4" t="n">
        <f aca="false">+IF(AND(AL$7&lt;$A55+1,AL$8&gt;$A55-1),AL$9*(VLOOKUP($A55,curves,6,0)-AL$10)*VLOOKUP($A55,curves,3,0),0)</f>
        <v>0</v>
      </c>
      <c r="AO55" s="3"/>
      <c r="AP55" s="4"/>
    </row>
    <row r="56" customFormat="false" ht="12.75" hidden="false" customHeight="false" outlineLevel="0" collapsed="false">
      <c r="A56" s="58" t="n">
        <f aca="false">+curves!A45</f>
        <v>37987</v>
      </c>
      <c r="B56" s="3" t="n">
        <f aca="false">+SUMIF($H$11:$CM$11,"POS",$H56:$CM56)</f>
        <v>23012793.849523</v>
      </c>
      <c r="C56" s="4" t="n">
        <f aca="false">+SUMIF($H$11:$CM$11,"P&amp;l",$H56:$CM56)</f>
        <v>20613026.5976579</v>
      </c>
      <c r="D56" s="66"/>
      <c r="E56" s="3" t="n">
        <f aca="false">+IF(AND($H$7&lt;$A56+1,$H$8&gt;$A56-1),$H$9*VLOOKUP($A56,curves,3,0),0)</f>
        <v>0</v>
      </c>
      <c r="F56" s="4" t="n">
        <f aca="false">-G56*1000*VLOOKUP(A56,curves,3,0)</f>
        <v>-5278420.98620126</v>
      </c>
      <c r="G56" s="67" t="n">
        <v>1109.49505502884</v>
      </c>
      <c r="H56" s="3" t="n">
        <f aca="false">+IF(AND($H$7&lt;$A56+1,$H$8&gt;$A56-1),$H$9*VLOOKUP($A56,curves,3,0),0)</f>
        <v>0</v>
      </c>
      <c r="I56" s="4" t="n">
        <f aca="false">+IF(AND(H$7&lt;$A56+1,H$8&gt;$A56-1),H$9*(VLOOKUP($A56,curves,6,0)-H$10)*VLOOKUP($A56,curves,3,0),0)</f>
        <v>0</v>
      </c>
      <c r="K56" s="3" t="n">
        <f aca="false">+IF(AND(K$7&lt;$A56+1,K$8&gt;$A56-1),K$9*VLOOKUP($A56,curves,3,0),0)</f>
        <v>0</v>
      </c>
      <c r="L56" s="4" t="n">
        <f aca="false">+IF(AND(K$7&lt;$A56+1,K$8&gt;$A56-1),K$9*(VLOOKUP($A56,curves,6,0)-K$10)*VLOOKUP($A56,curves,3,0),0)</f>
        <v>0</v>
      </c>
      <c r="N56" s="3" t="n">
        <f aca="false">+IF(AND(N$7&lt;$A56+1,N$8&gt;$A56-1),N$9*VLOOKUP($A56,curves,3,0),0)</f>
        <v>0</v>
      </c>
      <c r="O56" s="4" t="n">
        <f aca="false">+IF(AND(N$7&lt;$A56+1,N$8&gt;$A56-1),N$9*(VLOOKUP($A56,curves,6,0)-N$10)*VLOOKUP($A56,curves,3,0),0)</f>
        <v>0</v>
      </c>
      <c r="Q56" s="3"/>
      <c r="R56" s="4"/>
      <c r="T56" s="3" t="n">
        <f aca="false">+IF(AND(T$7&lt;$A56+1,T$8&gt;$A56-1),T$9*VLOOKUP($A56,curves,3,0),0)</f>
        <v>0</v>
      </c>
      <c r="U56" s="4" t="n">
        <f aca="false">+IF(AND(T$7&lt;$A56+1,T$8&gt;$A56-1),T$9*(VLOOKUP($A56,curves,6,0)-T$10)*VLOOKUP($A56,curves,3,0),0)</f>
        <v>0</v>
      </c>
      <c r="W56" s="3" t="n">
        <f aca="false">+IF(AND(W$7&lt;$A56+1,W$8&gt;$A56-1),W$9*VLOOKUP($A56,curves,3,0),0)</f>
        <v>0</v>
      </c>
      <c r="X56" s="4" t="n">
        <f aca="false">+IF(AND(W$7&lt;$A56+1,W$8&gt;$A56-1),W$9*(VLOOKUP($A56,curves,6,0)-W$10)*VLOOKUP($A56,curves,3,0),0)</f>
        <v>0</v>
      </c>
      <c r="Z56" s="3" t="n">
        <f aca="false">+IF(AND(Z$7&lt;$A56+1,Z$8&gt;$A56-1),Z$9*VLOOKUP($A56,curves,3,0),0)</f>
        <v>0</v>
      </c>
      <c r="AA56" s="4" t="n">
        <f aca="false">+IF(AND(Z$7&lt;$A56+1,Z$8&gt;$A56-1),Z$9*(VLOOKUP($A56,curves,6,0)-Z$10)*VLOOKUP($A56,curves,3,0),0)</f>
        <v>0</v>
      </c>
      <c r="AC56" s="3"/>
      <c r="AD56" s="4"/>
      <c r="AF56" s="3" t="n">
        <f aca="false">+IF(AND(AF$7&lt;$A56+1,AF$8&gt;$A56-1),AF$9*VLOOKUP($A56,curves,3,0),0)</f>
        <v>23866065.2272292</v>
      </c>
      <c r="AG56" s="4" t="n">
        <f aca="false">+IF(AND(AF$7&lt;$A56+1,AF$8&gt;$A56-1),AF$9*(VLOOKUP($A56,curves,6,0)-AF$10)*VLOOKUP($A56,curves,3,0),0)</f>
        <v>23412609.9879119</v>
      </c>
      <c r="AI56" s="3" t="n">
        <f aca="false">+IF(AND(AI$7&lt;$A56+1,AI$8&gt;$A56-1),AI$9*VLOOKUP($A56,curves,3,0),0)</f>
        <v>-263199.740538929</v>
      </c>
      <c r="AJ56" s="4" t="n">
        <f aca="false">+IF(AND(AI$7&lt;$A56+1,AI$8&gt;$A56-1),AI$9*(VLOOKUP($A56,curves,6,0)-AI$10)*VLOOKUP($A56,curves,3,0),0)</f>
        <v>-863558.348708227</v>
      </c>
      <c r="AL56" s="3" t="n">
        <f aca="false">+IF(AND(AL$7&lt;$A56+1,AL$8&gt;$A56-1),AL$9*VLOOKUP($A56,curves,3,0),0)</f>
        <v>-590071.637167257</v>
      </c>
      <c r="AM56" s="4" t="n">
        <f aca="false">+IF(AND(AL$7&lt;$A56+1,AL$8&gt;$A56-1),AL$9*(VLOOKUP($A56,curves,6,0)-AL$10)*VLOOKUP($A56,curves,3,0),0)</f>
        <v>-1936025.04154577</v>
      </c>
      <c r="AO56" s="3"/>
      <c r="AP56" s="4"/>
    </row>
    <row r="57" customFormat="false" ht="12.75" hidden="false" customHeight="false" outlineLevel="0" collapsed="false">
      <c r="A57" s="58" t="n">
        <f aca="false">+curves!A46</f>
        <v>38018</v>
      </c>
      <c r="B57" s="3" t="n">
        <f aca="false">+SUMIF($H$11:$CM$11,"POS",$H57:$CM57)</f>
        <v>22876619.091781</v>
      </c>
      <c r="C57" s="4" t="n">
        <f aca="false">+SUMIF($H$11:$CM$11,"P&amp;l",$H57:$CM57)</f>
        <v>17722981.1927726</v>
      </c>
      <c r="D57" s="66"/>
      <c r="E57" s="3" t="n">
        <f aca="false">+IF(AND($H$7&lt;$A57+1,$H$8&gt;$A57-1),$H$9*VLOOKUP($A57,curves,3,0),0)</f>
        <v>0</v>
      </c>
      <c r="F57" s="4" t="n">
        <f aca="false">-G57*1000*VLOOKUP(A57,curves,3,0)</f>
        <v>-5250244.83519944</v>
      </c>
      <c r="G57" s="67" t="n">
        <v>1110.14168005321</v>
      </c>
      <c r="H57" s="3" t="n">
        <f aca="false">+IF(AND($H$7&lt;$A57+1,$H$8&gt;$A57-1),$H$9*VLOOKUP($A57,curves,3,0),0)</f>
        <v>0</v>
      </c>
      <c r="I57" s="4" t="n">
        <f aca="false">+IF(AND(H$7&lt;$A57+1,H$8&gt;$A57-1),H$9*(VLOOKUP($A57,curves,6,0)-H$10)*VLOOKUP($A57,curves,3,0),0)</f>
        <v>0</v>
      </c>
      <c r="K57" s="3" t="n">
        <f aca="false">+IF(AND(K$7&lt;$A57+1,K$8&gt;$A57-1),K$9*VLOOKUP($A57,curves,3,0),0)</f>
        <v>0</v>
      </c>
      <c r="L57" s="4" t="n">
        <f aca="false">+IF(AND(K$7&lt;$A57+1,K$8&gt;$A57-1),K$9*(VLOOKUP($A57,curves,6,0)-K$10)*VLOOKUP($A57,curves,3,0),0)</f>
        <v>0</v>
      </c>
      <c r="N57" s="3" t="n">
        <f aca="false">+IF(AND(N$7&lt;$A57+1,N$8&gt;$A57-1),N$9*VLOOKUP($A57,curves,3,0),0)</f>
        <v>0</v>
      </c>
      <c r="O57" s="4" t="n">
        <f aca="false">+IF(AND(N$7&lt;$A57+1,N$8&gt;$A57-1),N$9*(VLOOKUP($A57,curves,6,0)-N$10)*VLOOKUP($A57,curves,3,0),0)</f>
        <v>0</v>
      </c>
      <c r="Q57" s="3"/>
      <c r="R57" s="4"/>
      <c r="T57" s="3" t="n">
        <f aca="false">+IF(AND(T$7&lt;$A57+1,T$8&gt;$A57-1),T$9*VLOOKUP($A57,curves,3,0),0)</f>
        <v>0</v>
      </c>
      <c r="U57" s="4" t="n">
        <f aca="false">+IF(AND(T$7&lt;$A57+1,T$8&gt;$A57-1),T$9*(VLOOKUP($A57,curves,6,0)-T$10)*VLOOKUP($A57,curves,3,0),0)</f>
        <v>0</v>
      </c>
      <c r="W57" s="3" t="n">
        <f aca="false">+IF(AND(W$7&lt;$A57+1,W$8&gt;$A57-1),W$9*VLOOKUP($A57,curves,3,0),0)</f>
        <v>0</v>
      </c>
      <c r="X57" s="4" t="n">
        <f aca="false">+IF(AND(W$7&lt;$A57+1,W$8&gt;$A57-1),W$9*(VLOOKUP($A57,curves,6,0)-W$10)*VLOOKUP($A57,curves,3,0),0)</f>
        <v>0</v>
      </c>
      <c r="Z57" s="3" t="n">
        <f aca="false">+IF(AND(Z$7&lt;$A57+1,Z$8&gt;$A57-1),Z$9*VLOOKUP($A57,curves,3,0),0)</f>
        <v>0</v>
      </c>
      <c r="AA57" s="4" t="n">
        <f aca="false">+IF(AND(Z$7&lt;$A57+1,Z$8&gt;$A57-1),Z$9*(VLOOKUP($A57,curves,6,0)-Z$10)*VLOOKUP($A57,curves,3,0),0)</f>
        <v>0</v>
      </c>
      <c r="AC57" s="3"/>
      <c r="AD57" s="4"/>
      <c r="AF57" s="3" t="n">
        <f aca="false">+IF(AND(AF$7&lt;$A57+1,AF$8&gt;$A57-1),AF$9*VLOOKUP($A57,curves,3,0),0)</f>
        <v>23724841.3640241</v>
      </c>
      <c r="AG57" s="4" t="n">
        <f aca="false">+IF(AND(AF$7&lt;$A57+1,AF$8&gt;$A57-1),AF$9*(VLOOKUP($A57,curves,6,0)-AF$10)*VLOOKUP($A57,curves,3,0),0)</f>
        <v>20403363.5730607</v>
      </c>
      <c r="AI57" s="3" t="n">
        <f aca="false">+IF(AND(AI$7&lt;$A57+1,AI$8&gt;$A57-1),AI$9*VLOOKUP($A57,curves,3,0),0)</f>
        <v>-261642.29553073</v>
      </c>
      <c r="AJ57" s="4" t="n">
        <f aca="false">+IF(AND(AI$7&lt;$A57+1,AI$8&gt;$A57-1),AI$9*(VLOOKUP($A57,curves,6,0)-AI$10)*VLOOKUP($A57,curves,3,0),0)</f>
        <v>-826789.653877107</v>
      </c>
      <c r="AL57" s="3" t="n">
        <f aca="false">+IF(AND(AL$7&lt;$A57+1,AL$8&gt;$A57-1),AL$9*VLOOKUP($A57,curves,3,0),0)</f>
        <v>-586579.976712334</v>
      </c>
      <c r="AM57" s="4" t="n">
        <f aca="false">+IF(AND(AL$7&lt;$A57+1,AL$8&gt;$A57-1),AL$9*(VLOOKUP($A57,curves,6,0)-AL$10)*VLOOKUP($A57,curves,3,0),0)</f>
        <v>-1853592.72641097</v>
      </c>
      <c r="AO57" s="3"/>
      <c r="AP57" s="4"/>
    </row>
    <row r="58" customFormat="false" ht="12.75" hidden="false" customHeight="false" outlineLevel="0" collapsed="false">
      <c r="A58" s="58" t="n">
        <f aca="false">+curves!A47</f>
        <v>38047</v>
      </c>
      <c r="B58" s="3" t="n">
        <f aca="false">+SUMIF($H$11:$CM$11,"POS",$H58:$CM58)</f>
        <v>22749934.2758921</v>
      </c>
      <c r="C58" s="4" t="n">
        <f aca="false">+SUMIF($H$11:$CM$11,"P&amp;l",$H58:$CM58)</f>
        <v>14576344.7013041</v>
      </c>
      <c r="D58" s="66"/>
      <c r="E58" s="3" t="n">
        <f aca="false">+IF(AND($H$7&lt;$A58+1,$H$8&gt;$A58-1),$H$9*VLOOKUP($A58,curves,3,0),0)</f>
        <v>0</v>
      </c>
      <c r="F58" s="4" t="n">
        <f aca="false">-G58*1000*VLOOKUP(A58,curves,3,0)</f>
        <v>-5224214.66225045</v>
      </c>
      <c r="G58" s="67" t="n">
        <v>1110.78897481687</v>
      </c>
      <c r="H58" s="3" t="n">
        <f aca="false">+IF(AND($H$7&lt;$A58+1,$H$8&gt;$A58-1),$H$9*VLOOKUP($A58,curves,3,0),0)</f>
        <v>0</v>
      </c>
      <c r="I58" s="4" t="n">
        <f aca="false">+IF(AND(H$7&lt;$A58+1,H$8&gt;$A58-1),H$9*(VLOOKUP($A58,curves,6,0)-H$10)*VLOOKUP($A58,curves,3,0),0)</f>
        <v>0</v>
      </c>
      <c r="K58" s="3" t="n">
        <f aca="false">+IF(AND(K$7&lt;$A58+1,K$8&gt;$A58-1),K$9*VLOOKUP($A58,curves,3,0),0)</f>
        <v>0</v>
      </c>
      <c r="L58" s="4" t="n">
        <f aca="false">+IF(AND(K$7&lt;$A58+1,K$8&gt;$A58-1),K$9*(VLOOKUP($A58,curves,6,0)-K$10)*VLOOKUP($A58,curves,3,0),0)</f>
        <v>0</v>
      </c>
      <c r="N58" s="3" t="n">
        <f aca="false">+IF(AND(N$7&lt;$A58+1,N$8&gt;$A58-1),N$9*VLOOKUP($A58,curves,3,0),0)</f>
        <v>0</v>
      </c>
      <c r="O58" s="4" t="n">
        <f aca="false">+IF(AND(N$7&lt;$A58+1,N$8&gt;$A58-1),N$9*(VLOOKUP($A58,curves,6,0)-N$10)*VLOOKUP($A58,curves,3,0),0)</f>
        <v>0</v>
      </c>
      <c r="Q58" s="3"/>
      <c r="R58" s="4"/>
      <c r="T58" s="3" t="n">
        <f aca="false">+IF(AND(T$7&lt;$A58+1,T$8&gt;$A58-1),T$9*VLOOKUP($A58,curves,3,0),0)</f>
        <v>0</v>
      </c>
      <c r="U58" s="4" t="n">
        <f aca="false">+IF(AND(T$7&lt;$A58+1,T$8&gt;$A58-1),T$9*(VLOOKUP($A58,curves,6,0)-T$10)*VLOOKUP($A58,curves,3,0),0)</f>
        <v>0</v>
      </c>
      <c r="W58" s="3" t="n">
        <f aca="false">+IF(AND(W$7&lt;$A58+1,W$8&gt;$A58-1),W$9*VLOOKUP($A58,curves,3,0),0)</f>
        <v>0</v>
      </c>
      <c r="X58" s="4" t="n">
        <f aca="false">+IF(AND(W$7&lt;$A58+1,W$8&gt;$A58-1),W$9*(VLOOKUP($A58,curves,6,0)-W$10)*VLOOKUP($A58,curves,3,0),0)</f>
        <v>0</v>
      </c>
      <c r="Z58" s="3" t="n">
        <f aca="false">+IF(AND(Z$7&lt;$A58+1,Z$8&gt;$A58-1),Z$9*VLOOKUP($A58,curves,3,0),0)</f>
        <v>0</v>
      </c>
      <c r="AA58" s="4" t="n">
        <f aca="false">+IF(AND(Z$7&lt;$A58+1,Z$8&gt;$A58-1),Z$9*(VLOOKUP($A58,curves,6,0)-Z$10)*VLOOKUP($A58,curves,3,0),0)</f>
        <v>0</v>
      </c>
      <c r="AC58" s="3"/>
      <c r="AD58" s="4"/>
      <c r="AF58" s="3" t="n">
        <f aca="false">+IF(AND(AF$7&lt;$A58+1,AF$8&gt;$A58-1),AF$9*VLOOKUP($A58,curves,3,0),0)</f>
        <v>23593459.3119762</v>
      </c>
      <c r="AG58" s="4" t="n">
        <f aca="false">+IF(AND(AF$7&lt;$A58+1,AF$8&gt;$A58-1),AF$9*(VLOOKUP($A58,curves,6,0)-AF$10)*VLOOKUP($A58,curves,3,0),0)</f>
        <v>17128851.4604947</v>
      </c>
      <c r="AI58" s="3" t="n">
        <f aca="false">+IF(AND(AI$7&lt;$A58+1,AI$8&gt;$A58-1),AI$9*VLOOKUP($A58,curves,3,0),0)</f>
        <v>-260193.387984336</v>
      </c>
      <c r="AJ58" s="4" t="n">
        <f aca="false">+IF(AND(AI$7&lt;$A58+1,AI$8&gt;$A58-1),AI$9*(VLOOKUP($A58,curves,6,0)-AI$10)*VLOOKUP($A58,curves,3,0),0)</f>
        <v>-787345.192040601</v>
      </c>
      <c r="AL58" s="3" t="n">
        <f aca="false">+IF(AND(AL$7&lt;$A58+1,AL$8&gt;$A58-1),AL$9*VLOOKUP($A58,curves,3,0),0)</f>
        <v>-583331.648099797</v>
      </c>
      <c r="AM58" s="4" t="n">
        <f aca="false">+IF(AND(AL$7&lt;$A58+1,AL$8&gt;$A58-1),AL$9*(VLOOKUP($A58,curves,6,0)-AL$10)*VLOOKUP($A58,curves,3,0),0)</f>
        <v>-1765161.56714999</v>
      </c>
      <c r="AO58" s="3"/>
      <c r="AP58" s="4"/>
    </row>
    <row r="59" customFormat="false" ht="12.75" hidden="false" customHeight="false" outlineLevel="0" collapsed="false">
      <c r="A59" s="58" t="n">
        <f aca="false">+curves!A48</f>
        <v>38078</v>
      </c>
      <c r="B59" s="3" t="n">
        <f aca="false">+SUMIF($H$11:$CM$11,"POS",$H59:$CM59)</f>
        <v>22617350.7314589</v>
      </c>
      <c r="C59" s="4" t="n">
        <f aca="false">+SUMIF($H$11:$CM$11,"P&amp;l",$H59:$CM59)</f>
        <v>11324966.630611</v>
      </c>
      <c r="D59" s="66"/>
      <c r="E59" s="3" t="n">
        <f aca="false">+IF(AND($H$7&lt;$A59+1,$H$8&gt;$A59-1),$H$9*VLOOKUP($A59,curves,3,0),0)</f>
        <v>0</v>
      </c>
      <c r="F59" s="4" t="n">
        <f aca="false">-G59*1000*VLOOKUP(A59,curves,3,0)</f>
        <v>-5196798.3663371</v>
      </c>
      <c r="G59" s="67" t="n">
        <v>1111.4369400135</v>
      </c>
      <c r="H59" s="3" t="n">
        <f aca="false">+IF(AND($H$7&lt;$A59+1,$H$8&gt;$A59-1),$H$9*VLOOKUP($A59,curves,3,0),0)</f>
        <v>0</v>
      </c>
      <c r="I59" s="4" t="n">
        <f aca="false">+IF(AND(H$7&lt;$A59+1,H$8&gt;$A59-1),H$9*(VLOOKUP($A59,curves,6,0)-H$10)*VLOOKUP($A59,curves,3,0),0)</f>
        <v>0</v>
      </c>
      <c r="K59" s="3" t="n">
        <f aca="false">+IF(AND(K$7&lt;$A59+1,K$8&gt;$A59-1),K$9*VLOOKUP($A59,curves,3,0),0)</f>
        <v>0</v>
      </c>
      <c r="L59" s="4" t="n">
        <f aca="false">+IF(AND(K$7&lt;$A59+1,K$8&gt;$A59-1),K$9*(VLOOKUP($A59,curves,6,0)-K$10)*VLOOKUP($A59,curves,3,0),0)</f>
        <v>0</v>
      </c>
      <c r="N59" s="3" t="n">
        <f aca="false">+IF(AND(N$7&lt;$A59+1,N$8&gt;$A59-1),N$9*VLOOKUP($A59,curves,3,0),0)</f>
        <v>0</v>
      </c>
      <c r="O59" s="4" t="n">
        <f aca="false">+IF(AND(N$7&lt;$A59+1,N$8&gt;$A59-1),N$9*(VLOOKUP($A59,curves,6,0)-N$10)*VLOOKUP($A59,curves,3,0),0)</f>
        <v>0</v>
      </c>
      <c r="Q59" s="3"/>
      <c r="R59" s="4"/>
      <c r="T59" s="3" t="n">
        <f aca="false">+IF(AND(T$7&lt;$A59+1,T$8&gt;$A59-1),T$9*VLOOKUP($A59,curves,3,0),0)</f>
        <v>0</v>
      </c>
      <c r="U59" s="4" t="n">
        <f aca="false">+IF(AND(T$7&lt;$A59+1,T$8&gt;$A59-1),T$9*(VLOOKUP($A59,curves,6,0)-T$10)*VLOOKUP($A59,curves,3,0),0)</f>
        <v>0</v>
      </c>
      <c r="W59" s="3" t="n">
        <f aca="false">+IF(AND(W$7&lt;$A59+1,W$8&gt;$A59-1),W$9*VLOOKUP($A59,curves,3,0),0)</f>
        <v>0</v>
      </c>
      <c r="X59" s="4" t="n">
        <f aca="false">+IF(AND(W$7&lt;$A59+1,W$8&gt;$A59-1),W$9*(VLOOKUP($A59,curves,6,0)-W$10)*VLOOKUP($A59,curves,3,0),0)</f>
        <v>0</v>
      </c>
      <c r="Z59" s="3" t="n">
        <f aca="false">+IF(AND(Z$7&lt;$A59+1,Z$8&gt;$A59-1),Z$9*VLOOKUP($A59,curves,3,0),0)</f>
        <v>0</v>
      </c>
      <c r="AA59" s="4" t="n">
        <f aca="false">+IF(AND(Z$7&lt;$A59+1,Z$8&gt;$A59-1),Z$9*(VLOOKUP($A59,curves,6,0)-Z$10)*VLOOKUP($A59,curves,3,0),0)</f>
        <v>0</v>
      </c>
      <c r="AC59" s="3"/>
      <c r="AD59" s="4"/>
      <c r="AF59" s="3" t="n">
        <f aca="false">+IF(AND(AF$7&lt;$A59+1,AF$8&gt;$A59-1),AF$9*VLOOKUP($A59,curves,3,0),0)</f>
        <v>23455959.8175563</v>
      </c>
      <c r="AG59" s="4" t="n">
        <f aca="false">+IF(AND(AF$7&lt;$A59+1,AF$8&gt;$A59-1),AF$9*(VLOOKUP($A59,curves,6,0)-AF$10)*VLOOKUP($A59,curves,3,0),0)</f>
        <v>13745192.453088</v>
      </c>
      <c r="AI59" s="3" t="n">
        <f aca="false">+IF(AND(AI$7&lt;$A59+1,AI$8&gt;$A59-1),AI$9*VLOOKUP($A59,curves,3,0),0)</f>
        <v>-258677.016059975</v>
      </c>
      <c r="AJ59" s="4" t="n">
        <f aca="false">+IF(AND(AI$7&lt;$A59+1,AI$8&gt;$A59-1),AI$9*(VLOOKUP($A59,curves,6,0)-AI$10)*VLOOKUP($A59,curves,3,0),0)</f>
        <v>-746541.868349087</v>
      </c>
      <c r="AL59" s="3" t="n">
        <f aca="false">+IF(AND(AL$7&lt;$A59+1,AL$8&gt;$A59-1),AL$9*VLOOKUP($A59,curves,3,0),0)</f>
        <v>-579932.070037409</v>
      </c>
      <c r="AM59" s="4" t="n">
        <f aca="false">+IF(AND(AL$7&lt;$A59+1,AL$8&gt;$A59-1),AL$9*(VLOOKUP($A59,curves,6,0)-AL$10)*VLOOKUP($A59,curves,3,0),0)</f>
        <v>-1673683.95412796</v>
      </c>
      <c r="AO59" s="3"/>
      <c r="AP59" s="4"/>
    </row>
    <row r="60" customFormat="false" ht="12.75" hidden="false" customHeight="false" outlineLevel="0" collapsed="false">
      <c r="A60" s="58" t="n">
        <f aca="false">+curves!A49</f>
        <v>38108</v>
      </c>
      <c r="B60" s="3" t="n">
        <f aca="false">+SUMIF($H$11:$CM$11,"POS",$H60:$CM60)</f>
        <v>22491874.4210167</v>
      </c>
      <c r="C60" s="4" t="n">
        <f aca="false">+SUMIF($H$11:$CM$11,"P&amp;l",$H60:$CM60)</f>
        <v>10722333.1087703</v>
      </c>
      <c r="D60" s="66"/>
      <c r="E60" s="3" t="n">
        <f aca="false">+IF(AND($H$7&lt;$A60+1,$H$8&gt;$A60-1),$H$9*VLOOKUP($A60,curves,3,0),0)</f>
        <v>0</v>
      </c>
      <c r="F60" s="4" t="n">
        <f aca="false">-G60*1000*VLOOKUP(A60,curves,3,0)</f>
        <v>-5170983.65466368</v>
      </c>
      <c r="G60" s="67" t="n">
        <v>1112.08557633751</v>
      </c>
      <c r="H60" s="3" t="n">
        <f aca="false">+IF(AND($H$7&lt;$A60+1,$H$8&gt;$A60-1),$H$9*VLOOKUP($A60,curves,3,0),0)</f>
        <v>0</v>
      </c>
      <c r="I60" s="4" t="n">
        <f aca="false">+IF(AND(H$7&lt;$A60+1,H$8&gt;$A60-1),H$9*(VLOOKUP($A60,curves,6,0)-H$10)*VLOOKUP($A60,curves,3,0),0)</f>
        <v>0</v>
      </c>
      <c r="K60" s="3" t="n">
        <f aca="false">+IF(AND(K$7&lt;$A60+1,K$8&gt;$A60-1),K$9*VLOOKUP($A60,curves,3,0),0)</f>
        <v>0</v>
      </c>
      <c r="L60" s="4" t="n">
        <f aca="false">+IF(AND(K$7&lt;$A60+1,K$8&gt;$A60-1),K$9*(VLOOKUP($A60,curves,6,0)-K$10)*VLOOKUP($A60,curves,3,0),0)</f>
        <v>0</v>
      </c>
      <c r="N60" s="3" t="n">
        <f aca="false">+IF(AND(N$7&lt;$A60+1,N$8&gt;$A60-1),N$9*VLOOKUP($A60,curves,3,0),0)</f>
        <v>0</v>
      </c>
      <c r="O60" s="4" t="n">
        <f aca="false">+IF(AND(N$7&lt;$A60+1,N$8&gt;$A60-1),N$9*(VLOOKUP($A60,curves,6,0)-N$10)*VLOOKUP($A60,curves,3,0),0)</f>
        <v>0</v>
      </c>
      <c r="Q60" s="3"/>
      <c r="R60" s="4"/>
      <c r="T60" s="3" t="n">
        <f aca="false">+IF(AND(T$7&lt;$A60+1,T$8&gt;$A60-1),T$9*VLOOKUP($A60,curves,3,0),0)</f>
        <v>0</v>
      </c>
      <c r="U60" s="4" t="n">
        <f aca="false">+IF(AND(T$7&lt;$A60+1,T$8&gt;$A60-1),T$9*(VLOOKUP($A60,curves,6,0)-T$10)*VLOOKUP($A60,curves,3,0),0)</f>
        <v>0</v>
      </c>
      <c r="W60" s="3" t="n">
        <f aca="false">+IF(AND(W$7&lt;$A60+1,W$8&gt;$A60-1),W$9*VLOOKUP($A60,curves,3,0),0)</f>
        <v>0</v>
      </c>
      <c r="X60" s="4" t="n">
        <f aca="false">+IF(AND(W$7&lt;$A60+1,W$8&gt;$A60-1),W$9*(VLOOKUP($A60,curves,6,0)-W$10)*VLOOKUP($A60,curves,3,0),0)</f>
        <v>0</v>
      </c>
      <c r="Z60" s="3" t="n">
        <f aca="false">+IF(AND(Z$7&lt;$A60+1,Z$8&gt;$A60-1),Z$9*VLOOKUP($A60,curves,3,0),0)</f>
        <v>0</v>
      </c>
      <c r="AA60" s="4" t="n">
        <f aca="false">+IF(AND(Z$7&lt;$A60+1,Z$8&gt;$A60-1),Z$9*(VLOOKUP($A60,curves,6,0)-Z$10)*VLOOKUP($A60,curves,3,0),0)</f>
        <v>0</v>
      </c>
      <c r="AC60" s="3"/>
      <c r="AD60" s="4"/>
      <c r="AF60" s="3" t="n">
        <f aca="false">+IF(AND(AF$7&lt;$A60+1,AF$8&gt;$A60-1),AF$9*VLOOKUP($A60,curves,3,0),0)</f>
        <v>23325831.080078</v>
      </c>
      <c r="AG60" s="4" t="n">
        <f aca="false">+IF(AND(AF$7&lt;$A60+1,AF$8&gt;$A60-1),AF$9*(VLOOKUP($A60,curves,6,0)-AF$10)*VLOOKUP($A60,curves,3,0),0)</f>
        <v>13109117.0670039</v>
      </c>
      <c r="AI60" s="3" t="n">
        <f aca="false">+IF(AND(AI$7&lt;$A60+1,AI$8&gt;$A60-1),AI$9*VLOOKUP($A60,curves,3,0),0)</f>
        <v>-257241.930317317</v>
      </c>
      <c r="AJ60" s="4" t="n">
        <f aca="false">+IF(AND(AI$7&lt;$A60+1,AI$8&gt;$A60-1),AI$9*(VLOOKUP($A60,curves,6,0)-AI$10)*VLOOKUP($A60,curves,3,0),0)</f>
        <v>-736226.40456816</v>
      </c>
      <c r="AL60" s="3" t="n">
        <f aca="false">+IF(AND(AL$7&lt;$A60+1,AL$8&gt;$A60-1),AL$9*VLOOKUP($A60,curves,3,0),0)</f>
        <v>-576714.728744018</v>
      </c>
      <c r="AM60" s="4" t="n">
        <f aca="false">+IF(AND(AL$7&lt;$A60+1,AL$8&gt;$A60-1),AL$9*(VLOOKUP($A60,curves,6,0)-AL$10)*VLOOKUP($A60,curves,3,0),0)</f>
        <v>-1650557.55366538</v>
      </c>
      <c r="AO60" s="3"/>
      <c r="AP60" s="4"/>
    </row>
    <row r="61" customFormat="false" ht="12.75" hidden="false" customHeight="false" outlineLevel="0" collapsed="false">
      <c r="A61" s="58" t="n">
        <f aca="false">+curves!A50</f>
        <v>38139</v>
      </c>
      <c r="B61" s="3" t="n">
        <f aca="false">+SUMIF($H$11:$CM$11,"POS",$H61:$CM61)</f>
        <v>22362886.7748322</v>
      </c>
      <c r="C61" s="4" t="n">
        <f aca="false">+SUMIF($H$11:$CM$11,"P&amp;l",$H61:$CM61)</f>
        <v>10795019.4001072</v>
      </c>
      <c r="D61" s="66"/>
      <c r="E61" s="3" t="n">
        <f aca="false">+IF(AND($H$7&lt;$A61+1,$H$8&gt;$A61-1),$H$9*VLOOKUP($A61,curves,3,0),0)</f>
        <v>0</v>
      </c>
      <c r="F61" s="4" t="n">
        <f aca="false">-G61*1000*VLOOKUP(A61,curves,3,0)</f>
        <v>-5144330.65476631</v>
      </c>
      <c r="G61" s="67" t="n">
        <v>1112.734884484</v>
      </c>
      <c r="H61" s="3" t="n">
        <f aca="false">+IF(AND($H$7&lt;$A61+1,$H$8&gt;$A61-1),$H$9*VLOOKUP($A61,curves,3,0),0)</f>
        <v>0</v>
      </c>
      <c r="I61" s="4" t="n">
        <f aca="false">+IF(AND(H$7&lt;$A61+1,H$8&gt;$A61-1),H$9*(VLOOKUP($A61,curves,6,0)-H$10)*VLOOKUP($A61,curves,3,0),0)</f>
        <v>0</v>
      </c>
      <c r="K61" s="3" t="n">
        <f aca="false">+IF(AND(K$7&lt;$A61+1,K$8&gt;$A61-1),K$9*VLOOKUP($A61,curves,3,0),0)</f>
        <v>0</v>
      </c>
      <c r="L61" s="4" t="n">
        <f aca="false">+IF(AND(K$7&lt;$A61+1,K$8&gt;$A61-1),K$9*(VLOOKUP($A61,curves,6,0)-K$10)*VLOOKUP($A61,curves,3,0),0)</f>
        <v>0</v>
      </c>
      <c r="N61" s="3" t="n">
        <f aca="false">+IF(AND(N$7&lt;$A61+1,N$8&gt;$A61-1),N$9*VLOOKUP($A61,curves,3,0),0)</f>
        <v>0</v>
      </c>
      <c r="O61" s="4" t="n">
        <f aca="false">+IF(AND(N$7&lt;$A61+1,N$8&gt;$A61-1),N$9*(VLOOKUP($A61,curves,6,0)-N$10)*VLOOKUP($A61,curves,3,0),0)</f>
        <v>0</v>
      </c>
      <c r="Q61" s="3"/>
      <c r="R61" s="4"/>
      <c r="T61" s="3" t="n">
        <f aca="false">+IF(AND(T$7&lt;$A61+1,T$8&gt;$A61-1),T$9*VLOOKUP($A61,curves,3,0),0)</f>
        <v>0</v>
      </c>
      <c r="U61" s="4" t="n">
        <f aca="false">+IF(AND(T$7&lt;$A61+1,T$8&gt;$A61-1),T$9*(VLOOKUP($A61,curves,6,0)-T$10)*VLOOKUP($A61,curves,3,0),0)</f>
        <v>0</v>
      </c>
      <c r="W61" s="3" t="n">
        <f aca="false">+IF(AND(W$7&lt;$A61+1,W$8&gt;$A61-1),W$9*VLOOKUP($A61,curves,3,0),0)</f>
        <v>0</v>
      </c>
      <c r="X61" s="4" t="n">
        <f aca="false">+IF(AND(W$7&lt;$A61+1,W$8&gt;$A61-1),W$9*(VLOOKUP($A61,curves,6,0)-W$10)*VLOOKUP($A61,curves,3,0),0)</f>
        <v>0</v>
      </c>
      <c r="Z61" s="3" t="n">
        <f aca="false">+IF(AND(Z$7&lt;$A61+1,Z$8&gt;$A61-1),Z$9*VLOOKUP($A61,curves,3,0),0)</f>
        <v>0</v>
      </c>
      <c r="AA61" s="4" t="n">
        <f aca="false">+IF(AND(Z$7&lt;$A61+1,Z$8&gt;$A61-1),Z$9*(VLOOKUP($A61,curves,6,0)-Z$10)*VLOOKUP($A61,curves,3,0),0)</f>
        <v>0</v>
      </c>
      <c r="AC61" s="3"/>
      <c r="AD61" s="4"/>
      <c r="AF61" s="3" t="n">
        <f aca="false">+IF(AND(AF$7&lt;$A61+1,AF$8&gt;$A61-1),AF$9*VLOOKUP($A61,curves,3,0),0)</f>
        <v>23192060.813092</v>
      </c>
      <c r="AG61" s="4" t="n">
        <f aca="false">+IF(AND(AF$7&lt;$A61+1,AF$8&gt;$A61-1),AF$9*(VLOOKUP($A61,curves,6,0)-AF$10)*VLOOKUP($A61,curves,3,0),0)</f>
        <v>13173090.5418362</v>
      </c>
      <c r="AI61" s="3" t="n">
        <f aca="false">+IF(AND(AI$7&lt;$A61+1,AI$8&gt;$A61-1),AI$9*VLOOKUP($A61,curves,3,0),0)</f>
        <v>-255766.685058941</v>
      </c>
      <c r="AJ61" s="4" t="n">
        <f aca="false">+IF(AND(AI$7&lt;$A61+1,AI$8&gt;$A61-1),AI$9*(VLOOKUP($A61,curves,6,0)-AI$10)*VLOOKUP($A61,curves,3,0),0)</f>
        <v>-733538.852749042</v>
      </c>
      <c r="AL61" s="3" t="n">
        <f aca="false">+IF(AND(AL$7&lt;$A61+1,AL$8&gt;$A61-1),AL$9*VLOOKUP($A61,curves,3,0),0)</f>
        <v>-573407.353200826</v>
      </c>
      <c r="AM61" s="4" t="n">
        <f aca="false">+IF(AND(AL$7&lt;$A61+1,AL$8&gt;$A61-1),AL$9*(VLOOKUP($A61,curves,6,0)-AL$10)*VLOOKUP($A61,curves,3,0),0)</f>
        <v>-1644532.28897997</v>
      </c>
      <c r="AO61" s="3"/>
      <c r="AP61" s="4"/>
    </row>
    <row r="62" customFormat="false" ht="12.75" hidden="false" customHeight="false" outlineLevel="0" collapsed="false">
      <c r="A62" s="58" t="n">
        <f aca="false">+curves!A51</f>
        <v>38169</v>
      </c>
      <c r="B62" s="3" t="n">
        <f aca="false">+SUMIF($H$11:$CM$11,"POS",$H62:$CM62)</f>
        <v>22238706.5861717</v>
      </c>
      <c r="C62" s="4" t="n">
        <f aca="false">+SUMIF($H$11:$CM$11,"P&amp;l",$H62:$CM62)</f>
        <v>12180591.0303547</v>
      </c>
      <c r="D62" s="66"/>
      <c r="E62" s="3" t="n">
        <f aca="false">+IF(AND($H$7&lt;$A62+1,$H$8&gt;$A62-1),$H$9*VLOOKUP($A62,curves,3,0),0)</f>
        <v>0</v>
      </c>
      <c r="F62" s="4" t="n">
        <f aca="false">-G62*1000*VLOOKUP(A62,curves,3,0)</f>
        <v>-5118752.6647543</v>
      </c>
      <c r="G62" s="67" t="n">
        <v>1113.38486514882</v>
      </c>
      <c r="H62" s="3" t="n">
        <f aca="false">+IF(AND($H$7&lt;$A62+1,$H$8&gt;$A62-1),$H$9*VLOOKUP($A62,curves,3,0),0)</f>
        <v>0</v>
      </c>
      <c r="I62" s="4" t="n">
        <f aca="false">+IF(AND(H$7&lt;$A62+1,H$8&gt;$A62-1),H$9*(VLOOKUP($A62,curves,6,0)-H$10)*VLOOKUP($A62,curves,3,0),0)</f>
        <v>0</v>
      </c>
      <c r="K62" s="3" t="n">
        <f aca="false">+IF(AND(K$7&lt;$A62+1,K$8&gt;$A62-1),K$9*VLOOKUP($A62,curves,3,0),0)</f>
        <v>0</v>
      </c>
      <c r="L62" s="4" t="n">
        <f aca="false">+IF(AND(K$7&lt;$A62+1,K$8&gt;$A62-1),K$9*(VLOOKUP($A62,curves,6,0)-K$10)*VLOOKUP($A62,curves,3,0),0)</f>
        <v>0</v>
      </c>
      <c r="N62" s="3" t="n">
        <f aca="false">+IF(AND(N$7&lt;$A62+1,N$8&gt;$A62-1),N$9*VLOOKUP($A62,curves,3,0),0)</f>
        <v>0</v>
      </c>
      <c r="O62" s="4" t="n">
        <f aca="false">+IF(AND(N$7&lt;$A62+1,N$8&gt;$A62-1),N$9*(VLOOKUP($A62,curves,6,0)-N$10)*VLOOKUP($A62,curves,3,0),0)</f>
        <v>0</v>
      </c>
      <c r="Q62" s="3"/>
      <c r="R62" s="4"/>
      <c r="T62" s="3" t="n">
        <f aca="false">+IF(AND(T$7&lt;$A62+1,T$8&gt;$A62-1),T$9*VLOOKUP($A62,curves,3,0),0)</f>
        <v>0</v>
      </c>
      <c r="U62" s="4" t="n">
        <f aca="false">+IF(AND(T$7&lt;$A62+1,T$8&gt;$A62-1),T$9*(VLOOKUP($A62,curves,6,0)-T$10)*VLOOKUP($A62,curves,3,0),0)</f>
        <v>0</v>
      </c>
      <c r="W62" s="3" t="n">
        <f aca="false">+IF(AND(W$7&lt;$A62+1,W$8&gt;$A62-1),W$9*VLOOKUP($A62,curves,3,0),0)</f>
        <v>0</v>
      </c>
      <c r="X62" s="4" t="n">
        <f aca="false">+IF(AND(W$7&lt;$A62+1,W$8&gt;$A62-1),W$9*(VLOOKUP($A62,curves,6,0)-W$10)*VLOOKUP($A62,curves,3,0),0)</f>
        <v>0</v>
      </c>
      <c r="Z62" s="3" t="n">
        <f aca="false">+IF(AND(Z$7&lt;$A62+1,Z$8&gt;$A62-1),Z$9*VLOOKUP($A62,curves,3,0),0)</f>
        <v>0</v>
      </c>
      <c r="AA62" s="4" t="n">
        <f aca="false">+IF(AND(Z$7&lt;$A62+1,Z$8&gt;$A62-1),Z$9*(VLOOKUP($A62,curves,6,0)-Z$10)*VLOOKUP($A62,curves,3,0),0)</f>
        <v>0</v>
      </c>
      <c r="AC62" s="3"/>
      <c r="AD62" s="4"/>
      <c r="AF62" s="3" t="n">
        <f aca="false">+IF(AND(AF$7&lt;$A62+1,AF$8&gt;$A62-1),AF$9*VLOOKUP($A62,curves,3,0),0)</f>
        <v>23063276.2551682</v>
      </c>
      <c r="AG62" s="4" t="n">
        <f aca="false">+IF(AND(AF$7&lt;$A62+1,AF$8&gt;$A62-1),AF$9*(VLOOKUP($A62,curves,6,0)-AF$10)*VLOOKUP($A62,curves,3,0),0)</f>
        <v>14599053.8695215</v>
      </c>
      <c r="AI62" s="3" t="n">
        <f aca="false">+IF(AND(AI$7&lt;$A62+1,AI$8&gt;$A62-1),AI$9*VLOOKUP($A62,curves,3,0),0)</f>
        <v>-254346.423197246</v>
      </c>
      <c r="AJ62" s="4" t="n">
        <f aca="false">+IF(AND(AI$7&lt;$A62+1,AI$8&gt;$A62-1),AI$9*(VLOOKUP($A62,curves,6,0)-AI$10)*VLOOKUP($A62,curves,3,0),0)</f>
        <v>-745998.059237522</v>
      </c>
      <c r="AL62" s="3" t="n">
        <f aca="false">+IF(AND(AL$7&lt;$A62+1,AL$8&gt;$A62-1),AL$9*VLOOKUP($A62,curves,3,0),0)</f>
        <v>-570223.245799273</v>
      </c>
      <c r="AM62" s="4" t="n">
        <f aca="false">+IF(AND(AL$7&lt;$A62+1,AL$8&gt;$A62-1),AL$9*(VLOOKUP($A62,curves,6,0)-AL$10)*VLOOKUP($A62,curves,3,0),0)</f>
        <v>-1672464.77992927</v>
      </c>
      <c r="AO62" s="3"/>
      <c r="AP62" s="4"/>
    </row>
    <row r="63" customFormat="false" ht="12.75" hidden="false" customHeight="false" outlineLevel="0" collapsed="false">
      <c r="A63" s="58" t="n">
        <f aca="false">+curves!A52</f>
        <v>38200</v>
      </c>
      <c r="B63" s="3" t="n">
        <f aca="false">+SUMIF($H$11:$CM$11,"POS",$H63:$CM63)</f>
        <v>22111052.0641074</v>
      </c>
      <c r="C63" s="4" t="n">
        <f aca="false">+SUMIF($H$11:$CM$11,"P&amp;l",$H63:$CM63)</f>
        <v>12044338.9011135</v>
      </c>
      <c r="D63" s="66"/>
      <c r="E63" s="3" t="n">
        <f aca="false">+IF(AND($H$7&lt;$A63+1,$H$8&gt;$A63-1),$H$9*VLOOKUP($A63,curves,3,0),0)</f>
        <v>0</v>
      </c>
      <c r="F63" s="4" t="n">
        <f aca="false">-G63*1000*VLOOKUP(A63,curves,3,0)</f>
        <v>-5092344.2142634</v>
      </c>
      <c r="G63" s="67" t="n">
        <v>1114.03551902852</v>
      </c>
      <c r="H63" s="3" t="n">
        <f aca="false">+IF(AND($H$7&lt;$A63+1,$H$8&gt;$A63-1),$H$9*VLOOKUP($A63,curves,3,0),0)</f>
        <v>0</v>
      </c>
      <c r="I63" s="4" t="n">
        <f aca="false">+IF(AND(H$7&lt;$A63+1,H$8&gt;$A63-1),H$9*(VLOOKUP($A63,curves,6,0)-H$10)*VLOOKUP($A63,curves,3,0),0)</f>
        <v>0</v>
      </c>
      <c r="K63" s="3" t="n">
        <f aca="false">+IF(AND(K$7&lt;$A63+1,K$8&gt;$A63-1),K$9*VLOOKUP($A63,curves,3,0),0)</f>
        <v>0</v>
      </c>
      <c r="L63" s="4" t="n">
        <f aca="false">+IF(AND(K$7&lt;$A63+1,K$8&gt;$A63-1),K$9*(VLOOKUP($A63,curves,6,0)-K$10)*VLOOKUP($A63,curves,3,0),0)</f>
        <v>0</v>
      </c>
      <c r="N63" s="3" t="n">
        <f aca="false">+IF(AND(N$7&lt;$A63+1,N$8&gt;$A63-1),N$9*VLOOKUP($A63,curves,3,0),0)</f>
        <v>0</v>
      </c>
      <c r="O63" s="4" t="n">
        <f aca="false">+IF(AND(N$7&lt;$A63+1,N$8&gt;$A63-1),N$9*(VLOOKUP($A63,curves,6,0)-N$10)*VLOOKUP($A63,curves,3,0),0)</f>
        <v>0</v>
      </c>
      <c r="Q63" s="3"/>
      <c r="R63" s="4"/>
      <c r="T63" s="3" t="n">
        <f aca="false">+IF(AND(T$7&lt;$A63+1,T$8&gt;$A63-1),T$9*VLOOKUP($A63,curves,3,0),0)</f>
        <v>0</v>
      </c>
      <c r="U63" s="4" t="n">
        <f aca="false">+IF(AND(T$7&lt;$A63+1,T$8&gt;$A63-1),T$9*(VLOOKUP($A63,curves,6,0)-T$10)*VLOOKUP($A63,curves,3,0),0)</f>
        <v>0</v>
      </c>
      <c r="W63" s="3" t="n">
        <f aca="false">+IF(AND(W$7&lt;$A63+1,W$8&gt;$A63-1),W$9*VLOOKUP($A63,curves,3,0),0)</f>
        <v>0</v>
      </c>
      <c r="X63" s="4" t="n">
        <f aca="false">+IF(AND(W$7&lt;$A63+1,W$8&gt;$A63-1),W$9*(VLOOKUP($A63,curves,6,0)-W$10)*VLOOKUP($A63,curves,3,0),0)</f>
        <v>0</v>
      </c>
      <c r="Z63" s="3" t="n">
        <f aca="false">+IF(AND(Z$7&lt;$A63+1,Z$8&gt;$A63-1),Z$9*VLOOKUP($A63,curves,3,0),0)</f>
        <v>0</v>
      </c>
      <c r="AA63" s="4" t="n">
        <f aca="false">+IF(AND(Z$7&lt;$A63+1,Z$8&gt;$A63-1),Z$9*(VLOOKUP($A63,curves,6,0)-Z$10)*VLOOKUP($A63,curves,3,0),0)</f>
        <v>0</v>
      </c>
      <c r="AC63" s="3"/>
      <c r="AD63" s="4"/>
      <c r="AF63" s="3" t="n">
        <f aca="false">+IF(AND(AF$7&lt;$A63+1,AF$8&gt;$A63-1),AF$9*VLOOKUP($A63,curves,3,0),0)</f>
        <v>22930888.5420527</v>
      </c>
      <c r="AG63" s="4" t="n">
        <f aca="false">+IF(AND(AF$7&lt;$A63+1,AF$8&gt;$A63-1),AF$9*(VLOOKUP($A63,curves,6,0)-AF$10)*VLOOKUP($A63,curves,3,0),0)</f>
        <v>14446459.7814932</v>
      </c>
      <c r="AI63" s="3" t="n">
        <f aca="false">+IF(AND(AI$7&lt;$A63+1,AI$8&gt;$A63-1),AI$9*VLOOKUP($A63,curves,3,0),0)</f>
        <v>-252886.425019465</v>
      </c>
      <c r="AJ63" s="4" t="n">
        <f aca="false">+IF(AND(AI$7&lt;$A63+1,AI$8&gt;$A63-1),AI$9*(VLOOKUP($A63,curves,6,0)-AI$10)*VLOOKUP($A63,curves,3,0),0)</f>
        <v>-740957.225307033</v>
      </c>
      <c r="AL63" s="3" t="n">
        <f aca="false">+IF(AND(AL$7&lt;$A63+1,AL$8&gt;$A63-1),AL$9*VLOOKUP($A63,curves,3,0),0)</f>
        <v>-566950.05292583</v>
      </c>
      <c r="AM63" s="4" t="n">
        <f aca="false">+IF(AND(AL$7&lt;$A63+1,AL$8&gt;$A63-1),AL$9*(VLOOKUP($A63,curves,6,0)-AL$10)*VLOOKUP($A63,curves,3,0),0)</f>
        <v>-1661163.65507268</v>
      </c>
      <c r="AO63" s="3"/>
      <c r="AP63" s="4"/>
    </row>
    <row r="64" customFormat="false" ht="12.75" hidden="false" customHeight="false" outlineLevel="0" collapsed="false">
      <c r="A64" s="58" t="n">
        <f aca="false">+curves!A53</f>
        <v>38231</v>
      </c>
      <c r="B64" s="3" t="n">
        <f aca="false">+SUMIF($H$11:$CM$11,"POS",$H64:$CM64)</f>
        <v>21984070.2998821</v>
      </c>
      <c r="C64" s="4" t="n">
        <f aca="false">+SUMIF($H$11:$CM$11,"P&amp;l",$H64:$CM64)</f>
        <v>11601440.1613843</v>
      </c>
      <c r="D64" s="66"/>
      <c r="E64" s="3" t="n">
        <f aca="false">+IF(AND($H$7&lt;$A64+1,$H$8&gt;$A64-1),$H$9*VLOOKUP($A64,curves,3,0),0)</f>
        <v>0</v>
      </c>
      <c r="F64" s="4" t="n">
        <f aca="false">-G64*1000*VLOOKUP(A64,curves,3,0)</f>
        <v>-5066059.51635501</v>
      </c>
      <c r="G64" s="67" t="n">
        <v>1114.68684682037</v>
      </c>
      <c r="H64" s="3" t="n">
        <f aca="false">+IF(AND($H$7&lt;$A64+1,$H$8&gt;$A64-1),$H$9*VLOOKUP($A64,curves,3,0),0)</f>
        <v>0</v>
      </c>
      <c r="I64" s="4" t="n">
        <f aca="false">+IF(AND(H$7&lt;$A64+1,H$8&gt;$A64-1),H$9*(VLOOKUP($A64,curves,6,0)-H$10)*VLOOKUP($A64,curves,3,0),0)</f>
        <v>0</v>
      </c>
      <c r="K64" s="3" t="n">
        <f aca="false">+IF(AND(K$7&lt;$A64+1,K$8&gt;$A64-1),K$9*VLOOKUP($A64,curves,3,0),0)</f>
        <v>0</v>
      </c>
      <c r="L64" s="4" t="n">
        <f aca="false">+IF(AND(K$7&lt;$A64+1,K$8&gt;$A64-1),K$9*(VLOOKUP($A64,curves,6,0)-K$10)*VLOOKUP($A64,curves,3,0),0)</f>
        <v>0</v>
      </c>
      <c r="N64" s="3" t="n">
        <f aca="false">+IF(AND(N$7&lt;$A64+1,N$8&gt;$A64-1),N$9*VLOOKUP($A64,curves,3,0),0)</f>
        <v>0</v>
      </c>
      <c r="O64" s="4" t="n">
        <f aca="false">+IF(AND(N$7&lt;$A64+1,N$8&gt;$A64-1),N$9*(VLOOKUP($A64,curves,6,0)-N$10)*VLOOKUP($A64,curves,3,0),0)</f>
        <v>0</v>
      </c>
      <c r="Q64" s="3"/>
      <c r="R64" s="4"/>
      <c r="T64" s="3" t="n">
        <f aca="false">+IF(AND(T$7&lt;$A64+1,T$8&gt;$A64-1),T$9*VLOOKUP($A64,curves,3,0),0)</f>
        <v>0</v>
      </c>
      <c r="U64" s="4" t="n">
        <f aca="false">+IF(AND(T$7&lt;$A64+1,T$8&gt;$A64-1),T$9*(VLOOKUP($A64,curves,6,0)-T$10)*VLOOKUP($A64,curves,3,0),0)</f>
        <v>0</v>
      </c>
      <c r="W64" s="3" t="n">
        <f aca="false">+IF(AND(W$7&lt;$A64+1,W$8&gt;$A64-1),W$9*VLOOKUP($A64,curves,3,0),0)</f>
        <v>0</v>
      </c>
      <c r="X64" s="4" t="n">
        <f aca="false">+IF(AND(W$7&lt;$A64+1,W$8&gt;$A64-1),W$9*(VLOOKUP($A64,curves,6,0)-W$10)*VLOOKUP($A64,curves,3,0),0)</f>
        <v>0</v>
      </c>
      <c r="Z64" s="3" t="n">
        <f aca="false">+IF(AND(Z$7&lt;$A64+1,Z$8&gt;$A64-1),Z$9*VLOOKUP($A64,curves,3,0),0)</f>
        <v>0</v>
      </c>
      <c r="AA64" s="4" t="n">
        <f aca="false">+IF(AND(Z$7&lt;$A64+1,Z$8&gt;$A64-1),Z$9*(VLOOKUP($A64,curves,6,0)-Z$10)*VLOOKUP($A64,curves,3,0),0)</f>
        <v>0</v>
      </c>
      <c r="AC64" s="3"/>
      <c r="AD64" s="4"/>
      <c r="AF64" s="3" t="n">
        <f aca="false">+IF(AND(AF$7&lt;$A64+1,AF$8&gt;$A64-1),AF$9*VLOOKUP($A64,curves,3,0),0)</f>
        <v>22799198.5313793</v>
      </c>
      <c r="AG64" s="4" t="n">
        <f aca="false">+IF(AND(AF$7&lt;$A64+1,AF$8&gt;$A64-1),AF$9*(VLOOKUP($A64,curves,6,0)-AF$10)*VLOOKUP($A64,curves,3,0),0)</f>
        <v>13975908.6997355</v>
      </c>
      <c r="AI64" s="3" t="n">
        <f aca="false">+IF(AND(AI$7&lt;$A64+1,AI$8&gt;$A64-1),AI$9*VLOOKUP($A64,curves,3,0),0)</f>
        <v>-251434.121243757</v>
      </c>
      <c r="AJ64" s="4" t="n">
        <f aca="false">+IF(AND(AI$7&lt;$A64+1,AI$8&gt;$A64-1),AI$9*(VLOOKUP($A64,curves,6,0)-AI$10)*VLOOKUP($A64,curves,3,0),0)</f>
        <v>-732427.595183064</v>
      </c>
      <c r="AL64" s="3" t="n">
        <f aca="false">+IF(AND(AL$7&lt;$A64+1,AL$8&gt;$A64-1),AL$9*VLOOKUP($A64,curves,3,0),0)</f>
        <v>-563694.110253388</v>
      </c>
      <c r="AM64" s="4" t="n">
        <f aca="false">+IF(AND(AL$7&lt;$A64+1,AL$8&gt;$A64-1),AL$9*(VLOOKUP($A64,curves,6,0)-AL$10)*VLOOKUP($A64,curves,3,0),0)</f>
        <v>-1642040.94316812</v>
      </c>
      <c r="AO64" s="3"/>
      <c r="AP64" s="4"/>
    </row>
    <row r="65" customFormat="false" ht="12.75" hidden="false" customHeight="false" outlineLevel="0" collapsed="false">
      <c r="A65" s="58" t="n">
        <f aca="false">+curves!A54</f>
        <v>38261</v>
      </c>
      <c r="B65" s="3" t="n">
        <f aca="false">+SUMIF($H$11:$CM$11,"POS",$H65:$CM65)</f>
        <v>21861822.2891804</v>
      </c>
      <c r="C65" s="4" t="n">
        <f aca="false">+SUMIF($H$11:$CM$11,"P&amp;l",$H65:$CM65)</f>
        <v>11864854.7389096</v>
      </c>
      <c r="D65" s="66"/>
      <c r="E65" s="3" t="n">
        <f aca="false">+IF(AND($H$7&lt;$A65+1,$H$8&gt;$A65-1),$H$9*VLOOKUP($A65,curves,3,0),0)</f>
        <v>0</v>
      </c>
      <c r="F65" s="4" t="n">
        <f aca="false">-G65*1000*VLOOKUP(A65,curves,3,0)</f>
        <v>-5040835.16540247</v>
      </c>
      <c r="G65" s="67" t="n">
        <v>1115.33884922241</v>
      </c>
      <c r="H65" s="3" t="n">
        <f aca="false">+IF(AND($H$7&lt;$A65+1,$H$8&gt;$A65-1),$H$9*VLOOKUP($A65,curves,3,0),0)</f>
        <v>0</v>
      </c>
      <c r="I65" s="4" t="n">
        <f aca="false">+IF(AND(H$7&lt;$A65+1,H$8&gt;$A65-1),H$9*(VLOOKUP($A65,curves,6,0)-H$10)*VLOOKUP($A65,curves,3,0),0)</f>
        <v>0</v>
      </c>
      <c r="K65" s="3" t="n">
        <f aca="false">+IF(AND(K$7&lt;$A65+1,K$8&gt;$A65-1),K$9*VLOOKUP($A65,curves,3,0),0)</f>
        <v>0</v>
      </c>
      <c r="L65" s="4" t="n">
        <f aca="false">+IF(AND(K$7&lt;$A65+1,K$8&gt;$A65-1),K$9*(VLOOKUP($A65,curves,6,0)-K$10)*VLOOKUP($A65,curves,3,0),0)</f>
        <v>0</v>
      </c>
      <c r="N65" s="3" t="n">
        <f aca="false">+IF(AND(N$7&lt;$A65+1,N$8&gt;$A65-1),N$9*VLOOKUP($A65,curves,3,0),0)</f>
        <v>0</v>
      </c>
      <c r="O65" s="4" t="n">
        <f aca="false">+IF(AND(N$7&lt;$A65+1,N$8&gt;$A65-1),N$9*(VLOOKUP($A65,curves,6,0)-N$10)*VLOOKUP($A65,curves,3,0),0)</f>
        <v>0</v>
      </c>
      <c r="Q65" s="3"/>
      <c r="R65" s="4"/>
      <c r="T65" s="3" t="n">
        <f aca="false">+IF(AND(T$7&lt;$A65+1,T$8&gt;$A65-1),T$9*VLOOKUP($A65,curves,3,0),0)</f>
        <v>0</v>
      </c>
      <c r="U65" s="4" t="n">
        <f aca="false">+IF(AND(T$7&lt;$A65+1,T$8&gt;$A65-1),T$9*(VLOOKUP($A65,curves,6,0)-T$10)*VLOOKUP($A65,curves,3,0),0)</f>
        <v>0</v>
      </c>
      <c r="W65" s="3" t="n">
        <f aca="false">+IF(AND(W$7&lt;$A65+1,W$8&gt;$A65-1),W$9*VLOOKUP($A65,curves,3,0),0)</f>
        <v>0</v>
      </c>
      <c r="X65" s="4" t="n">
        <f aca="false">+IF(AND(W$7&lt;$A65+1,W$8&gt;$A65-1),W$9*(VLOOKUP($A65,curves,6,0)-W$10)*VLOOKUP($A65,curves,3,0),0)</f>
        <v>0</v>
      </c>
      <c r="Z65" s="3" t="n">
        <f aca="false">+IF(AND(Z$7&lt;$A65+1,Z$8&gt;$A65-1),Z$9*VLOOKUP($A65,curves,3,0),0)</f>
        <v>0</v>
      </c>
      <c r="AA65" s="4" t="n">
        <f aca="false">+IF(AND(Z$7&lt;$A65+1,Z$8&gt;$A65-1),Z$9*(VLOOKUP($A65,curves,6,0)-Z$10)*VLOOKUP($A65,curves,3,0),0)</f>
        <v>0</v>
      </c>
      <c r="AC65" s="3"/>
      <c r="AD65" s="4"/>
      <c r="AF65" s="3" t="n">
        <f aca="false">+IF(AND(AF$7&lt;$A65+1,AF$8&gt;$A65-1),AF$9*VLOOKUP($A65,curves,3,0),0)</f>
        <v>22672417.7929612</v>
      </c>
      <c r="AG65" s="4" t="n">
        <f aca="false">+IF(AND(AF$7&lt;$A65+1,AF$8&gt;$A65-1),AF$9*(VLOOKUP($A65,curves,6,0)-AF$10)*VLOOKUP($A65,curves,3,0),0)</f>
        <v>14238278.3739796</v>
      </c>
      <c r="AI65" s="3" t="n">
        <f aca="false">+IF(AND(AI$7&lt;$A65+1,AI$8&gt;$A65-1),AI$9*VLOOKUP($A65,curves,3,0),0)</f>
        <v>-250035.957904335</v>
      </c>
      <c r="AJ65" s="4" t="n">
        <f aca="false">+IF(AND(AI$7&lt;$A65+1,AI$8&gt;$A65-1),AI$9*(VLOOKUP($A65,curves,6,0)-AI$10)*VLOOKUP($A65,curves,3,0),0)</f>
        <v>-732105.284743891</v>
      </c>
      <c r="AL65" s="3" t="n">
        <f aca="false">+IF(AND(AL$7&lt;$A65+1,AL$8&gt;$A65-1),AL$9*VLOOKUP($A65,curves,3,0),0)</f>
        <v>-560559.545876421</v>
      </c>
      <c r="AM65" s="4" t="n">
        <f aca="false">+IF(AND(AL$7&lt;$A65+1,AL$8&gt;$A65-1),AL$9*(VLOOKUP($A65,curves,6,0)-AL$10)*VLOOKUP($A65,curves,3,0),0)</f>
        <v>-1641318.35032616</v>
      </c>
      <c r="AO65" s="3"/>
      <c r="AP65" s="4"/>
    </row>
    <row r="66" customFormat="false" ht="12.75" hidden="false" customHeight="false" outlineLevel="0" collapsed="false">
      <c r="A66" s="58" t="n">
        <f aca="false">+curves!A55</f>
        <v>38292</v>
      </c>
      <c r="B66" s="3" t="n">
        <f aca="false">+SUMIF($H$11:$CM$11,"POS",$H66:$CM66)</f>
        <v>21736155.0898463</v>
      </c>
      <c r="C66" s="4" t="n">
        <f aca="false">+SUMIF($H$11:$CM$11,"P&amp;l",$H66:$CM66)</f>
        <v>13818115.0222139</v>
      </c>
      <c r="D66" s="66"/>
      <c r="E66" s="3" t="n">
        <f aca="false">+IF(AND($H$7&lt;$A66+1,$H$8&gt;$A66-1),$H$9*VLOOKUP($A66,curves,3,0),0)</f>
        <v>0</v>
      </c>
      <c r="F66" s="4" t="n">
        <f aca="false">-G66*1000*VLOOKUP(A66,curves,3,0)</f>
        <v>-5014792.04591258</v>
      </c>
      <c r="G66" s="67" t="n">
        <v>1115.99152693332</v>
      </c>
      <c r="H66" s="3" t="n">
        <f aca="false">+IF(AND($H$7&lt;$A66+1,$H$8&gt;$A66-1),$H$9*VLOOKUP($A66,curves,3,0),0)</f>
        <v>0</v>
      </c>
      <c r="I66" s="4" t="n">
        <f aca="false">+IF(AND(H$7&lt;$A66+1,H$8&gt;$A66-1),H$9*(VLOOKUP($A66,curves,6,0)-H$10)*VLOOKUP($A66,curves,3,0),0)</f>
        <v>0</v>
      </c>
      <c r="K66" s="3" t="n">
        <f aca="false">+IF(AND(K$7&lt;$A66+1,K$8&gt;$A66-1),K$9*VLOOKUP($A66,curves,3,0),0)</f>
        <v>0</v>
      </c>
      <c r="L66" s="4" t="n">
        <f aca="false">+IF(AND(K$7&lt;$A66+1,K$8&gt;$A66-1),K$9*(VLOOKUP($A66,curves,6,0)-K$10)*VLOOKUP($A66,curves,3,0),0)</f>
        <v>0</v>
      </c>
      <c r="N66" s="3" t="n">
        <f aca="false">+IF(AND(N$7&lt;$A66+1,N$8&gt;$A66-1),N$9*VLOOKUP($A66,curves,3,0),0)</f>
        <v>0</v>
      </c>
      <c r="O66" s="4" t="n">
        <f aca="false">+IF(AND(N$7&lt;$A66+1,N$8&gt;$A66-1),N$9*(VLOOKUP($A66,curves,6,0)-N$10)*VLOOKUP($A66,curves,3,0),0)</f>
        <v>0</v>
      </c>
      <c r="Q66" s="3"/>
      <c r="R66" s="4"/>
      <c r="T66" s="3" t="n">
        <f aca="false">+IF(AND(T$7&lt;$A66+1,T$8&gt;$A66-1),T$9*VLOOKUP($A66,curves,3,0),0)</f>
        <v>0</v>
      </c>
      <c r="U66" s="4" t="n">
        <f aca="false">+IF(AND(T$7&lt;$A66+1,T$8&gt;$A66-1),T$9*(VLOOKUP($A66,curves,6,0)-T$10)*VLOOKUP($A66,curves,3,0),0)</f>
        <v>0</v>
      </c>
      <c r="W66" s="3" t="n">
        <f aca="false">+IF(AND(W$7&lt;$A66+1,W$8&gt;$A66-1),W$9*VLOOKUP($A66,curves,3,0),0)</f>
        <v>0</v>
      </c>
      <c r="X66" s="4" t="n">
        <f aca="false">+IF(AND(W$7&lt;$A66+1,W$8&gt;$A66-1),W$9*(VLOOKUP($A66,curves,6,0)-W$10)*VLOOKUP($A66,curves,3,0),0)</f>
        <v>0</v>
      </c>
      <c r="Z66" s="3" t="n">
        <f aca="false">+IF(AND(Z$7&lt;$A66+1,Z$8&gt;$A66-1),Z$9*VLOOKUP($A66,curves,3,0),0)</f>
        <v>0</v>
      </c>
      <c r="AA66" s="4" t="n">
        <f aca="false">+IF(AND(Z$7&lt;$A66+1,Z$8&gt;$A66-1),Z$9*(VLOOKUP($A66,curves,6,0)-Z$10)*VLOOKUP($A66,curves,3,0),0)</f>
        <v>0</v>
      </c>
      <c r="AC66" s="3"/>
      <c r="AD66" s="4"/>
      <c r="AF66" s="3" t="n">
        <f aca="false">+IF(AND(AF$7&lt;$A66+1,AF$8&gt;$A66-1),AF$9*VLOOKUP($A66,curves,3,0),0)</f>
        <v>22542091.0887877</v>
      </c>
      <c r="AG66" s="4" t="n">
        <f aca="false">+IF(AND(AF$7&lt;$A66+1,AF$8&gt;$A66-1),AF$9*(VLOOKUP($A66,curves,6,0)-AF$10)*VLOOKUP($A66,curves,3,0),0)</f>
        <v>16252847.675016</v>
      </c>
      <c r="AI66" s="3" t="n">
        <f aca="false">+IF(AND(AI$7&lt;$A66+1,AI$8&gt;$A66-1),AI$9*VLOOKUP($A66,curves,3,0),0)</f>
        <v>-248598.688945369</v>
      </c>
      <c r="AJ66" s="4" t="n">
        <f aca="false">+IF(AND(AI$7&lt;$A66+1,AI$8&gt;$A66-1),AI$9*(VLOOKUP($A66,curves,6,0)-AI$10)*VLOOKUP($A66,curves,3,0),0)</f>
        <v>-751016.63930396</v>
      </c>
      <c r="AL66" s="3" t="n">
        <f aca="false">+IF(AND(AL$7&lt;$A66+1,AL$8&gt;$A66-1),AL$9*VLOOKUP($A66,curves,3,0),0)</f>
        <v>-557337.309996059</v>
      </c>
      <c r="AM66" s="4" t="n">
        <f aca="false">+IF(AND(AL$7&lt;$A66+1,AL$8&gt;$A66-1),AL$9*(VLOOKUP($A66,curves,6,0)-AL$10)*VLOOKUP($A66,curves,3,0),0)</f>
        <v>-1683716.0134981</v>
      </c>
      <c r="AO66" s="3"/>
      <c r="AP66" s="4"/>
    </row>
    <row r="67" customFormat="false" ht="12.75" hidden="false" customHeight="false" outlineLevel="0" collapsed="false">
      <c r="A67" s="58" t="n">
        <f aca="false">+curves!A56</f>
        <v>38322</v>
      </c>
      <c r="B67" s="3" t="n">
        <f aca="false">+SUMIF($H$11:$CM$11,"POS",$H67:$CM67)</f>
        <v>21615173.3315269</v>
      </c>
      <c r="C67" s="4" t="n">
        <f aca="false">+SUMIF($H$11:$CM$11,"P&amp;l",$H67:$CM67)</f>
        <v>15837876.2757474</v>
      </c>
      <c r="D67" s="66"/>
      <c r="E67" s="3" t="n">
        <f aca="false">+IF(AND($H$7&lt;$A67+1,$H$8&gt;$A67-1),$H$9*VLOOKUP($A67,curves,3,0),0)</f>
        <v>0</v>
      </c>
      <c r="F67" s="4" t="n">
        <f aca="false">-G67*1000*VLOOKUP(A67,curves,3,0)</f>
        <v>-4989799.65441641</v>
      </c>
      <c r="G67" s="67" t="n">
        <v>1116.64488065258</v>
      </c>
      <c r="H67" s="3" t="n">
        <f aca="false">+IF(AND($H$7&lt;$A67+1,$H$8&gt;$A67-1),$H$9*VLOOKUP($A67,curves,3,0),0)</f>
        <v>0</v>
      </c>
      <c r="I67" s="4" t="n">
        <f aca="false">+IF(AND(H$7&lt;$A67+1,H$8&gt;$A67-1),H$9*(VLOOKUP($A67,curves,6,0)-H$10)*VLOOKUP($A67,curves,3,0),0)</f>
        <v>0</v>
      </c>
      <c r="K67" s="3" t="n">
        <f aca="false">+IF(AND(K$7&lt;$A67+1,K$8&gt;$A67-1),K$9*VLOOKUP($A67,curves,3,0),0)</f>
        <v>0</v>
      </c>
      <c r="L67" s="4" t="n">
        <f aca="false">+IF(AND(K$7&lt;$A67+1,K$8&gt;$A67-1),K$9*(VLOOKUP($A67,curves,6,0)-K$10)*VLOOKUP($A67,curves,3,0),0)</f>
        <v>0</v>
      </c>
      <c r="N67" s="3" t="n">
        <f aca="false">+IF(AND(N$7&lt;$A67+1,N$8&gt;$A67-1),N$9*VLOOKUP($A67,curves,3,0),0)</f>
        <v>0</v>
      </c>
      <c r="O67" s="4" t="n">
        <f aca="false">+IF(AND(N$7&lt;$A67+1,N$8&gt;$A67-1),N$9*(VLOOKUP($A67,curves,6,0)-N$10)*VLOOKUP($A67,curves,3,0),0)</f>
        <v>0</v>
      </c>
      <c r="Q67" s="3"/>
      <c r="R67" s="4"/>
      <c r="T67" s="3" t="n">
        <f aca="false">+IF(AND(T$7&lt;$A67+1,T$8&gt;$A67-1),T$9*VLOOKUP($A67,curves,3,0),0)</f>
        <v>0</v>
      </c>
      <c r="U67" s="4" t="n">
        <f aca="false">+IF(AND(T$7&lt;$A67+1,T$8&gt;$A67-1),T$9*(VLOOKUP($A67,curves,6,0)-T$10)*VLOOKUP($A67,curves,3,0),0)</f>
        <v>0</v>
      </c>
      <c r="W67" s="3" t="n">
        <f aca="false">+IF(AND(W$7&lt;$A67+1,W$8&gt;$A67-1),W$9*VLOOKUP($A67,curves,3,0),0)</f>
        <v>0</v>
      </c>
      <c r="X67" s="4" t="n">
        <f aca="false">+IF(AND(W$7&lt;$A67+1,W$8&gt;$A67-1),W$9*(VLOOKUP($A67,curves,6,0)-W$10)*VLOOKUP($A67,curves,3,0),0)</f>
        <v>0</v>
      </c>
      <c r="Z67" s="3" t="n">
        <f aca="false">+IF(AND(Z$7&lt;$A67+1,Z$8&gt;$A67-1),Z$9*VLOOKUP($A67,curves,3,0),0)</f>
        <v>0</v>
      </c>
      <c r="AA67" s="4" t="n">
        <f aca="false">+IF(AND(Z$7&lt;$A67+1,Z$8&gt;$A67-1),Z$9*(VLOOKUP($A67,curves,6,0)-Z$10)*VLOOKUP($A67,curves,3,0),0)</f>
        <v>0</v>
      </c>
      <c r="AC67" s="3"/>
      <c r="AD67" s="4"/>
      <c r="AF67" s="3" t="n">
        <f aca="false">+IF(AND(AF$7&lt;$A67+1,AF$8&gt;$A67-1),AF$9*VLOOKUP($A67,curves,3,0),0)</f>
        <v>22416623.5530232</v>
      </c>
      <c r="AG67" s="4" t="n">
        <f aca="false">+IF(AND(AF$7&lt;$A67+1,AF$8&gt;$A67-1),AF$9*(VLOOKUP($A67,curves,6,0)-AF$10)*VLOOKUP($A67,curves,3,0),0)</f>
        <v>18336798.066373</v>
      </c>
      <c r="AI67" s="3" t="n">
        <f aca="false">+IF(AND(AI$7&lt;$A67+1,AI$8&gt;$A67-1),AI$9*VLOOKUP($A67,curves,3,0),0)</f>
        <v>-247215.007867451</v>
      </c>
      <c r="AJ67" s="4" t="n">
        <f aca="false">+IF(AND(AI$7&lt;$A67+1,AI$8&gt;$A67-1),AI$9*(VLOOKUP($A67,curves,6,0)-AI$10)*VLOOKUP($A67,curves,3,0),0)</f>
        <v>-770816.394530712</v>
      </c>
      <c r="AL67" s="3" t="n">
        <f aca="false">+IF(AND(AL$7&lt;$A67+1,AL$8&gt;$A67-1),AL$9*VLOOKUP($A67,curves,3,0),0)</f>
        <v>-554235.213628895</v>
      </c>
      <c r="AM67" s="4" t="n">
        <f aca="false">+IF(AND(AL$7&lt;$A67+1,AL$8&gt;$A67-1),AL$9*(VLOOKUP($A67,curves,6,0)-AL$10)*VLOOKUP($A67,curves,3,0),0)</f>
        <v>-1728105.39609489</v>
      </c>
      <c r="AO67" s="3"/>
      <c r="AP67" s="4"/>
    </row>
    <row r="68" customFormat="false" ht="12.75" hidden="false" customHeight="false" outlineLevel="0" collapsed="false">
      <c r="A68" s="58" t="n">
        <f aca="false">+curves!A57</f>
        <v>38353</v>
      </c>
      <c r="B68" s="3" t="n">
        <f aca="false">+SUMIF($H$11:$CM$11,"POS",$H68:$CM68)</f>
        <v>21490808.5131822</v>
      </c>
      <c r="C68" s="4" t="n">
        <f aca="false">+SUMIF($H$11:$CM$11,"P&amp;l",$H68:$CM68)</f>
        <v>19077826.9683544</v>
      </c>
      <c r="D68" s="66"/>
      <c r="E68" s="3" t="n">
        <f aca="false">+IF(AND($H$7&lt;$A68+1,$H$8&gt;$A68-1),$H$9*VLOOKUP($A68,curves,3,0),0)</f>
        <v>0</v>
      </c>
      <c r="F68" s="4" t="n">
        <f aca="false">-G68*1000*VLOOKUP(A68,curves,3,0)</f>
        <v>-4963996.16103938</v>
      </c>
      <c r="G68" s="67" t="n">
        <v>1117.29891108034</v>
      </c>
      <c r="H68" s="3" t="n">
        <f aca="false">+IF(AND($H$7&lt;$A68+1,$H$8&gt;$A68-1),$H$9*VLOOKUP($A68,curves,3,0),0)</f>
        <v>0</v>
      </c>
      <c r="I68" s="4" t="n">
        <f aca="false">+IF(AND(H$7&lt;$A68+1,H$8&gt;$A68-1),H$9*(VLOOKUP($A68,curves,6,0)-H$10)*VLOOKUP($A68,curves,3,0),0)</f>
        <v>0</v>
      </c>
      <c r="K68" s="3" t="n">
        <f aca="false">+IF(AND(K$7&lt;$A68+1,K$8&gt;$A68-1),K$9*VLOOKUP($A68,curves,3,0),0)</f>
        <v>0</v>
      </c>
      <c r="L68" s="4" t="n">
        <f aca="false">+IF(AND(K$7&lt;$A68+1,K$8&gt;$A68-1),K$9*(VLOOKUP($A68,curves,6,0)-K$10)*VLOOKUP($A68,curves,3,0),0)</f>
        <v>0</v>
      </c>
      <c r="N68" s="3" t="n">
        <f aca="false">+IF(AND(N$7&lt;$A68+1,N$8&gt;$A68-1),N$9*VLOOKUP($A68,curves,3,0),0)</f>
        <v>0</v>
      </c>
      <c r="O68" s="4" t="n">
        <f aca="false">+IF(AND(N$7&lt;$A68+1,N$8&gt;$A68-1),N$9*(VLOOKUP($A68,curves,6,0)-N$10)*VLOOKUP($A68,curves,3,0),0)</f>
        <v>0</v>
      </c>
      <c r="Q68" s="3"/>
      <c r="R68" s="4"/>
      <c r="T68" s="3" t="n">
        <f aca="false">+IF(AND(T$7&lt;$A68+1,T$8&gt;$A68-1),T$9*VLOOKUP($A68,curves,3,0),0)</f>
        <v>0</v>
      </c>
      <c r="U68" s="4" t="n">
        <f aca="false">+IF(AND(T$7&lt;$A68+1,T$8&gt;$A68-1),T$9*(VLOOKUP($A68,curves,6,0)-T$10)*VLOOKUP($A68,curves,3,0),0)</f>
        <v>0</v>
      </c>
      <c r="W68" s="3" t="n">
        <f aca="false">+IF(AND(W$7&lt;$A68+1,W$8&gt;$A68-1),W$9*VLOOKUP($A68,curves,3,0),0)</f>
        <v>0</v>
      </c>
      <c r="X68" s="4" t="n">
        <f aca="false">+IF(AND(W$7&lt;$A68+1,W$8&gt;$A68-1),W$9*(VLOOKUP($A68,curves,6,0)-W$10)*VLOOKUP($A68,curves,3,0),0)</f>
        <v>0</v>
      </c>
      <c r="Z68" s="3" t="n">
        <f aca="false">+IF(AND(Z$7&lt;$A68+1,Z$8&gt;$A68-1),Z$9*VLOOKUP($A68,curves,3,0),0)</f>
        <v>0</v>
      </c>
      <c r="AA68" s="4" t="n">
        <f aca="false">+IF(AND(Z$7&lt;$A68+1,Z$8&gt;$A68-1),Z$9*(VLOOKUP($A68,curves,6,0)-Z$10)*VLOOKUP($A68,curves,3,0),0)</f>
        <v>0</v>
      </c>
      <c r="AC68" s="3"/>
      <c r="AD68" s="4"/>
      <c r="AF68" s="3" t="n">
        <f aca="false">+IF(AND(AF$7&lt;$A68+1,AF$8&gt;$A68-1),AF$9*VLOOKUP($A68,curves,3,0),0)</f>
        <v>22287647.5196918</v>
      </c>
      <c r="AG68" s="4" t="n">
        <f aca="false">+IF(AND(AF$7&lt;$A68+1,AF$8&gt;$A68-1),AF$9*(VLOOKUP($A68,curves,6,0)-AF$10)*VLOOKUP($A68,curves,3,0),0)</f>
        <v>21685881.0366601</v>
      </c>
      <c r="AI68" s="3" t="n">
        <f aca="false">+IF(AND(AI$7&lt;$A68+1,AI$8&gt;$A68-1),AI$9*VLOOKUP($A68,curves,3,0),0)</f>
        <v>-245792.634376665</v>
      </c>
      <c r="AJ68" s="4" t="n">
        <f aca="false">+IF(AND(AI$7&lt;$A68+1,AI$8&gt;$A68-1),AI$9*(VLOOKUP($A68,curves,6,0)-AI$10)*VLOOKUP($A68,curves,3,0),0)</f>
        <v>-804479.292314824</v>
      </c>
      <c r="AL68" s="3" t="n">
        <f aca="false">+IF(AND(AL$7&lt;$A68+1,AL$8&gt;$A68-1),AL$9*VLOOKUP($A68,curves,3,0),0)</f>
        <v>-551046.372132878</v>
      </c>
      <c r="AM68" s="4" t="n">
        <f aca="false">+IF(AND(AL$7&lt;$A68+1,AL$8&gt;$A68-1),AL$9*(VLOOKUP($A68,curves,6,0)-AL$10)*VLOOKUP($A68,curves,3,0),0)</f>
        <v>-1803574.77599091</v>
      </c>
      <c r="AO68" s="3"/>
      <c r="AP68" s="4"/>
    </row>
    <row r="69" customFormat="false" ht="12.75" hidden="false" customHeight="false" outlineLevel="0" collapsed="false">
      <c r="A69" s="58" t="n">
        <f aca="false">+curves!A58</f>
        <v>38384</v>
      </c>
      <c r="B69" s="3" t="n">
        <f aca="false">+SUMIF($H$11:$CM$11,"POS",$H69:$CM69)</f>
        <v>21367100.9222371</v>
      </c>
      <c r="C69" s="4" t="n">
        <f aca="false">+SUMIF($H$11:$CM$11,"P&amp;l",$H69:$CM69)</f>
        <v>16468058.4207768</v>
      </c>
      <c r="D69" s="66"/>
      <c r="E69" s="3" t="n">
        <f aca="false">+IF(AND($H$7&lt;$A69+1,$H$8&gt;$A69-1),$H$9*VLOOKUP($A69,curves,3,0),0)</f>
        <v>0</v>
      </c>
      <c r="F69" s="4" t="n">
        <f aca="false">-G69*1000*VLOOKUP(A69,curves,3,0)</f>
        <v>-4938313.92610838</v>
      </c>
      <c r="G69" s="67" t="n">
        <v>1117.95361891751</v>
      </c>
      <c r="H69" s="3" t="n">
        <f aca="false">+IF(AND($H$7&lt;$A69+1,$H$8&gt;$A69-1),$H$9*VLOOKUP($A69,curves,3,0),0)</f>
        <v>0</v>
      </c>
      <c r="I69" s="4" t="n">
        <f aca="false">+IF(AND(H$7&lt;$A69+1,H$8&gt;$A69-1),H$9*(VLOOKUP($A69,curves,6,0)-H$10)*VLOOKUP($A69,curves,3,0),0)</f>
        <v>0</v>
      </c>
      <c r="K69" s="3" t="n">
        <f aca="false">+IF(AND(K$7&lt;$A69+1,K$8&gt;$A69-1),K$9*VLOOKUP($A69,curves,3,0),0)</f>
        <v>0</v>
      </c>
      <c r="L69" s="4" t="n">
        <f aca="false">+IF(AND(K$7&lt;$A69+1,K$8&gt;$A69-1),K$9*(VLOOKUP($A69,curves,6,0)-K$10)*VLOOKUP($A69,curves,3,0),0)</f>
        <v>0</v>
      </c>
      <c r="N69" s="3" t="n">
        <f aca="false">+IF(AND(N$7&lt;$A69+1,N$8&gt;$A69-1),N$9*VLOOKUP($A69,curves,3,0),0)</f>
        <v>0</v>
      </c>
      <c r="O69" s="4" t="n">
        <f aca="false">+IF(AND(N$7&lt;$A69+1,N$8&gt;$A69-1),N$9*(VLOOKUP($A69,curves,6,0)-N$10)*VLOOKUP($A69,curves,3,0),0)</f>
        <v>0</v>
      </c>
      <c r="Q69" s="3"/>
      <c r="R69" s="4"/>
      <c r="T69" s="3" t="n">
        <f aca="false">+IF(AND(T$7&lt;$A69+1,T$8&gt;$A69-1),T$9*VLOOKUP($A69,curves,3,0),0)</f>
        <v>0</v>
      </c>
      <c r="U69" s="4" t="n">
        <f aca="false">+IF(AND(T$7&lt;$A69+1,T$8&gt;$A69-1),T$9*(VLOOKUP($A69,curves,6,0)-T$10)*VLOOKUP($A69,curves,3,0),0)</f>
        <v>0</v>
      </c>
      <c r="W69" s="3" t="n">
        <f aca="false">+IF(AND(W$7&lt;$A69+1,W$8&gt;$A69-1),W$9*VLOOKUP($A69,curves,3,0),0)</f>
        <v>0</v>
      </c>
      <c r="X69" s="4" t="n">
        <f aca="false">+IF(AND(W$7&lt;$A69+1,W$8&gt;$A69-1),W$9*(VLOOKUP($A69,curves,6,0)-W$10)*VLOOKUP($A69,curves,3,0),0)</f>
        <v>0</v>
      </c>
      <c r="Z69" s="3" t="n">
        <f aca="false">+IF(AND(Z$7&lt;$A69+1,Z$8&gt;$A69-1),Z$9*VLOOKUP($A69,curves,3,0),0)</f>
        <v>0</v>
      </c>
      <c r="AA69" s="4" t="n">
        <f aca="false">+IF(AND(Z$7&lt;$A69+1,Z$8&gt;$A69-1),Z$9*(VLOOKUP($A69,curves,6,0)-Z$10)*VLOOKUP($A69,curves,3,0),0)</f>
        <v>0</v>
      </c>
      <c r="AC69" s="3"/>
      <c r="AD69" s="4"/>
      <c r="AF69" s="3" t="n">
        <f aca="false">+IF(AND(AF$7&lt;$A69+1,AF$8&gt;$A69-1),AF$9*VLOOKUP($A69,curves,3,0),0)</f>
        <v>22159353.0825232</v>
      </c>
      <c r="AG69" s="4" t="n">
        <f aca="false">+IF(AND(AF$7&lt;$A69+1,AF$8&gt;$A69-1),AF$9*(VLOOKUP($A69,curves,6,0)-AF$10)*VLOOKUP($A69,curves,3,0),0)</f>
        <v>18968406.2386399</v>
      </c>
      <c r="AI69" s="3" t="n">
        <f aca="false">+IF(AND(AI$7&lt;$A69+1,AI$8&gt;$A69-1),AI$9*VLOOKUP($A69,curves,3,0),0)</f>
        <v>-244377.777664682</v>
      </c>
      <c r="AJ69" s="4" t="n">
        <f aca="false">+IF(AND(AI$7&lt;$A69+1,AI$8&gt;$A69-1),AI$9*(VLOOKUP($A69,curves,6,0)-AI$10)*VLOOKUP($A69,curves,3,0),0)</f>
        <v>-771256.266309737</v>
      </c>
      <c r="AL69" s="3" t="n">
        <f aca="false">+IF(AND(AL$7&lt;$A69+1,AL$8&gt;$A69-1),AL$9*VLOOKUP($A69,curves,3,0),0)</f>
        <v>-547874.382621463</v>
      </c>
      <c r="AM69" s="4" t="n">
        <f aca="false">+IF(AND(AL$7&lt;$A69+1,AL$8&gt;$A69-1),AL$9*(VLOOKUP($A69,curves,6,0)-AL$10)*VLOOKUP($A69,curves,3,0),0)</f>
        <v>-1729091.55155334</v>
      </c>
      <c r="AO69" s="3"/>
      <c r="AP69" s="4"/>
    </row>
    <row r="70" customFormat="false" ht="12.75" hidden="false" customHeight="false" outlineLevel="0" collapsed="false">
      <c r="A70" s="58" t="n">
        <f aca="false">+curves!A59</f>
        <v>38412</v>
      </c>
      <c r="B70" s="3" t="n">
        <f aca="false">+SUMIF($H$11:$CM$11,"POS",$H70:$CM70)</f>
        <v>21255927.348155</v>
      </c>
      <c r="C70" s="4" t="n">
        <f aca="false">+SUMIF($H$11:$CM$11,"P&amp;l",$H70:$CM70)</f>
        <v>13597848.207863</v>
      </c>
      <c r="D70" s="66"/>
      <c r="E70" s="3" t="n">
        <f aca="false">+IF(AND($H$7&lt;$A70+1,$H$8&gt;$A70-1),$H$9*VLOOKUP($A70,curves,3,0),0)</f>
        <v>0</v>
      </c>
      <c r="F70" s="4" t="n">
        <f aca="false">-G70*1000*VLOOKUP(A70,curves,3,0)</f>
        <v>-4915499.71232588</v>
      </c>
      <c r="G70" s="67" t="n">
        <v>1118.60900486573</v>
      </c>
      <c r="H70" s="3" t="n">
        <f aca="false">+IF(AND($H$7&lt;$A70+1,$H$8&gt;$A70-1),$H$9*VLOOKUP($A70,curves,3,0),0)</f>
        <v>0</v>
      </c>
      <c r="I70" s="4" t="n">
        <f aca="false">+IF(AND(H$7&lt;$A70+1,H$8&gt;$A70-1),H$9*(VLOOKUP($A70,curves,6,0)-H$10)*VLOOKUP($A70,curves,3,0),0)</f>
        <v>0</v>
      </c>
      <c r="K70" s="3" t="n">
        <f aca="false">+IF(AND(K$7&lt;$A70+1,K$8&gt;$A70-1),K$9*VLOOKUP($A70,curves,3,0),0)</f>
        <v>0</v>
      </c>
      <c r="L70" s="4" t="n">
        <f aca="false">+IF(AND(K$7&lt;$A70+1,K$8&gt;$A70-1),K$9*(VLOOKUP($A70,curves,6,0)-K$10)*VLOOKUP($A70,curves,3,0),0)</f>
        <v>0</v>
      </c>
      <c r="N70" s="3" t="n">
        <f aca="false">+IF(AND(N$7&lt;$A70+1,N$8&gt;$A70-1),N$9*VLOOKUP($A70,curves,3,0),0)</f>
        <v>0</v>
      </c>
      <c r="O70" s="4" t="n">
        <f aca="false">+IF(AND(N$7&lt;$A70+1,N$8&gt;$A70-1),N$9*(VLOOKUP($A70,curves,6,0)-N$10)*VLOOKUP($A70,curves,3,0),0)</f>
        <v>0</v>
      </c>
      <c r="Q70" s="3"/>
      <c r="R70" s="4"/>
      <c r="T70" s="3" t="n">
        <f aca="false">+IF(AND(T$7&lt;$A70+1,T$8&gt;$A70-1),T$9*VLOOKUP($A70,curves,3,0),0)</f>
        <v>0</v>
      </c>
      <c r="U70" s="4" t="n">
        <f aca="false">+IF(AND(T$7&lt;$A70+1,T$8&gt;$A70-1),T$9*(VLOOKUP($A70,curves,6,0)-T$10)*VLOOKUP($A70,curves,3,0),0)</f>
        <v>0</v>
      </c>
      <c r="W70" s="3" t="n">
        <f aca="false">+IF(AND(W$7&lt;$A70+1,W$8&gt;$A70-1),W$9*VLOOKUP($A70,curves,3,0),0)</f>
        <v>0</v>
      </c>
      <c r="X70" s="4" t="n">
        <f aca="false">+IF(AND(W$7&lt;$A70+1,W$8&gt;$A70-1),W$9*(VLOOKUP($A70,curves,6,0)-W$10)*VLOOKUP($A70,curves,3,0),0)</f>
        <v>0</v>
      </c>
      <c r="Z70" s="3" t="n">
        <f aca="false">+IF(AND(Z$7&lt;$A70+1,Z$8&gt;$A70-1),Z$9*VLOOKUP($A70,curves,3,0),0)</f>
        <v>0</v>
      </c>
      <c r="AA70" s="4" t="n">
        <f aca="false">+IF(AND(Z$7&lt;$A70+1,Z$8&gt;$A70-1),Z$9*(VLOOKUP($A70,curves,6,0)-Z$10)*VLOOKUP($A70,curves,3,0),0)</f>
        <v>0</v>
      </c>
      <c r="AC70" s="3"/>
      <c r="AD70" s="4"/>
      <c r="AF70" s="3" t="n">
        <f aca="false">+IF(AND(AF$7&lt;$A70+1,AF$8&gt;$A70-1),AF$9*VLOOKUP($A70,curves,3,0),0)</f>
        <v>22044057.4001329</v>
      </c>
      <c r="AG70" s="4" t="n">
        <f aca="false">+IF(AND(AF$7&lt;$A70+1,AF$8&gt;$A70-1),AF$9*(VLOOKUP($A70,curves,6,0)-AF$10)*VLOOKUP($A70,curves,3,0),0)</f>
        <v>15981941.6150964</v>
      </c>
      <c r="AI70" s="3" t="n">
        <f aca="false">+IF(AND(AI$7&lt;$A70+1,AI$8&gt;$A70-1),AI$9*VLOOKUP($A70,curves,3,0),0)</f>
        <v>-243106.273820146</v>
      </c>
      <c r="AJ70" s="4" t="n">
        <f aca="false">+IF(AND(AI$7&lt;$A70+1,AI$8&gt;$A70-1),AI$9*(VLOOKUP($A70,curves,6,0)-AI$10)*VLOOKUP($A70,curves,3,0),0)</f>
        <v>-735396.478305942</v>
      </c>
      <c r="AL70" s="3" t="n">
        <f aca="false">+IF(AND(AL$7&lt;$A70+1,AL$8&gt;$A70-1),AL$9*VLOOKUP($A70,curves,3,0),0)</f>
        <v>-545023.77815782</v>
      </c>
      <c r="AM70" s="4" t="n">
        <f aca="false">+IF(AND(AL$7&lt;$A70+1,AL$8&gt;$A70-1),AL$9*(VLOOKUP($A70,curves,6,0)-AL$10)*VLOOKUP($A70,curves,3,0),0)</f>
        <v>-1648696.9289274</v>
      </c>
      <c r="AO70" s="3"/>
      <c r="AP70" s="4"/>
    </row>
    <row r="71" customFormat="false" ht="12.75" hidden="false" customHeight="false" outlineLevel="0" collapsed="false">
      <c r="A71" s="58" t="n">
        <f aca="false">+curves!A60</f>
        <v>38443</v>
      </c>
      <c r="B71" s="3" t="n">
        <f aca="false">+SUMIF($H$11:$CM$11,"POS",$H71:$CM71)</f>
        <v>21133462.0299082</v>
      </c>
      <c r="C71" s="4" t="n">
        <f aca="false">+SUMIF($H$11:$CM$11,"P&amp;l",$H71:$CM71)</f>
        <v>10624220.3597068</v>
      </c>
      <c r="D71" s="66"/>
      <c r="E71" s="3" t="n">
        <f aca="false">+IF(AND($H$7&lt;$A71+1,$H$8&gt;$A71-1),$H$9*VLOOKUP($A71,curves,3,0),0)</f>
        <v>0</v>
      </c>
      <c r="F71" s="4" t="n">
        <f aca="false">-G71*1000*VLOOKUP(A71,curves,3,0)</f>
        <v>-4890045.55741853</v>
      </c>
      <c r="G71" s="67" t="n">
        <v>1119.26506962731</v>
      </c>
      <c r="H71" s="3" t="n">
        <f aca="false">+IF(AND($H$7&lt;$A71+1,$H$8&gt;$A71-1),$H$9*VLOOKUP($A71,curves,3,0),0)</f>
        <v>0</v>
      </c>
      <c r="I71" s="4" t="n">
        <f aca="false">+IF(AND(H$7&lt;$A71+1,H$8&gt;$A71-1),H$9*(VLOOKUP($A71,curves,6,0)-H$10)*VLOOKUP($A71,curves,3,0),0)</f>
        <v>0</v>
      </c>
      <c r="K71" s="3" t="n">
        <f aca="false">+IF(AND(K$7&lt;$A71+1,K$8&gt;$A71-1),K$9*VLOOKUP($A71,curves,3,0),0)</f>
        <v>0</v>
      </c>
      <c r="L71" s="4" t="n">
        <f aca="false">+IF(AND(K$7&lt;$A71+1,K$8&gt;$A71-1),K$9*(VLOOKUP($A71,curves,6,0)-K$10)*VLOOKUP($A71,curves,3,0),0)</f>
        <v>0</v>
      </c>
      <c r="N71" s="3" t="n">
        <f aca="false">+IF(AND(N$7&lt;$A71+1,N$8&gt;$A71-1),N$9*VLOOKUP($A71,curves,3,0),0)</f>
        <v>0</v>
      </c>
      <c r="O71" s="4" t="n">
        <f aca="false">+IF(AND(N$7&lt;$A71+1,N$8&gt;$A71-1),N$9*(VLOOKUP($A71,curves,6,0)-N$10)*VLOOKUP($A71,curves,3,0),0)</f>
        <v>0</v>
      </c>
      <c r="Q71" s="3"/>
      <c r="R71" s="4"/>
      <c r="T71" s="3" t="n">
        <f aca="false">+IF(AND(T$7&lt;$A71+1,T$8&gt;$A71-1),T$9*VLOOKUP($A71,curves,3,0),0)</f>
        <v>0</v>
      </c>
      <c r="U71" s="4" t="n">
        <f aca="false">+IF(AND(T$7&lt;$A71+1,T$8&gt;$A71-1),T$9*(VLOOKUP($A71,curves,6,0)-T$10)*VLOOKUP($A71,curves,3,0),0)</f>
        <v>0</v>
      </c>
      <c r="W71" s="3" t="n">
        <f aca="false">+IF(AND(W$7&lt;$A71+1,W$8&gt;$A71-1),W$9*VLOOKUP($A71,curves,3,0),0)</f>
        <v>0</v>
      </c>
      <c r="X71" s="4" t="n">
        <f aca="false">+IF(AND(W$7&lt;$A71+1,W$8&gt;$A71-1),W$9*(VLOOKUP($A71,curves,6,0)-W$10)*VLOOKUP($A71,curves,3,0),0)</f>
        <v>0</v>
      </c>
      <c r="Z71" s="3" t="n">
        <f aca="false">+IF(AND(Z$7&lt;$A71+1,Z$8&gt;$A71-1),Z$9*VLOOKUP($A71,curves,3,0),0)</f>
        <v>0</v>
      </c>
      <c r="AA71" s="4" t="n">
        <f aca="false">+IF(AND(Z$7&lt;$A71+1,Z$8&gt;$A71-1),Z$9*(VLOOKUP($A71,curves,6,0)-Z$10)*VLOOKUP($A71,curves,3,0),0)</f>
        <v>0</v>
      </c>
      <c r="AC71" s="3"/>
      <c r="AD71" s="4"/>
      <c r="AF71" s="3" t="n">
        <f aca="false">+IF(AND(AF$7&lt;$A71+1,AF$8&gt;$A71-1),AF$9*VLOOKUP($A71,curves,3,0),0)</f>
        <v>21917051.2968122</v>
      </c>
      <c r="AG71" s="4" t="n">
        <f aca="false">+IF(AND(AF$7&lt;$A71+1,AF$8&gt;$A71-1),AF$9*(VLOOKUP($A71,curves,6,0)-AF$10)*VLOOKUP($A71,curves,3,0),0)</f>
        <v>12887226.1625256</v>
      </c>
      <c r="AI71" s="3" t="n">
        <f aca="false">+IF(AND(AI$7&lt;$A71+1,AI$8&gt;$A71-1),AI$9*VLOOKUP($A71,curves,3,0),0)</f>
        <v>-241705.625111504</v>
      </c>
      <c r="AJ71" s="4" t="n">
        <f aca="false">+IF(AND(AI$7&lt;$A71+1,AI$8&gt;$A71-1),AI$9*(VLOOKUP($A71,curves,6,0)-AI$10)*VLOOKUP($A71,curves,3,0),0)</f>
        <v>-698045.845322024</v>
      </c>
      <c r="AL71" s="3" t="n">
        <f aca="false">+IF(AND(AL$7&lt;$A71+1,AL$8&gt;$A71-1),AL$9*VLOOKUP($A71,curves,3,0),0)</f>
        <v>-541883.641792517</v>
      </c>
      <c r="AM71" s="4" t="n">
        <f aca="false">+IF(AND(AL$7&lt;$A71+1,AL$8&gt;$A71-1),AL$9*(VLOOKUP($A71,curves,6,0)-AL$10)*VLOOKUP($A71,curves,3,0),0)</f>
        <v>-1564959.95749679</v>
      </c>
      <c r="AO71" s="3"/>
      <c r="AP71" s="4"/>
    </row>
    <row r="72" customFormat="false" ht="12.75" hidden="false" customHeight="false" outlineLevel="0" collapsed="false">
      <c r="A72" s="58" t="n">
        <f aca="false">+curves!A61</f>
        <v>38473</v>
      </c>
      <c r="B72" s="3" t="n">
        <f aca="false">+SUMIF($H$11:$CM$11,"POS",$H72:$CM72)</f>
        <v>21015564.4437102</v>
      </c>
      <c r="C72" s="4" t="n">
        <f aca="false">+SUMIF($H$11:$CM$11,"P&amp;l",$H72:$CM72)</f>
        <v>10081592.8676657</v>
      </c>
      <c r="D72" s="66"/>
      <c r="E72" s="3" t="n">
        <f aca="false">+IF(AND($H$7&lt;$A72+1,$H$8&gt;$A72-1),$H$9*VLOOKUP($A72,curves,3,0),0)</f>
        <v>0</v>
      </c>
      <c r="F72" s="4" t="n">
        <f aca="false">-G72*1000*VLOOKUP(A72,curves,3,0)</f>
        <v>-4865618.6761536</v>
      </c>
      <c r="G72" s="67" t="n">
        <v>1119.92181390537</v>
      </c>
      <c r="H72" s="3" t="n">
        <f aca="false">+IF(AND($H$7&lt;$A72+1,$H$8&gt;$A72-1),$H$9*VLOOKUP($A72,curves,3,0),0)</f>
        <v>0</v>
      </c>
      <c r="I72" s="4" t="n">
        <f aca="false">+IF(AND(H$7&lt;$A72+1,H$8&gt;$A72-1),H$9*(VLOOKUP($A72,curves,6,0)-H$10)*VLOOKUP($A72,curves,3,0),0)</f>
        <v>0</v>
      </c>
      <c r="K72" s="3" t="n">
        <f aca="false">+IF(AND(K$7&lt;$A72+1,K$8&gt;$A72-1),K$9*VLOOKUP($A72,curves,3,0),0)</f>
        <v>0</v>
      </c>
      <c r="L72" s="4" t="n">
        <f aca="false">+IF(AND(K$7&lt;$A72+1,K$8&gt;$A72-1),K$9*(VLOOKUP($A72,curves,6,0)-K$10)*VLOOKUP($A72,curves,3,0),0)</f>
        <v>0</v>
      </c>
      <c r="N72" s="3" t="n">
        <f aca="false">+IF(AND(N$7&lt;$A72+1,N$8&gt;$A72-1),N$9*VLOOKUP($A72,curves,3,0),0)</f>
        <v>0</v>
      </c>
      <c r="O72" s="4" t="n">
        <f aca="false">+IF(AND(N$7&lt;$A72+1,N$8&gt;$A72-1),N$9*(VLOOKUP($A72,curves,6,0)-N$10)*VLOOKUP($A72,curves,3,0),0)</f>
        <v>0</v>
      </c>
      <c r="Q72" s="3"/>
      <c r="R72" s="4"/>
      <c r="T72" s="3" t="n">
        <f aca="false">+IF(AND(T$7&lt;$A72+1,T$8&gt;$A72-1),T$9*VLOOKUP($A72,curves,3,0),0)</f>
        <v>0</v>
      </c>
      <c r="U72" s="4" t="n">
        <f aca="false">+IF(AND(T$7&lt;$A72+1,T$8&gt;$A72-1),T$9*(VLOOKUP($A72,curves,6,0)-T$10)*VLOOKUP($A72,curves,3,0),0)</f>
        <v>0</v>
      </c>
      <c r="W72" s="3" t="n">
        <f aca="false">+IF(AND(W$7&lt;$A72+1,W$8&gt;$A72-1),W$9*VLOOKUP($A72,curves,3,0),0)</f>
        <v>0</v>
      </c>
      <c r="X72" s="4" t="n">
        <f aca="false">+IF(AND(W$7&lt;$A72+1,W$8&gt;$A72-1),W$9*(VLOOKUP($A72,curves,6,0)-W$10)*VLOOKUP($A72,curves,3,0),0)</f>
        <v>0</v>
      </c>
      <c r="Z72" s="3" t="n">
        <f aca="false">+IF(AND(Z$7&lt;$A72+1,Z$8&gt;$A72-1),Z$9*VLOOKUP($A72,curves,3,0),0)</f>
        <v>0</v>
      </c>
      <c r="AA72" s="4" t="n">
        <f aca="false">+IF(AND(Z$7&lt;$A72+1,Z$8&gt;$A72-1),Z$9*(VLOOKUP($A72,curves,6,0)-Z$10)*VLOOKUP($A72,curves,3,0),0)</f>
        <v>0</v>
      </c>
      <c r="AC72" s="3"/>
      <c r="AD72" s="4"/>
      <c r="AF72" s="3" t="n">
        <f aca="false">+IF(AND(AF$7&lt;$A72+1,AF$8&gt;$A72-1),AF$9*VLOOKUP($A72,curves,3,0),0)</f>
        <v>21794782.2885061</v>
      </c>
      <c r="AG72" s="4" t="n">
        <f aca="false">+IF(AND(AF$7&lt;$A72+1,AF$8&gt;$A72-1),AF$9*(VLOOKUP($A72,curves,6,0)-AF$10)*VLOOKUP($A72,curves,3,0),0)</f>
        <v>12314051.9930059</v>
      </c>
      <c r="AI72" s="3" t="n">
        <f aca="false">+IF(AND(AI$7&lt;$A72+1,AI$8&gt;$A72-1),AI$9*VLOOKUP($A72,curves,3,0),0)</f>
        <v>-240357.218034103</v>
      </c>
      <c r="AJ72" s="4" t="n">
        <f aca="false">+IF(AND(AI$7&lt;$A72+1,AI$8&gt;$A72-1),AI$9*(VLOOKUP($A72,curves,6,0)-AI$10)*VLOOKUP($A72,curves,3,0),0)</f>
        <v>-688623.429667705</v>
      </c>
      <c r="AL72" s="3" t="n">
        <f aca="false">+IF(AND(AL$7&lt;$A72+1,AL$8&gt;$A72-1),AL$9*VLOOKUP($A72,curves,3,0),0)</f>
        <v>-538860.6267618</v>
      </c>
      <c r="AM72" s="4" t="n">
        <f aca="false">+IF(AND(AL$7&lt;$A72+1,AL$8&gt;$A72-1),AL$9*(VLOOKUP($A72,curves,6,0)-AL$10)*VLOOKUP($A72,curves,3,0),0)</f>
        <v>-1543835.69567256</v>
      </c>
      <c r="AO72" s="3"/>
      <c r="AP72" s="4"/>
    </row>
    <row r="73" customFormat="false" ht="12.75" hidden="false" customHeight="false" outlineLevel="0" collapsed="false">
      <c r="A73" s="58" t="n">
        <f aca="false">+curves!A62</f>
        <v>38504</v>
      </c>
      <c r="B73" s="3" t="n">
        <f aca="false">+SUMIF($H$11:$CM$11,"POS",$H73:$CM73)</f>
        <v>20894371.7594998</v>
      </c>
      <c r="C73" s="4" t="n">
        <f aca="false">+SUMIF($H$11:$CM$11,"P&amp;l",$H73:$CM73)</f>
        <v>10169714.8792239</v>
      </c>
      <c r="D73" s="66"/>
      <c r="E73" s="3" t="n">
        <f aca="false">+IF(AND($H$7&lt;$A73+1,$H$8&gt;$A73-1),$H$9*VLOOKUP($A73,curves,3,0),0)</f>
        <v>0</v>
      </c>
      <c r="F73" s="4" t="n">
        <f aca="false">-G73*1000*VLOOKUP(A73,curves,3,0)</f>
        <v>-4840399.37569749</v>
      </c>
      <c r="G73" s="67" t="n">
        <v>1120.5792384037</v>
      </c>
      <c r="H73" s="3" t="n">
        <f aca="false">+IF(AND($H$7&lt;$A73+1,$H$8&gt;$A73-1),$H$9*VLOOKUP($A73,curves,3,0),0)</f>
        <v>0</v>
      </c>
      <c r="I73" s="4" t="n">
        <f aca="false">+IF(AND(H$7&lt;$A73+1,H$8&gt;$A73-1),H$9*(VLOOKUP($A73,curves,6,0)-H$10)*VLOOKUP($A73,curves,3,0),0)</f>
        <v>0</v>
      </c>
      <c r="K73" s="3" t="n">
        <f aca="false">+IF(AND(K$7&lt;$A73+1,K$8&gt;$A73-1),K$9*VLOOKUP($A73,curves,3,0),0)</f>
        <v>0</v>
      </c>
      <c r="L73" s="4" t="n">
        <f aca="false">+IF(AND(K$7&lt;$A73+1,K$8&gt;$A73-1),K$9*(VLOOKUP($A73,curves,6,0)-K$10)*VLOOKUP($A73,curves,3,0),0)</f>
        <v>0</v>
      </c>
      <c r="N73" s="3" t="n">
        <f aca="false">+IF(AND(N$7&lt;$A73+1,N$8&gt;$A73-1),N$9*VLOOKUP($A73,curves,3,0),0)</f>
        <v>0</v>
      </c>
      <c r="O73" s="4" t="n">
        <f aca="false">+IF(AND(N$7&lt;$A73+1,N$8&gt;$A73-1),N$9*(VLOOKUP($A73,curves,6,0)-N$10)*VLOOKUP($A73,curves,3,0),0)</f>
        <v>0</v>
      </c>
      <c r="Q73" s="3"/>
      <c r="R73" s="4"/>
      <c r="T73" s="3" t="n">
        <f aca="false">+IF(AND(T$7&lt;$A73+1,T$8&gt;$A73-1),T$9*VLOOKUP($A73,curves,3,0),0)</f>
        <v>0</v>
      </c>
      <c r="U73" s="4" t="n">
        <f aca="false">+IF(AND(T$7&lt;$A73+1,T$8&gt;$A73-1),T$9*(VLOOKUP($A73,curves,6,0)-T$10)*VLOOKUP($A73,curves,3,0),0)</f>
        <v>0</v>
      </c>
      <c r="W73" s="3" t="n">
        <f aca="false">+IF(AND(W$7&lt;$A73+1,W$8&gt;$A73-1),W$9*VLOOKUP($A73,curves,3,0),0)</f>
        <v>0</v>
      </c>
      <c r="X73" s="4" t="n">
        <f aca="false">+IF(AND(W$7&lt;$A73+1,W$8&gt;$A73-1),W$9*(VLOOKUP($A73,curves,6,0)-W$10)*VLOOKUP($A73,curves,3,0),0)</f>
        <v>0</v>
      </c>
      <c r="Z73" s="3" t="n">
        <f aca="false">+IF(AND(Z$7&lt;$A73+1,Z$8&gt;$A73-1),Z$9*VLOOKUP($A73,curves,3,0),0)</f>
        <v>0</v>
      </c>
      <c r="AA73" s="4" t="n">
        <f aca="false">+IF(AND(Z$7&lt;$A73+1,Z$8&gt;$A73-1),Z$9*(VLOOKUP($A73,curves,6,0)-Z$10)*VLOOKUP($A73,curves,3,0),0)</f>
        <v>0</v>
      </c>
      <c r="AC73" s="3"/>
      <c r="AD73" s="4"/>
      <c r="AF73" s="3" t="n">
        <f aca="false">+IF(AND(AF$7&lt;$A73+1,AF$8&gt;$A73-1),AF$9*VLOOKUP($A73,curves,3,0),0)</f>
        <v>21669096.0061129</v>
      </c>
      <c r="AG73" s="4" t="n">
        <f aca="false">+IF(AND(AF$7&lt;$A73+1,AF$8&gt;$A73-1),AF$9*(VLOOKUP($A73,curves,6,0)-AF$10)*VLOOKUP($A73,curves,3,0),0)</f>
        <v>12394722.9154966</v>
      </c>
      <c r="AI73" s="3" t="n">
        <f aca="false">+IF(AND(AI$7&lt;$A73+1,AI$8&gt;$A73-1),AI$9*VLOOKUP($A73,curves,3,0),0)</f>
        <v>-238971.124574615</v>
      </c>
      <c r="AJ73" s="4" t="n">
        <f aca="false">+IF(AND(AI$7&lt;$A73+1,AI$8&gt;$A73-1),AI$9*(VLOOKUP($A73,curves,6,0)-AI$10)*VLOOKUP($A73,curves,3,0),0)</f>
        <v>-686325.069778293</v>
      </c>
      <c r="AL73" s="3" t="n">
        <f aca="false">+IF(AND(AL$7&lt;$A73+1,AL$8&gt;$A73-1),AL$9*VLOOKUP($A73,curves,3,0),0)</f>
        <v>-535753.122038458</v>
      </c>
      <c r="AM73" s="4" t="n">
        <f aca="false">+IF(AND(AL$7&lt;$A73+1,AL$8&gt;$A73-1),AL$9*(VLOOKUP($A73,curves,6,0)-AL$10)*VLOOKUP($A73,curves,3,0),0)</f>
        <v>-1538682.96649445</v>
      </c>
      <c r="AO73" s="3"/>
      <c r="AP73" s="4"/>
    </row>
    <row r="74" customFormat="false" ht="12.75" hidden="false" customHeight="false" outlineLevel="0" collapsed="false">
      <c r="A74" s="58" t="n">
        <f aca="false">+curves!A63</f>
        <v>38534</v>
      </c>
      <c r="B74" s="3" t="n">
        <f aca="false">+SUMIF($H$11:$CM$11,"POS",$H74:$CM74)</f>
        <v>20776113.0702848</v>
      </c>
      <c r="C74" s="4" t="n">
        <f aca="false">+SUMIF($H$11:$CM$11,"P&amp;l",$H74:$CM74)</f>
        <v>11462603.3241672</v>
      </c>
      <c r="D74" s="66"/>
      <c r="E74" s="3" t="n">
        <f aca="false">+IF(AND($H$7&lt;$A74+1,$H$8&gt;$A74-1),$H$9*VLOOKUP($A74,curves,3,0),0)</f>
        <v>0</v>
      </c>
      <c r="F74" s="4" t="n">
        <f aca="false">-G74*1000*VLOOKUP(A74,curves,3,0)</f>
        <v>-4815830.14633877</v>
      </c>
      <c r="G74" s="67" t="n">
        <v>1121.23734382682</v>
      </c>
      <c r="H74" s="3" t="n">
        <f aca="false">+IF(AND($H$7&lt;$A74+1,$H$8&gt;$A74-1),$H$9*VLOOKUP($A74,curves,3,0),0)</f>
        <v>0</v>
      </c>
      <c r="I74" s="4" t="n">
        <f aca="false">+IF(AND(H$7&lt;$A74+1,H$8&gt;$A74-1),H$9*(VLOOKUP($A74,curves,6,0)-H$10)*VLOOKUP($A74,curves,3,0),0)</f>
        <v>0</v>
      </c>
      <c r="K74" s="3" t="n">
        <f aca="false">+IF(AND(K$7&lt;$A74+1,K$8&gt;$A74-1),K$9*VLOOKUP($A74,curves,3,0),0)</f>
        <v>0</v>
      </c>
      <c r="L74" s="4" t="n">
        <f aca="false">+IF(AND(K$7&lt;$A74+1,K$8&gt;$A74-1),K$9*(VLOOKUP($A74,curves,6,0)-K$10)*VLOOKUP($A74,curves,3,0),0)</f>
        <v>0</v>
      </c>
      <c r="N74" s="3" t="n">
        <f aca="false">+IF(AND(N$7&lt;$A74+1,N$8&gt;$A74-1),N$9*VLOOKUP($A74,curves,3,0),0)</f>
        <v>0</v>
      </c>
      <c r="O74" s="4" t="n">
        <f aca="false">+IF(AND(N$7&lt;$A74+1,N$8&gt;$A74-1),N$9*(VLOOKUP($A74,curves,6,0)-N$10)*VLOOKUP($A74,curves,3,0),0)</f>
        <v>0</v>
      </c>
      <c r="Q74" s="3"/>
      <c r="R74" s="4"/>
      <c r="T74" s="3" t="n">
        <f aca="false">+IF(AND(T$7&lt;$A74+1,T$8&gt;$A74-1),T$9*VLOOKUP($A74,curves,3,0),0)</f>
        <v>0</v>
      </c>
      <c r="U74" s="4" t="n">
        <f aca="false">+IF(AND(T$7&lt;$A74+1,T$8&gt;$A74-1),T$9*(VLOOKUP($A74,curves,6,0)-T$10)*VLOOKUP($A74,curves,3,0),0)</f>
        <v>0</v>
      </c>
      <c r="W74" s="3" t="n">
        <f aca="false">+IF(AND(W$7&lt;$A74+1,W$8&gt;$A74-1),W$9*VLOOKUP($A74,curves,3,0),0)</f>
        <v>0</v>
      </c>
      <c r="X74" s="4" t="n">
        <f aca="false">+IF(AND(W$7&lt;$A74+1,W$8&gt;$A74-1),W$9*(VLOOKUP($A74,curves,6,0)-W$10)*VLOOKUP($A74,curves,3,0),0)</f>
        <v>0</v>
      </c>
      <c r="Z74" s="3" t="n">
        <f aca="false">+IF(AND(Z$7&lt;$A74+1,Z$8&gt;$A74-1),Z$9*VLOOKUP($A74,curves,3,0),0)</f>
        <v>0</v>
      </c>
      <c r="AA74" s="4" t="n">
        <f aca="false">+IF(AND(Z$7&lt;$A74+1,Z$8&gt;$A74-1),Z$9*(VLOOKUP($A74,curves,6,0)-Z$10)*VLOOKUP($A74,curves,3,0),0)</f>
        <v>0</v>
      </c>
      <c r="AC74" s="3"/>
      <c r="AD74" s="4"/>
      <c r="AF74" s="3" t="n">
        <f aca="false">+IF(AND(AF$7&lt;$A74+1,AF$8&gt;$A74-1),AF$9*VLOOKUP($A74,curves,3,0),0)</f>
        <v>21546452.5057649</v>
      </c>
      <c r="AG74" s="4" t="n">
        <f aca="false">+IF(AND(AF$7&lt;$A74+1,AF$8&gt;$A74-1),AF$9*(VLOOKUP($A74,curves,6,0)-AF$10)*VLOOKUP($A74,curves,3,0),0)</f>
        <v>13725090.2461722</v>
      </c>
      <c r="AI74" s="3" t="n">
        <f aca="false">+IF(AND(AI$7&lt;$A74+1,AI$8&gt;$A74-1),AI$9*VLOOKUP($A74,curves,3,0),0)</f>
        <v>-237618.587524076</v>
      </c>
      <c r="AJ74" s="4" t="n">
        <f aca="false">+IF(AND(AI$7&lt;$A74+1,AI$8&gt;$A74-1),AI$9*(VLOOKUP($A74,curves,6,0)-AI$10)*VLOOKUP($A74,curves,3,0),0)</f>
        <v>-697885.791558211</v>
      </c>
      <c r="AL74" s="3" t="n">
        <f aca="false">+IF(AND(AL$7&lt;$A74+1,AL$8&gt;$A74-1),AL$9*VLOOKUP($A74,curves,3,0),0)</f>
        <v>-532720.847956019</v>
      </c>
      <c r="AM74" s="4" t="n">
        <f aca="false">+IF(AND(AL$7&lt;$A74+1,AL$8&gt;$A74-1),AL$9*(VLOOKUP($A74,curves,6,0)-AL$10)*VLOOKUP($A74,curves,3,0),0)</f>
        <v>-1564601.13044683</v>
      </c>
      <c r="AO74" s="3"/>
      <c r="AP74" s="4"/>
    </row>
    <row r="75" customFormat="false" ht="12.75" hidden="false" customHeight="false" outlineLevel="0" collapsed="false">
      <c r="A75" s="58" t="n">
        <f aca="false">+curves!A64</f>
        <v>38565</v>
      </c>
      <c r="B75" s="3" t="n">
        <f aca="false">+SUMIF($H$11:$CM$11,"POS",$H75:$CM75)</f>
        <v>20654079.506419</v>
      </c>
      <c r="C75" s="4" t="n">
        <f aca="false">+SUMIF($H$11:$CM$11,"P&amp;l",$H75:$CM75)</f>
        <v>11333312.6912512</v>
      </c>
      <c r="D75" s="66"/>
      <c r="E75" s="3" t="n">
        <f aca="false">+IF(AND($H$7&lt;$A75+1,$H$8&gt;$A75-1),$H$9*VLOOKUP($A75,curves,3,0),0)</f>
        <v>0</v>
      </c>
      <c r="F75" s="4" t="n">
        <f aca="false">-G75*1000*VLOOKUP(A75,curves,3,0)</f>
        <v>-4790356.13251992</v>
      </c>
      <c r="G75" s="67" t="n">
        <v>1121.89613088001</v>
      </c>
      <c r="H75" s="3" t="n">
        <f aca="false">+IF(AND($H$7&lt;$A75+1,$H$8&gt;$A75-1),$H$9*VLOOKUP($A75,curves,3,0),0)</f>
        <v>0</v>
      </c>
      <c r="I75" s="4" t="n">
        <f aca="false">+IF(AND(H$7&lt;$A75+1,H$8&gt;$A75-1),H$9*(VLOOKUP($A75,curves,6,0)-H$10)*VLOOKUP($A75,curves,3,0),0)</f>
        <v>0</v>
      </c>
      <c r="K75" s="3" t="n">
        <f aca="false">+IF(AND(K$7&lt;$A75+1,K$8&gt;$A75-1),K$9*VLOOKUP($A75,curves,3,0),0)</f>
        <v>0</v>
      </c>
      <c r="L75" s="4" t="n">
        <f aca="false">+IF(AND(K$7&lt;$A75+1,K$8&gt;$A75-1),K$9*(VLOOKUP($A75,curves,6,0)-K$10)*VLOOKUP($A75,curves,3,0),0)</f>
        <v>0</v>
      </c>
      <c r="N75" s="3" t="n">
        <f aca="false">+IF(AND(N$7&lt;$A75+1,N$8&gt;$A75-1),N$9*VLOOKUP($A75,curves,3,0),0)</f>
        <v>0</v>
      </c>
      <c r="O75" s="4" t="n">
        <f aca="false">+IF(AND(N$7&lt;$A75+1,N$8&gt;$A75-1),N$9*(VLOOKUP($A75,curves,6,0)-N$10)*VLOOKUP($A75,curves,3,0),0)</f>
        <v>0</v>
      </c>
      <c r="Q75" s="3"/>
      <c r="R75" s="4"/>
      <c r="T75" s="3" t="n">
        <f aca="false">+IF(AND(T$7&lt;$A75+1,T$8&gt;$A75-1),T$9*VLOOKUP($A75,curves,3,0),0)</f>
        <v>0</v>
      </c>
      <c r="U75" s="4" t="n">
        <f aca="false">+IF(AND(T$7&lt;$A75+1,T$8&gt;$A75-1),T$9*(VLOOKUP($A75,curves,6,0)-T$10)*VLOOKUP($A75,curves,3,0),0)</f>
        <v>0</v>
      </c>
      <c r="W75" s="3" t="n">
        <f aca="false">+IF(AND(W$7&lt;$A75+1,W$8&gt;$A75-1),W$9*VLOOKUP($A75,curves,3,0),0)</f>
        <v>0</v>
      </c>
      <c r="X75" s="4" t="n">
        <f aca="false">+IF(AND(W$7&lt;$A75+1,W$8&gt;$A75-1),W$9*(VLOOKUP($A75,curves,6,0)-W$10)*VLOOKUP($A75,curves,3,0),0)</f>
        <v>0</v>
      </c>
      <c r="Z75" s="3" t="n">
        <f aca="false">+IF(AND(Z$7&lt;$A75+1,Z$8&gt;$A75-1),Z$9*VLOOKUP($A75,curves,3,0),0)</f>
        <v>0</v>
      </c>
      <c r="AA75" s="4" t="n">
        <f aca="false">+IF(AND(Z$7&lt;$A75+1,Z$8&gt;$A75-1),Z$9*(VLOOKUP($A75,curves,6,0)-Z$10)*VLOOKUP($A75,curves,3,0),0)</f>
        <v>0</v>
      </c>
      <c r="AC75" s="3"/>
      <c r="AD75" s="4"/>
      <c r="AF75" s="3" t="n">
        <f aca="false">+IF(AND(AF$7&lt;$A75+1,AF$8&gt;$A75-1),AF$9*VLOOKUP($A75,curves,3,0),0)</f>
        <v>21419894.1654705</v>
      </c>
      <c r="AG75" s="4" t="n">
        <f aca="false">+IF(AND(AF$7&lt;$A75+1,AF$8&gt;$A75-1),AF$9*(VLOOKUP($A75,curves,6,0)-AF$10)*VLOOKUP($A75,curves,3,0),0)</f>
        <v>13580212.9009083</v>
      </c>
      <c r="AI75" s="3" t="n">
        <f aca="false">+IF(AND(AI$7&lt;$A75+1,AI$8&gt;$A75-1),AI$9*VLOOKUP($A75,curves,3,0),0)</f>
        <v>-236222.876835642</v>
      </c>
      <c r="AJ75" s="4" t="n">
        <f aca="false">+IF(AND(AI$7&lt;$A75+1,AI$8&gt;$A75-1),AI$9*(VLOOKUP($A75,curves,6,0)-AI$10)*VLOOKUP($A75,curves,3,0),0)</f>
        <v>-693077.920635773</v>
      </c>
      <c r="AL75" s="3" t="n">
        <f aca="false">+IF(AND(AL$7&lt;$A75+1,AL$8&gt;$A75-1),AL$9*VLOOKUP($A75,curves,3,0),0)</f>
        <v>-529591.782215871</v>
      </c>
      <c r="AM75" s="4" t="n">
        <f aca="false">+IF(AND(AL$7&lt;$A75+1,AL$8&gt;$A75-1),AL$9*(VLOOKUP($A75,curves,6,0)-AL$10)*VLOOKUP($A75,curves,3,0),0)</f>
        <v>-1553822.28902137</v>
      </c>
      <c r="AO75" s="3"/>
      <c r="AP75" s="4"/>
    </row>
    <row r="76" customFormat="false" ht="12.75" hidden="false" customHeight="false" outlineLevel="0" collapsed="false">
      <c r="A76" s="58" t="n">
        <f aca="false">+curves!A65</f>
        <v>38596</v>
      </c>
      <c r="B76" s="3" t="n">
        <f aca="false">+SUMIF($H$11:$CM$11,"POS",$H76:$CM76)</f>
        <v>20532724.4590214</v>
      </c>
      <c r="C76" s="4" t="n">
        <f aca="false">+SUMIF($H$11:$CM$11,"P&amp;l",$H76:$CM76)</f>
        <v>10897133.6730432</v>
      </c>
      <c r="D76" s="66"/>
      <c r="E76" s="3" t="n">
        <f aca="false">+IF(AND($H$7&lt;$A76+1,$H$8&gt;$A76-1),$H$9*VLOOKUP($A76,curves,3,0),0)</f>
        <v>0</v>
      </c>
      <c r="F76" s="4" t="n">
        <f aca="false">-G76*1000*VLOOKUP(A76,curves,3,0)</f>
        <v>-4765009.23742631</v>
      </c>
      <c r="G76" s="67" t="n">
        <v>1122.55560026929</v>
      </c>
      <c r="H76" s="3" t="n">
        <f aca="false">+IF(AND($H$7&lt;$A76+1,$H$8&gt;$A76-1),$H$9*VLOOKUP($A76,curves,3,0),0)</f>
        <v>0</v>
      </c>
      <c r="I76" s="4" t="n">
        <f aca="false">+IF(AND(H$7&lt;$A76+1,H$8&gt;$A76-1),H$9*(VLOOKUP($A76,curves,6,0)-H$10)*VLOOKUP($A76,curves,3,0),0)</f>
        <v>0</v>
      </c>
      <c r="K76" s="3" t="n">
        <f aca="false">+IF(AND(K$7&lt;$A76+1,K$8&gt;$A76-1),K$9*VLOOKUP($A76,curves,3,0),0)</f>
        <v>0</v>
      </c>
      <c r="L76" s="4" t="n">
        <f aca="false">+IF(AND(K$7&lt;$A76+1,K$8&gt;$A76-1),K$9*(VLOOKUP($A76,curves,6,0)-K$10)*VLOOKUP($A76,curves,3,0),0)</f>
        <v>0</v>
      </c>
      <c r="N76" s="3" t="n">
        <f aca="false">+IF(AND(N$7&lt;$A76+1,N$8&gt;$A76-1),N$9*VLOOKUP($A76,curves,3,0),0)</f>
        <v>0</v>
      </c>
      <c r="O76" s="4" t="n">
        <f aca="false">+IF(AND(N$7&lt;$A76+1,N$8&gt;$A76-1),N$9*(VLOOKUP($A76,curves,6,0)-N$10)*VLOOKUP($A76,curves,3,0),0)</f>
        <v>0</v>
      </c>
      <c r="Q76" s="3"/>
      <c r="R76" s="4"/>
      <c r="T76" s="3" t="n">
        <f aca="false">+IF(AND(T$7&lt;$A76+1,T$8&gt;$A76-1),T$9*VLOOKUP($A76,curves,3,0),0)</f>
        <v>0</v>
      </c>
      <c r="U76" s="4" t="n">
        <f aca="false">+IF(AND(T$7&lt;$A76+1,T$8&gt;$A76-1),T$9*(VLOOKUP($A76,curves,6,0)-T$10)*VLOOKUP($A76,curves,3,0),0)</f>
        <v>0</v>
      </c>
      <c r="W76" s="3" t="n">
        <f aca="false">+IF(AND(W$7&lt;$A76+1,W$8&gt;$A76-1),W$9*VLOOKUP($A76,curves,3,0),0)</f>
        <v>0</v>
      </c>
      <c r="X76" s="4" t="n">
        <f aca="false">+IF(AND(W$7&lt;$A76+1,W$8&gt;$A76-1),W$9*(VLOOKUP($A76,curves,6,0)-W$10)*VLOOKUP($A76,curves,3,0),0)</f>
        <v>0</v>
      </c>
      <c r="Z76" s="3" t="n">
        <f aca="false">+IF(AND(Z$7&lt;$A76+1,Z$8&gt;$A76-1),Z$9*VLOOKUP($A76,curves,3,0),0)</f>
        <v>0</v>
      </c>
      <c r="AA76" s="4" t="n">
        <f aca="false">+IF(AND(Z$7&lt;$A76+1,Z$8&gt;$A76-1),Z$9*(VLOOKUP($A76,curves,6,0)-Z$10)*VLOOKUP($A76,curves,3,0),0)</f>
        <v>0</v>
      </c>
      <c r="AC76" s="3"/>
      <c r="AD76" s="4"/>
      <c r="AF76" s="3" t="n">
        <f aca="false">+IF(AND(AF$7&lt;$A76+1,AF$8&gt;$A76-1),AF$9*VLOOKUP($A76,curves,3,0),0)</f>
        <v>21294039.4997666</v>
      </c>
      <c r="AG76" s="4" t="n">
        <f aca="false">+IF(AND(AF$7&lt;$A76+1,AF$8&gt;$A76-1),AF$9*(VLOOKUP($A76,curves,6,0)-AF$10)*VLOOKUP($A76,curves,3,0),0)</f>
        <v>13117128.3318563</v>
      </c>
      <c r="AI76" s="3" t="n">
        <f aca="false">+IF(AND(AI$7&lt;$A76+1,AI$8&gt;$A76-1),AI$9*VLOOKUP($A76,curves,3,0),0)</f>
        <v>-234834.926411326</v>
      </c>
      <c r="AJ76" s="4" t="n">
        <f aca="false">+IF(AND(AI$7&lt;$A76+1,AI$8&gt;$A76-1),AI$9*(VLOOKUP($A76,curves,6,0)-AI$10)*VLOOKUP($A76,curves,3,0),0)</f>
        <v>-684778.645415428</v>
      </c>
      <c r="AL76" s="3" t="n">
        <f aca="false">+IF(AND(AL$7&lt;$A76+1,AL$8&gt;$A76-1),AL$9*VLOOKUP($A76,curves,3,0),0)</f>
        <v>-526480.114333883</v>
      </c>
      <c r="AM76" s="4" t="n">
        <f aca="false">+IF(AND(AL$7&lt;$A76+1,AL$8&gt;$A76-1),AL$9*(VLOOKUP($A76,curves,6,0)-AL$10)*VLOOKUP($A76,curves,3,0),0)</f>
        <v>-1535216.0133976</v>
      </c>
      <c r="AO76" s="3"/>
      <c r="AP76" s="4"/>
    </row>
    <row r="77" customFormat="false" ht="12.75" hidden="false" customHeight="false" outlineLevel="0" collapsed="false">
      <c r="A77" s="58" t="n">
        <f aca="false">+curves!A66</f>
        <v>38626</v>
      </c>
      <c r="B77" s="3" t="n">
        <f aca="false">+SUMIF($H$11:$CM$11,"POS",$H77:$CM77)</f>
        <v>20415926.7986673</v>
      </c>
      <c r="C77" s="4" t="n">
        <f aca="false">+SUMIF($H$11:$CM$11,"P&amp;l",$H77:$CM77)</f>
        <v>11120969.7589484</v>
      </c>
      <c r="D77" s="66"/>
      <c r="E77" s="3" t="n">
        <f aca="false">+IF(AND($H$7&lt;$A77+1,$H$8&gt;$A77-1),$H$9*VLOOKUP($A77,curves,3,0),0)</f>
        <v>0</v>
      </c>
      <c r="F77" s="4" t="n">
        <f aca="false">-G77*1000*VLOOKUP(A77,curves,3,0)</f>
        <v>-4740690.38526045</v>
      </c>
      <c r="G77" s="67" t="n">
        <v>1123.21575270133</v>
      </c>
      <c r="H77" s="3" t="n">
        <f aca="false">+IF(AND($H$7&lt;$A77+1,$H$8&gt;$A77-1),$H$9*VLOOKUP($A77,curves,3,0),0)</f>
        <v>0</v>
      </c>
      <c r="I77" s="4" t="n">
        <f aca="false">+IF(AND(H$7&lt;$A77+1,H$8&gt;$A77-1),H$9*(VLOOKUP($A77,curves,6,0)-H$10)*VLOOKUP($A77,curves,3,0),0)</f>
        <v>0</v>
      </c>
      <c r="K77" s="3" t="n">
        <f aca="false">+IF(AND(K$7&lt;$A77+1,K$8&gt;$A77-1),K$9*VLOOKUP($A77,curves,3,0),0)</f>
        <v>0</v>
      </c>
      <c r="L77" s="4" t="n">
        <f aca="false">+IF(AND(K$7&lt;$A77+1,K$8&gt;$A77-1),K$9*(VLOOKUP($A77,curves,6,0)-K$10)*VLOOKUP($A77,curves,3,0),0)</f>
        <v>0</v>
      </c>
      <c r="N77" s="3" t="n">
        <f aca="false">+IF(AND(N$7&lt;$A77+1,N$8&gt;$A77-1),N$9*VLOOKUP($A77,curves,3,0),0)</f>
        <v>0</v>
      </c>
      <c r="O77" s="4" t="n">
        <f aca="false">+IF(AND(N$7&lt;$A77+1,N$8&gt;$A77-1),N$9*(VLOOKUP($A77,curves,6,0)-N$10)*VLOOKUP($A77,curves,3,0),0)</f>
        <v>0</v>
      </c>
      <c r="Q77" s="3"/>
      <c r="R77" s="4"/>
      <c r="T77" s="3" t="n">
        <f aca="false">+IF(AND(T$7&lt;$A77+1,T$8&gt;$A77-1),T$9*VLOOKUP($A77,curves,3,0),0)</f>
        <v>0</v>
      </c>
      <c r="U77" s="4" t="n">
        <f aca="false">+IF(AND(T$7&lt;$A77+1,T$8&gt;$A77-1),T$9*(VLOOKUP($A77,curves,6,0)-T$10)*VLOOKUP($A77,curves,3,0),0)</f>
        <v>0</v>
      </c>
      <c r="W77" s="3" t="n">
        <f aca="false">+IF(AND(W$7&lt;$A77+1,W$8&gt;$A77-1),W$9*VLOOKUP($A77,curves,3,0),0)</f>
        <v>0</v>
      </c>
      <c r="X77" s="4" t="n">
        <f aca="false">+IF(AND(W$7&lt;$A77+1,W$8&gt;$A77-1),W$9*(VLOOKUP($A77,curves,6,0)-W$10)*VLOOKUP($A77,curves,3,0),0)</f>
        <v>0</v>
      </c>
      <c r="Z77" s="3" t="n">
        <f aca="false">+IF(AND(Z$7&lt;$A77+1,Z$8&gt;$A77-1),Z$9*VLOOKUP($A77,curves,3,0),0)</f>
        <v>0</v>
      </c>
      <c r="AA77" s="4" t="n">
        <f aca="false">+IF(AND(Z$7&lt;$A77+1,Z$8&gt;$A77-1),Z$9*(VLOOKUP($A77,curves,6,0)-Z$10)*VLOOKUP($A77,curves,3,0),0)</f>
        <v>0</v>
      </c>
      <c r="AC77" s="3"/>
      <c r="AD77" s="4"/>
      <c r="AF77" s="3" t="n">
        <f aca="false">+IF(AND(AF$7&lt;$A77+1,AF$8&gt;$A77-1),AF$9*VLOOKUP($A77,curves,3,0),0)</f>
        <v>21172911.2004985</v>
      </c>
      <c r="AG77" s="4" t="n">
        <f aca="false">+IF(AND(AF$7&lt;$A77+1,AF$8&gt;$A77-1),AF$9*(VLOOKUP($A77,curves,6,0)-AF$10)*VLOOKUP($A77,curves,3,0),0)</f>
        <v>13338934.0563141</v>
      </c>
      <c r="AI77" s="3" t="n">
        <f aca="false">+IF(AND(AI$7&lt;$A77+1,AI$8&gt;$A77-1),AI$9*VLOOKUP($A77,curves,3,0),0)</f>
        <v>-233499.099301338</v>
      </c>
      <c r="AJ77" s="4" t="n">
        <f aca="false">+IF(AND(AI$7&lt;$A77+1,AI$8&gt;$A77-1),AI$9*(VLOOKUP($A77,curves,6,0)-AI$10)*VLOOKUP($A77,curves,3,0),0)</f>
        <v>-684152.36095292</v>
      </c>
      <c r="AL77" s="3" t="n">
        <f aca="false">+IF(AND(AL$7&lt;$A77+1,AL$8&gt;$A77-1),AL$9*VLOOKUP($A77,curves,3,0),0)</f>
        <v>-523485.302529929</v>
      </c>
      <c r="AM77" s="4" t="n">
        <f aca="false">+IF(AND(AL$7&lt;$A77+1,AL$8&gt;$A77-1),AL$9*(VLOOKUP($A77,curves,6,0)-AL$10)*VLOOKUP($A77,curves,3,0),0)</f>
        <v>-1533811.93641269</v>
      </c>
      <c r="AO77" s="3"/>
      <c r="AP77" s="4"/>
    </row>
    <row r="78" customFormat="false" ht="12.75" hidden="false" customHeight="false" outlineLevel="0" collapsed="false">
      <c r="A78" s="58" t="n">
        <f aca="false">+curves!A67</f>
        <v>38657</v>
      </c>
      <c r="B78" s="3" t="n">
        <f aca="false">+SUMIF($H$11:$CM$11,"POS",$H78:$CM78)</f>
        <v>20295896.5901287</v>
      </c>
      <c r="C78" s="4" t="n">
        <f aca="false">+SUMIF($H$11:$CM$11,"P&amp;l",$H78:$CM78)</f>
        <v>12841625.7677438</v>
      </c>
      <c r="D78" s="66"/>
      <c r="E78" s="3" t="n">
        <f aca="false">+IF(AND($H$7&lt;$A78+1,$H$8&gt;$A78-1),$H$9*VLOOKUP($A78,curves,3,0),0)</f>
        <v>0</v>
      </c>
      <c r="F78" s="4" t="n">
        <f aca="false">-G78*1000*VLOOKUP(A78,curves,3,0)</f>
        <v>-4715591.46542592</v>
      </c>
      <c r="G78" s="67" t="n">
        <v>1123.87658888363</v>
      </c>
      <c r="H78" s="3" t="n">
        <f aca="false">+IF(AND($H$7&lt;$A78+1,$H$8&gt;$A78-1),$H$9*VLOOKUP($A78,curves,3,0),0)</f>
        <v>0</v>
      </c>
      <c r="I78" s="4" t="n">
        <f aca="false">+IF(AND(H$7&lt;$A78+1,H$8&gt;$A78-1),H$9*(VLOOKUP($A78,curves,6,0)-H$10)*VLOOKUP($A78,curves,3,0),0)</f>
        <v>0</v>
      </c>
      <c r="K78" s="3" t="n">
        <f aca="false">+IF(AND(K$7&lt;$A78+1,K$8&gt;$A78-1),K$9*VLOOKUP($A78,curves,3,0),0)</f>
        <v>0</v>
      </c>
      <c r="L78" s="4" t="n">
        <f aca="false">+IF(AND(K$7&lt;$A78+1,K$8&gt;$A78-1),K$9*(VLOOKUP($A78,curves,6,0)-K$10)*VLOOKUP($A78,curves,3,0),0)</f>
        <v>0</v>
      </c>
      <c r="N78" s="3" t="n">
        <f aca="false">+IF(AND(N$7&lt;$A78+1,N$8&gt;$A78-1),N$9*VLOOKUP($A78,curves,3,0),0)</f>
        <v>0</v>
      </c>
      <c r="O78" s="4" t="n">
        <f aca="false">+IF(AND(N$7&lt;$A78+1,N$8&gt;$A78-1),N$9*(VLOOKUP($A78,curves,6,0)-N$10)*VLOOKUP($A78,curves,3,0),0)</f>
        <v>0</v>
      </c>
      <c r="Q78" s="3"/>
      <c r="R78" s="4"/>
      <c r="T78" s="3" t="n">
        <f aca="false">+IF(AND(T$7&lt;$A78+1,T$8&gt;$A78-1),T$9*VLOOKUP($A78,curves,3,0),0)</f>
        <v>0</v>
      </c>
      <c r="U78" s="4" t="n">
        <f aca="false">+IF(AND(T$7&lt;$A78+1,T$8&gt;$A78-1),T$9*(VLOOKUP($A78,curves,6,0)-T$10)*VLOOKUP($A78,curves,3,0),0)</f>
        <v>0</v>
      </c>
      <c r="W78" s="3" t="n">
        <f aca="false">+IF(AND(W$7&lt;$A78+1,W$8&gt;$A78-1),W$9*VLOOKUP($A78,curves,3,0),0)</f>
        <v>0</v>
      </c>
      <c r="X78" s="4" t="n">
        <f aca="false">+IF(AND(W$7&lt;$A78+1,W$8&gt;$A78-1),W$9*(VLOOKUP($A78,curves,6,0)-W$10)*VLOOKUP($A78,curves,3,0),0)</f>
        <v>0</v>
      </c>
      <c r="Z78" s="3" t="n">
        <f aca="false">+IF(AND(Z$7&lt;$A78+1,Z$8&gt;$A78-1),Z$9*VLOOKUP($A78,curves,3,0),0)</f>
        <v>0</v>
      </c>
      <c r="AA78" s="4" t="n">
        <f aca="false">+IF(AND(Z$7&lt;$A78+1,Z$8&gt;$A78-1),Z$9*(VLOOKUP($A78,curves,6,0)-Z$10)*VLOOKUP($A78,curves,3,0),0)</f>
        <v>0</v>
      </c>
      <c r="AC78" s="3"/>
      <c r="AD78" s="4"/>
      <c r="AF78" s="3" t="n">
        <f aca="false">+IF(AND(AF$7&lt;$A78+1,AF$8&gt;$A78-1),AF$9*VLOOKUP($A78,curves,3,0),0)</f>
        <v>21048430.4962021</v>
      </c>
      <c r="AG78" s="4" t="n">
        <f aca="false">+IF(AND(AF$7&lt;$A78+1,AF$8&gt;$A78-1),AF$9*(VLOOKUP($A78,curves,6,0)-AF$10)*VLOOKUP($A78,curves,3,0),0)</f>
        <v>15112773.0962731</v>
      </c>
      <c r="AI78" s="3" t="n">
        <f aca="false">+IF(AND(AI$7&lt;$A78+1,AI$8&gt;$A78-1),AI$9*VLOOKUP($A78,curves,3,0),0)</f>
        <v>-232126.301198216</v>
      </c>
      <c r="AJ78" s="4" t="n">
        <f aca="false">+IF(AND(AI$7&lt;$A78+1,AI$8&gt;$A78-1),AI$9*(VLOOKUP($A78,curves,6,0)-AI$10)*VLOOKUP($A78,curves,3,0),0)</f>
        <v>-700557.177016215</v>
      </c>
      <c r="AL78" s="3" t="n">
        <f aca="false">+IF(AND(AL$7&lt;$A78+1,AL$8&gt;$A78-1),AL$9*VLOOKUP($A78,curves,3,0),0)</f>
        <v>-520407.604875096</v>
      </c>
      <c r="AM78" s="4" t="n">
        <f aca="false">+IF(AND(AL$7&lt;$A78+1,AL$8&gt;$A78-1),AL$9*(VLOOKUP($A78,curves,6,0)-AL$10)*VLOOKUP($A78,curves,3,0),0)</f>
        <v>-1570590.15151304</v>
      </c>
      <c r="AO78" s="3"/>
      <c r="AP78" s="4"/>
    </row>
    <row r="79" customFormat="false" ht="12.75" hidden="false" customHeight="false" outlineLevel="0" collapsed="false">
      <c r="A79" s="58" t="n">
        <f aca="false">+curves!A68</f>
        <v>38687</v>
      </c>
      <c r="B79" s="3" t="n">
        <f aca="false">+SUMIF($H$11:$CM$11,"POS",$H79:$CM79)</f>
        <v>20180374.4553044</v>
      </c>
      <c r="C79" s="4" t="n">
        <f aca="false">+SUMIF($H$11:$CM$11,"P&amp;l",$H79:$CM79)</f>
        <v>14665487.7668053</v>
      </c>
      <c r="D79" s="66"/>
      <c r="E79" s="3" t="n">
        <f aca="false">+IF(AND($H$7&lt;$A79+1,$H$8&gt;$A79-1),$H$9*VLOOKUP($A79,curves,3,0),0)</f>
        <v>0</v>
      </c>
      <c r="F79" s="4" t="n">
        <f aca="false">-G79*1000*VLOOKUP(A79,curves,3,0)</f>
        <v>-4691510.63614477</v>
      </c>
      <c r="G79" s="67" t="n">
        <v>1124.53810952439</v>
      </c>
      <c r="H79" s="3" t="n">
        <f aca="false">+IF(AND($H$7&lt;$A79+1,$H$8&gt;$A79-1),$H$9*VLOOKUP($A79,curves,3,0),0)</f>
        <v>0</v>
      </c>
      <c r="I79" s="4" t="n">
        <f aca="false">+IF(AND(H$7&lt;$A79+1,H$8&gt;$A79-1),H$9*(VLOOKUP($A79,curves,6,0)-H$10)*VLOOKUP($A79,curves,3,0),0)</f>
        <v>0</v>
      </c>
      <c r="K79" s="3" t="n">
        <f aca="false">+IF(AND(K$7&lt;$A79+1,K$8&gt;$A79-1),K$9*VLOOKUP($A79,curves,3,0),0)</f>
        <v>0</v>
      </c>
      <c r="L79" s="4" t="n">
        <f aca="false">+IF(AND(K$7&lt;$A79+1,K$8&gt;$A79-1),K$9*(VLOOKUP($A79,curves,6,0)-K$10)*VLOOKUP($A79,curves,3,0),0)</f>
        <v>0</v>
      </c>
      <c r="N79" s="3" t="n">
        <f aca="false">+IF(AND(N$7&lt;$A79+1,N$8&gt;$A79-1),N$9*VLOOKUP($A79,curves,3,0),0)</f>
        <v>0</v>
      </c>
      <c r="O79" s="4" t="n">
        <f aca="false">+IF(AND(N$7&lt;$A79+1,N$8&gt;$A79-1),N$9*(VLOOKUP($A79,curves,6,0)-N$10)*VLOOKUP($A79,curves,3,0),0)</f>
        <v>0</v>
      </c>
      <c r="Q79" s="3"/>
      <c r="R79" s="4"/>
      <c r="T79" s="3" t="n">
        <f aca="false">+IF(AND(T$7&lt;$A79+1,T$8&gt;$A79-1),T$9*VLOOKUP($A79,curves,3,0),0)</f>
        <v>0</v>
      </c>
      <c r="U79" s="4" t="n">
        <f aca="false">+IF(AND(T$7&lt;$A79+1,T$8&gt;$A79-1),T$9*(VLOOKUP($A79,curves,6,0)-T$10)*VLOOKUP($A79,curves,3,0),0)</f>
        <v>0</v>
      </c>
      <c r="W79" s="3" t="n">
        <f aca="false">+IF(AND(W$7&lt;$A79+1,W$8&gt;$A79-1),W$9*VLOOKUP($A79,curves,3,0),0)</f>
        <v>0</v>
      </c>
      <c r="X79" s="4" t="n">
        <f aca="false">+IF(AND(W$7&lt;$A79+1,W$8&gt;$A79-1),W$9*(VLOOKUP($A79,curves,6,0)-W$10)*VLOOKUP($A79,curves,3,0),0)</f>
        <v>0</v>
      </c>
      <c r="Z79" s="3" t="n">
        <f aca="false">+IF(AND(Z$7&lt;$A79+1,Z$8&gt;$A79-1),Z$9*VLOOKUP($A79,curves,3,0),0)</f>
        <v>0</v>
      </c>
      <c r="AA79" s="4" t="n">
        <f aca="false">+IF(AND(Z$7&lt;$A79+1,Z$8&gt;$A79-1),Z$9*(VLOOKUP($A79,curves,6,0)-Z$10)*VLOOKUP($A79,curves,3,0),0)</f>
        <v>0</v>
      </c>
      <c r="AC79" s="3"/>
      <c r="AD79" s="4"/>
      <c r="AF79" s="3" t="n">
        <f aca="false">+IF(AND(AF$7&lt;$A79+1,AF$8&gt;$A79-1),AF$9*VLOOKUP($A79,curves,3,0),0)</f>
        <v>20928625.016566</v>
      </c>
      <c r="AG79" s="4" t="n">
        <f aca="false">+IF(AND(AF$7&lt;$A79+1,AF$8&gt;$A79-1),AF$9*(VLOOKUP($A79,curves,6,0)-AF$10)*VLOOKUP($A79,curves,3,0),0)</f>
        <v>16994043.5134516</v>
      </c>
      <c r="AI79" s="3" t="n">
        <f aca="false">+IF(AND(AI$7&lt;$A79+1,AI$8&gt;$A79-1),AI$9*VLOOKUP($A79,curves,3,0),0)</f>
        <v>-230805.062407693</v>
      </c>
      <c r="AJ79" s="4" t="n">
        <f aca="false">+IF(AND(AI$7&lt;$A79+1,AI$8&gt;$A79-1),AI$9*(VLOOKUP($A79,curves,6,0)-AI$10)*VLOOKUP($A79,curves,3,0),0)</f>
        <v>-718265.354212741</v>
      </c>
      <c r="AL79" s="3" t="n">
        <f aca="false">+IF(AND(AL$7&lt;$A79+1,AL$8&gt;$A79-1),AL$9*VLOOKUP($A79,curves,3,0),0)</f>
        <v>-517445.498853958</v>
      </c>
      <c r="AM79" s="4" t="n">
        <f aca="false">+IF(AND(AL$7&lt;$A79+1,AL$8&gt;$A79-1),AL$9*(VLOOKUP($A79,curves,6,0)-AL$10)*VLOOKUP($A79,curves,3,0),0)</f>
        <v>-1610290.39243352</v>
      </c>
      <c r="AO79" s="3"/>
      <c r="AP79" s="4"/>
    </row>
    <row r="80" customFormat="false" ht="12.75" hidden="false" customHeight="false" outlineLevel="0" collapsed="false">
      <c r="A80" s="58" t="n">
        <f aca="false">+curves!A69</f>
        <v>38718</v>
      </c>
      <c r="B80" s="3" t="n">
        <f aca="false">+SUMIF($H$11:$CM$11,"POS",$H80:$CM80)</f>
        <v>20061655.5263678</v>
      </c>
      <c r="C80" s="4" t="n">
        <f aca="false">+SUMIF($H$11:$CM$11,"P&amp;l",$H80:$CM80)</f>
        <v>17949570.4396501</v>
      </c>
      <c r="D80" s="66"/>
      <c r="E80" s="3" t="n">
        <f aca="false">+IF(AND($H$7&lt;$A80+1,$H$8&gt;$A80-1),$H$9*VLOOKUP($A80,curves,3,0),0)</f>
        <v>0</v>
      </c>
      <c r="F80" s="4" t="n">
        <f aca="false">-G80*1000*VLOOKUP(A80,curves,3,0)</f>
        <v>-4666657.42711012</v>
      </c>
      <c r="G80" s="67" t="n">
        <v>1125.20031533249</v>
      </c>
      <c r="H80" s="3" t="n">
        <f aca="false">+IF(AND($H$7&lt;$A80+1,$H$8&gt;$A80-1),$H$9*VLOOKUP($A80,curves,3,0),0)</f>
        <v>0</v>
      </c>
      <c r="I80" s="4" t="n">
        <f aca="false">+IF(AND(H$7&lt;$A80+1,H$8&gt;$A80-1),H$9*(VLOOKUP($A80,curves,6,0)-H$10)*VLOOKUP($A80,curves,3,0),0)</f>
        <v>0</v>
      </c>
      <c r="K80" s="3" t="n">
        <f aca="false">+IF(AND(K$7&lt;$A80+1,K$8&gt;$A80-1),K$9*VLOOKUP($A80,curves,3,0),0)</f>
        <v>0</v>
      </c>
      <c r="L80" s="4" t="n">
        <f aca="false">+IF(AND(K$7&lt;$A80+1,K$8&gt;$A80-1),K$9*(VLOOKUP($A80,curves,6,0)-K$10)*VLOOKUP($A80,curves,3,0),0)</f>
        <v>0</v>
      </c>
      <c r="N80" s="3" t="n">
        <f aca="false">+IF(AND(N$7&lt;$A80+1,N$8&gt;$A80-1),N$9*VLOOKUP($A80,curves,3,0),0)</f>
        <v>0</v>
      </c>
      <c r="O80" s="4" t="n">
        <f aca="false">+IF(AND(N$7&lt;$A80+1,N$8&gt;$A80-1),N$9*(VLOOKUP($A80,curves,6,0)-N$10)*VLOOKUP($A80,curves,3,0),0)</f>
        <v>0</v>
      </c>
      <c r="Q80" s="3"/>
      <c r="R80" s="4"/>
      <c r="T80" s="3" t="n">
        <f aca="false">+IF(AND(T$7&lt;$A80+1,T$8&gt;$A80-1),T$9*VLOOKUP($A80,curves,3,0),0)</f>
        <v>0</v>
      </c>
      <c r="U80" s="4" t="n">
        <f aca="false">+IF(AND(T$7&lt;$A80+1,T$8&gt;$A80-1),T$9*(VLOOKUP($A80,curves,6,0)-T$10)*VLOOKUP($A80,curves,3,0),0)</f>
        <v>0</v>
      </c>
      <c r="W80" s="3" t="n">
        <f aca="false">+IF(AND(W$7&lt;$A80+1,W$8&gt;$A80-1),W$9*VLOOKUP($A80,curves,3,0),0)</f>
        <v>0</v>
      </c>
      <c r="X80" s="4" t="n">
        <f aca="false">+IF(AND(W$7&lt;$A80+1,W$8&gt;$A80-1),W$9*(VLOOKUP($A80,curves,6,0)-W$10)*VLOOKUP($A80,curves,3,0),0)</f>
        <v>0</v>
      </c>
      <c r="Z80" s="3" t="n">
        <f aca="false">+IF(AND(Z$7&lt;$A80+1,Z$8&gt;$A80-1),Z$9*VLOOKUP($A80,curves,3,0),0)</f>
        <v>0</v>
      </c>
      <c r="AA80" s="4" t="n">
        <f aca="false">+IF(AND(Z$7&lt;$A80+1,Z$8&gt;$A80-1),Z$9*(VLOOKUP($A80,curves,6,0)-Z$10)*VLOOKUP($A80,curves,3,0),0)</f>
        <v>0</v>
      </c>
      <c r="AC80" s="3"/>
      <c r="AD80" s="4"/>
      <c r="AF80" s="3" t="n">
        <f aca="false">+IF(AND(AF$7&lt;$A80+1,AF$8&gt;$A80-1),AF$9*VLOOKUP($A80,curves,3,0),0)</f>
        <v>20805504.2116679</v>
      </c>
      <c r="AG80" s="4" t="n">
        <f aca="false">+IF(AND(AF$7&lt;$A80+1,AF$8&gt;$A80-1),AF$9*(VLOOKUP($A80,curves,6,0)-AF$10)*VLOOKUP($A80,curves,3,0),0)</f>
        <v>20389394.1274346</v>
      </c>
      <c r="AI80" s="3" t="n">
        <f aca="false">+IF(AND(AI$7&lt;$A80+1,AI$8&gt;$A80-1),AI$9*VLOOKUP($A80,curves,3,0),0)</f>
        <v>-229447.261547116</v>
      </c>
      <c r="AJ80" s="4" t="n">
        <f aca="false">+IF(AND(AI$7&lt;$A80+1,AI$8&gt;$A80-1),AI$9*(VLOOKUP($A80,curves,6,0)-AI$10)*VLOOKUP($A80,curves,3,0),0)</f>
        <v>-752587.017874542</v>
      </c>
      <c r="AL80" s="3" t="n">
        <f aca="false">+IF(AND(AL$7&lt;$A80+1,AL$8&gt;$A80-1),AL$9*VLOOKUP($A80,curves,3,0),0)</f>
        <v>-514401.423753021</v>
      </c>
      <c r="AM80" s="4" t="n">
        <f aca="false">+IF(AND(AL$7&lt;$A80+1,AL$8&gt;$A80-1),AL$9*(VLOOKUP($A80,curves,6,0)-AL$10)*VLOOKUP($A80,curves,3,0),0)</f>
        <v>-1687236.66990991</v>
      </c>
      <c r="AO80" s="3"/>
      <c r="AP80" s="4"/>
    </row>
    <row r="81" customFormat="false" ht="12.75" hidden="false" customHeight="false" outlineLevel="0" collapsed="false">
      <c r="A81" s="58" t="n">
        <f aca="false">+curves!A70</f>
        <v>38749</v>
      </c>
      <c r="B81" s="3" t="n">
        <f aca="false">+SUMIF($H$11:$CM$11,"POS",$H81:$CM81)</f>
        <v>19943597.8302137</v>
      </c>
      <c r="C81" s="4" t="n">
        <f aca="false">+SUMIF($H$11:$CM$11,"P&amp;l",$H81:$CM81)</f>
        <v>15590315.2675828</v>
      </c>
      <c r="D81" s="66"/>
      <c r="E81" s="3" t="n">
        <f aca="false">+IF(AND($H$7&lt;$A81+1,$H$8&gt;$A81-1),$H$9*VLOOKUP($A81,curves,3,0),0)</f>
        <v>0</v>
      </c>
      <c r="F81" s="4" t="n">
        <f aca="false">-G81*1000*VLOOKUP(A81,curves,3,0)</f>
        <v>-4641928.44448154</v>
      </c>
      <c r="G81" s="67" t="n">
        <v>1125.86320701763</v>
      </c>
      <c r="H81" s="3" t="n">
        <f aca="false">+IF(AND($H$7&lt;$A81+1,$H$8&gt;$A81-1),$H$9*VLOOKUP($A81,curves,3,0),0)</f>
        <v>0</v>
      </c>
      <c r="I81" s="4" t="n">
        <f aca="false">+IF(AND(H$7&lt;$A81+1,H$8&gt;$A81-1),H$9*(VLOOKUP($A81,curves,6,0)-H$10)*VLOOKUP($A81,curves,3,0),0)</f>
        <v>0</v>
      </c>
      <c r="K81" s="3" t="n">
        <f aca="false">+IF(AND(K$7&lt;$A81+1,K$8&gt;$A81-1),K$9*VLOOKUP($A81,curves,3,0),0)</f>
        <v>0</v>
      </c>
      <c r="L81" s="4" t="n">
        <f aca="false">+IF(AND(K$7&lt;$A81+1,K$8&gt;$A81-1),K$9*(VLOOKUP($A81,curves,6,0)-K$10)*VLOOKUP($A81,curves,3,0),0)</f>
        <v>0</v>
      </c>
      <c r="N81" s="3" t="n">
        <f aca="false">+IF(AND(N$7&lt;$A81+1,N$8&gt;$A81-1),N$9*VLOOKUP($A81,curves,3,0),0)</f>
        <v>0</v>
      </c>
      <c r="O81" s="4" t="n">
        <f aca="false">+IF(AND(N$7&lt;$A81+1,N$8&gt;$A81-1),N$9*(VLOOKUP($A81,curves,6,0)-N$10)*VLOOKUP($A81,curves,3,0),0)</f>
        <v>0</v>
      </c>
      <c r="Q81" s="3"/>
      <c r="R81" s="4"/>
      <c r="T81" s="3" t="n">
        <f aca="false">+IF(AND(T$7&lt;$A81+1,T$8&gt;$A81-1),T$9*VLOOKUP($A81,curves,3,0),0)</f>
        <v>0</v>
      </c>
      <c r="U81" s="4" t="n">
        <f aca="false">+IF(AND(T$7&lt;$A81+1,T$8&gt;$A81-1),T$9*(VLOOKUP($A81,curves,6,0)-T$10)*VLOOKUP($A81,curves,3,0),0)</f>
        <v>0</v>
      </c>
      <c r="W81" s="3" t="n">
        <f aca="false">+IF(AND(W$7&lt;$A81+1,W$8&gt;$A81-1),W$9*VLOOKUP($A81,curves,3,0),0)</f>
        <v>0</v>
      </c>
      <c r="X81" s="4" t="n">
        <f aca="false">+IF(AND(W$7&lt;$A81+1,W$8&gt;$A81-1),W$9*(VLOOKUP($A81,curves,6,0)-W$10)*VLOOKUP($A81,curves,3,0),0)</f>
        <v>0</v>
      </c>
      <c r="Z81" s="3" t="n">
        <f aca="false">+IF(AND(Z$7&lt;$A81+1,Z$8&gt;$A81-1),Z$9*VLOOKUP($A81,curves,3,0),0)</f>
        <v>0</v>
      </c>
      <c r="AA81" s="4" t="n">
        <f aca="false">+IF(AND(Z$7&lt;$A81+1,Z$8&gt;$A81-1),Z$9*(VLOOKUP($A81,curves,6,0)-Z$10)*VLOOKUP($A81,curves,3,0),0)</f>
        <v>0</v>
      </c>
      <c r="AC81" s="3"/>
      <c r="AD81" s="4"/>
      <c r="AF81" s="3" t="n">
        <f aca="false">+IF(AND(AF$7&lt;$A81+1,AF$8&gt;$A81-1),AF$9*VLOOKUP($A81,curves,3,0),0)</f>
        <v>20683069.1568279</v>
      </c>
      <c r="AG81" s="4" t="n">
        <f aca="false">+IF(AND(AF$7&lt;$A81+1,AF$8&gt;$A81-1),AF$9*(VLOOKUP($A81,curves,6,0)-AF$10)*VLOOKUP($A81,curves,3,0),0)</f>
        <v>17932220.9589697</v>
      </c>
      <c r="AI81" s="3" t="n">
        <f aca="false">+IF(AND(AI$7&lt;$A81+1,AI$8&gt;$A81-1),AI$9*VLOOKUP($A81,curves,3,0),0)</f>
        <v>-228097.023275329</v>
      </c>
      <c r="AJ81" s="4" t="n">
        <f aca="false">+IF(AND(AI$7&lt;$A81+1,AI$8&gt;$A81-1),AI$9*(VLOOKUP($A81,curves,6,0)-AI$10)*VLOOKUP($A81,curves,3,0),0)</f>
        <v>-722383.272712967</v>
      </c>
      <c r="AL81" s="3" t="n">
        <f aca="false">+IF(AND(AL$7&lt;$A81+1,AL$8&gt;$A81-1),AL$9*VLOOKUP($A81,curves,3,0),0)</f>
        <v>-511374.303338813</v>
      </c>
      <c r="AM81" s="4" t="n">
        <f aca="false">+IF(AND(AL$7&lt;$A81+1,AL$8&gt;$A81-1),AL$9*(VLOOKUP($A81,curves,6,0)-AL$10)*VLOOKUP($A81,curves,3,0),0)</f>
        <v>-1619522.41867402</v>
      </c>
      <c r="AO81" s="3"/>
      <c r="AP81" s="4"/>
    </row>
    <row r="82" customFormat="false" ht="12.75" hidden="false" customHeight="false" outlineLevel="0" collapsed="false">
      <c r="A82" s="58" t="n">
        <f aca="false">+curves!A71</f>
        <v>38777</v>
      </c>
      <c r="B82" s="3" t="n">
        <f aca="false">+SUMIF($H$11:$CM$11,"POS",$H82:$CM82)</f>
        <v>19837530.544377</v>
      </c>
      <c r="C82" s="4" t="n">
        <f aca="false">+SUMIF($H$11:$CM$11,"P&amp;l",$H82:$CM82)</f>
        <v>12968196.4074583</v>
      </c>
      <c r="D82" s="66"/>
      <c r="E82" s="3" t="n">
        <f aca="false">+IF(AND($H$7&lt;$A82+1,$H$8&gt;$A82-1),$H$9*VLOOKUP($A82,curves,3,0),0)</f>
        <v>0</v>
      </c>
      <c r="F82" s="4" t="n">
        <f aca="false">-G82*1000*VLOOKUP(A82,curves,3,0)</f>
        <v>-4619962.3648858</v>
      </c>
      <c r="G82" s="67" t="n">
        <v>1126.5267852902</v>
      </c>
      <c r="H82" s="3" t="n">
        <f aca="false">+IF(AND($H$7&lt;$A82+1,$H$8&gt;$A82-1),$H$9*VLOOKUP($A82,curves,3,0),0)</f>
        <v>0</v>
      </c>
      <c r="I82" s="4" t="n">
        <f aca="false">+IF(AND(H$7&lt;$A82+1,H$8&gt;$A82-1),H$9*(VLOOKUP($A82,curves,6,0)-H$10)*VLOOKUP($A82,curves,3,0),0)</f>
        <v>0</v>
      </c>
      <c r="K82" s="3" t="n">
        <f aca="false">+IF(AND(K$7&lt;$A82+1,K$8&gt;$A82-1),K$9*VLOOKUP($A82,curves,3,0),0)</f>
        <v>0</v>
      </c>
      <c r="L82" s="4" t="n">
        <f aca="false">+IF(AND(K$7&lt;$A82+1,K$8&gt;$A82-1),K$9*(VLOOKUP($A82,curves,6,0)-K$10)*VLOOKUP($A82,curves,3,0),0)</f>
        <v>0</v>
      </c>
      <c r="N82" s="3" t="n">
        <f aca="false">+IF(AND(N$7&lt;$A82+1,N$8&gt;$A82-1),N$9*VLOOKUP($A82,curves,3,0),0)</f>
        <v>0</v>
      </c>
      <c r="O82" s="4" t="n">
        <f aca="false">+IF(AND(N$7&lt;$A82+1,N$8&gt;$A82-1),N$9*(VLOOKUP($A82,curves,6,0)-N$10)*VLOOKUP($A82,curves,3,0),0)</f>
        <v>0</v>
      </c>
      <c r="Q82" s="3"/>
      <c r="R82" s="4"/>
      <c r="T82" s="3" t="n">
        <f aca="false">+IF(AND(T$7&lt;$A82+1,T$8&gt;$A82-1),T$9*VLOOKUP($A82,curves,3,0),0)</f>
        <v>0</v>
      </c>
      <c r="U82" s="4" t="n">
        <f aca="false">+IF(AND(T$7&lt;$A82+1,T$8&gt;$A82-1),T$9*(VLOOKUP($A82,curves,6,0)-T$10)*VLOOKUP($A82,curves,3,0),0)</f>
        <v>0</v>
      </c>
      <c r="W82" s="3" t="n">
        <f aca="false">+IF(AND(W$7&lt;$A82+1,W$8&gt;$A82-1),W$9*VLOOKUP($A82,curves,3,0),0)</f>
        <v>0</v>
      </c>
      <c r="X82" s="4" t="n">
        <f aca="false">+IF(AND(W$7&lt;$A82+1,W$8&gt;$A82-1),W$9*(VLOOKUP($A82,curves,6,0)-W$10)*VLOOKUP($A82,curves,3,0),0)</f>
        <v>0</v>
      </c>
      <c r="Z82" s="3" t="n">
        <f aca="false">+IF(AND(Z$7&lt;$A82+1,Z$8&gt;$A82-1),Z$9*VLOOKUP($A82,curves,3,0),0)</f>
        <v>0</v>
      </c>
      <c r="AA82" s="4" t="n">
        <f aca="false">+IF(AND(Z$7&lt;$A82+1,Z$8&gt;$A82-1),Z$9*(VLOOKUP($A82,curves,6,0)-Z$10)*VLOOKUP($A82,curves,3,0),0)</f>
        <v>0</v>
      </c>
      <c r="AC82" s="3"/>
      <c r="AD82" s="4"/>
      <c r="AF82" s="3" t="n">
        <f aca="false">+IF(AND(AF$7&lt;$A82+1,AF$8&gt;$A82-1),AF$9*VLOOKUP($A82,curves,3,0),0)</f>
        <v>20573069.0943059</v>
      </c>
      <c r="AG82" s="4" t="n">
        <f aca="false">+IF(AND(AF$7&lt;$A82+1,AF$8&gt;$A82-1),AF$9*(VLOOKUP($A82,curves,6,0)-AF$10)*VLOOKUP($A82,curves,3,0),0)</f>
        <v>15203498.060692</v>
      </c>
      <c r="AI82" s="3" t="n">
        <f aca="false">+IF(AND(AI$7&lt;$A82+1,AI$8&gt;$A82-1),AI$9*VLOOKUP($A82,curves,3,0),0)</f>
        <v>-226883.920585824</v>
      </c>
      <c r="AJ82" s="4" t="n">
        <f aca="false">+IF(AND(AI$7&lt;$A82+1,AI$8&gt;$A82-1),AI$9*(VLOOKUP($A82,curves,6,0)-AI$10)*VLOOKUP($A82,curves,3,0),0)</f>
        <v>-689500.234660319</v>
      </c>
      <c r="AL82" s="3" t="n">
        <f aca="false">+IF(AND(AL$7&lt;$A82+1,AL$8&gt;$A82-1),AL$9*VLOOKUP($A82,curves,3,0),0)</f>
        <v>-508654.629343001</v>
      </c>
      <c r="AM82" s="4" t="n">
        <f aca="false">+IF(AND(AL$7&lt;$A82+1,AL$8&gt;$A82-1),AL$9*(VLOOKUP($A82,curves,6,0)-AL$10)*VLOOKUP($A82,curves,3,0),0)</f>
        <v>-1545801.41857338</v>
      </c>
      <c r="AO82" s="3"/>
      <c r="AP82" s="4"/>
    </row>
    <row r="83" customFormat="false" ht="12.75" hidden="false" customHeight="false" outlineLevel="0" collapsed="false">
      <c r="A83" s="58" t="n">
        <f aca="false">+curves!A72</f>
        <v>38808</v>
      </c>
      <c r="B83" s="3" t="n">
        <f aca="false">+SUMIF($H$11:$CM$11,"POS",$H83:$CM83)</f>
        <v>19720721.8003108</v>
      </c>
      <c r="C83" s="4" t="n">
        <f aca="false">+SUMIF($H$11:$CM$11,"P&amp;l",$H83:$CM83)</f>
        <v>10249259.4390694</v>
      </c>
      <c r="D83" s="66"/>
      <c r="E83" s="3" t="n">
        <f aca="false">+IF(AND($H$7&lt;$A83+1,$H$8&gt;$A83-1),$H$9*VLOOKUP($A83,curves,3,0),0)</f>
        <v>0</v>
      </c>
      <c r="F83" s="4" t="n">
        <f aca="false">-G83*1000*VLOOKUP(A83,curves,3,0)</f>
        <v>-4595466.93432584</v>
      </c>
      <c r="G83" s="67" t="n">
        <v>1127.1910508613</v>
      </c>
      <c r="H83" s="3" t="n">
        <f aca="false">+IF(AND($H$7&lt;$A83+1,$H$8&gt;$A83-1),$H$9*VLOOKUP($A83,curves,3,0),0)</f>
        <v>0</v>
      </c>
      <c r="I83" s="4" t="n">
        <f aca="false">+IF(AND(H$7&lt;$A83+1,H$8&gt;$A83-1),H$9*(VLOOKUP($A83,curves,6,0)-H$10)*VLOOKUP($A83,curves,3,0),0)</f>
        <v>0</v>
      </c>
      <c r="K83" s="3" t="n">
        <f aca="false">+IF(AND(K$7&lt;$A83+1,K$8&gt;$A83-1),K$9*VLOOKUP($A83,curves,3,0),0)</f>
        <v>0</v>
      </c>
      <c r="L83" s="4" t="n">
        <f aca="false">+IF(AND(K$7&lt;$A83+1,K$8&gt;$A83-1),K$9*(VLOOKUP($A83,curves,6,0)-K$10)*VLOOKUP($A83,curves,3,0),0)</f>
        <v>0</v>
      </c>
      <c r="N83" s="3" t="n">
        <f aca="false">+IF(AND(N$7&lt;$A83+1,N$8&gt;$A83-1),N$9*VLOOKUP($A83,curves,3,0),0)</f>
        <v>0</v>
      </c>
      <c r="O83" s="4" t="n">
        <f aca="false">+IF(AND(N$7&lt;$A83+1,N$8&gt;$A83-1),N$9*(VLOOKUP($A83,curves,6,0)-N$10)*VLOOKUP($A83,curves,3,0),0)</f>
        <v>0</v>
      </c>
      <c r="Q83" s="3"/>
      <c r="R83" s="4"/>
      <c r="T83" s="3" t="n">
        <f aca="false">+IF(AND(T$7&lt;$A83+1,T$8&gt;$A83-1),T$9*VLOOKUP($A83,curves,3,0),0)</f>
        <v>0</v>
      </c>
      <c r="U83" s="4" t="n">
        <f aca="false">+IF(AND(T$7&lt;$A83+1,T$8&gt;$A83-1),T$9*(VLOOKUP($A83,curves,6,0)-T$10)*VLOOKUP($A83,curves,3,0),0)</f>
        <v>0</v>
      </c>
      <c r="W83" s="3" t="n">
        <f aca="false">+IF(AND(W$7&lt;$A83+1,W$8&gt;$A83-1),W$9*VLOOKUP($A83,curves,3,0),0)</f>
        <v>0</v>
      </c>
      <c r="X83" s="4" t="n">
        <f aca="false">+IF(AND(W$7&lt;$A83+1,W$8&gt;$A83-1),W$9*(VLOOKUP($A83,curves,6,0)-W$10)*VLOOKUP($A83,curves,3,0),0)</f>
        <v>0</v>
      </c>
      <c r="Z83" s="3" t="n">
        <f aca="false">+IF(AND(Z$7&lt;$A83+1,Z$8&gt;$A83-1),Z$9*VLOOKUP($A83,curves,3,0),0)</f>
        <v>0</v>
      </c>
      <c r="AA83" s="4" t="n">
        <f aca="false">+IF(AND(Z$7&lt;$A83+1,Z$8&gt;$A83-1),Z$9*(VLOOKUP($A83,curves,6,0)-Z$10)*VLOOKUP($A83,curves,3,0),0)</f>
        <v>0</v>
      </c>
      <c r="AC83" s="3"/>
      <c r="AD83" s="4"/>
      <c r="AF83" s="3" t="n">
        <f aca="false">+IF(AND(AF$7&lt;$A83+1,AF$8&gt;$A83-1),AF$9*VLOOKUP($A83,curves,3,0),0)</f>
        <v>20451929.3003623</v>
      </c>
      <c r="AG83" s="4" t="n">
        <f aca="false">+IF(AND(AF$7&lt;$A83+1,AF$8&gt;$A83-1),AF$9*(VLOOKUP($A83,curves,6,0)-AF$10)*VLOOKUP($A83,curves,3,0),0)</f>
        <v>12373417.2267192</v>
      </c>
      <c r="AI83" s="3" t="n">
        <f aca="false">+IF(AND(AI$7&lt;$A83+1,AI$8&gt;$A83-1),AI$9*VLOOKUP($A83,curves,3,0),0)</f>
        <v>-225547.966710256</v>
      </c>
      <c r="AJ83" s="4" t="n">
        <f aca="false">+IF(AND(AI$7&lt;$A83+1,AI$8&gt;$A83-1),AI$9*(VLOOKUP($A83,curves,6,0)-AI$10)*VLOOKUP($A83,curves,3,0),0)</f>
        <v>-655216.843293293</v>
      </c>
      <c r="AL83" s="3" t="n">
        <f aca="false">+IF(AND(AL$7&lt;$A83+1,AL$8&gt;$A83-1),AL$9*VLOOKUP($A83,curves,3,0),0)</f>
        <v>-505659.533341302</v>
      </c>
      <c r="AM83" s="4" t="n">
        <f aca="false">+IF(AND(AL$7&lt;$A83+1,AL$8&gt;$A83-1),AL$9*(VLOOKUP($A83,curves,6,0)-AL$10)*VLOOKUP($A83,curves,3,0),0)</f>
        <v>-1468940.94435648</v>
      </c>
      <c r="AO83" s="3"/>
      <c r="AP83" s="4"/>
    </row>
    <row r="84" customFormat="false" ht="12.75" hidden="false" customHeight="false" outlineLevel="0" collapsed="false">
      <c r="A84" s="58" t="n">
        <f aca="false">+curves!A73</f>
        <v>38838</v>
      </c>
      <c r="B84" s="3" t="n">
        <f aca="false">+SUMIF($H$11:$CM$11,"POS",$H84:$CM84)</f>
        <v>19608301.1982662</v>
      </c>
      <c r="C84" s="4" t="n">
        <f aca="false">+SUMIF($H$11:$CM$11,"P&amp;l",$H84:$CM84)</f>
        <v>9759449.54375066</v>
      </c>
      <c r="D84" s="66"/>
      <c r="E84" s="3" t="n">
        <f aca="false">+IF(AND($H$7&lt;$A84+1,$H$8&gt;$A84-1),$H$9*VLOOKUP($A84,curves,3,0),0)</f>
        <v>0</v>
      </c>
      <c r="F84" s="4" t="n">
        <f aca="false">-G84*1000*VLOOKUP(A84,curves,3,0)</f>
        <v>-4571965.37068598</v>
      </c>
      <c r="G84" s="67" t="n">
        <v>1127.85600444283</v>
      </c>
      <c r="H84" s="3" t="n">
        <f aca="false">+IF(AND($H$7&lt;$A84+1,$H$8&gt;$A84-1),$H$9*VLOOKUP($A84,curves,3,0),0)</f>
        <v>0</v>
      </c>
      <c r="I84" s="4" t="n">
        <f aca="false">+IF(AND(H$7&lt;$A84+1,H$8&gt;$A84-1),H$9*(VLOOKUP($A84,curves,6,0)-H$10)*VLOOKUP($A84,curves,3,0),0)</f>
        <v>0</v>
      </c>
      <c r="K84" s="3" t="n">
        <f aca="false">+IF(AND(K$7&lt;$A84+1,K$8&gt;$A84-1),K$9*VLOOKUP($A84,curves,3,0),0)</f>
        <v>0</v>
      </c>
      <c r="L84" s="4" t="n">
        <f aca="false">+IF(AND(K$7&lt;$A84+1,K$8&gt;$A84-1),K$9*(VLOOKUP($A84,curves,6,0)-K$10)*VLOOKUP($A84,curves,3,0),0)</f>
        <v>0</v>
      </c>
      <c r="N84" s="3" t="n">
        <f aca="false">+IF(AND(N$7&lt;$A84+1,N$8&gt;$A84-1),N$9*VLOOKUP($A84,curves,3,0),0)</f>
        <v>0</v>
      </c>
      <c r="O84" s="4" t="n">
        <f aca="false">+IF(AND(N$7&lt;$A84+1,N$8&gt;$A84-1),N$9*(VLOOKUP($A84,curves,6,0)-N$10)*VLOOKUP($A84,curves,3,0),0)</f>
        <v>0</v>
      </c>
      <c r="Q84" s="3"/>
      <c r="R84" s="4"/>
      <c r="T84" s="3" t="n">
        <f aca="false">+IF(AND(T$7&lt;$A84+1,T$8&gt;$A84-1),T$9*VLOOKUP($A84,curves,3,0),0)</f>
        <v>0</v>
      </c>
      <c r="U84" s="4" t="n">
        <f aca="false">+IF(AND(T$7&lt;$A84+1,T$8&gt;$A84-1),T$9*(VLOOKUP($A84,curves,6,0)-T$10)*VLOOKUP($A84,curves,3,0),0)</f>
        <v>0</v>
      </c>
      <c r="W84" s="3" t="n">
        <f aca="false">+IF(AND(W$7&lt;$A84+1,W$8&gt;$A84-1),W$9*VLOOKUP($A84,curves,3,0),0)</f>
        <v>0</v>
      </c>
      <c r="X84" s="4" t="n">
        <f aca="false">+IF(AND(W$7&lt;$A84+1,W$8&gt;$A84-1),W$9*(VLOOKUP($A84,curves,6,0)-W$10)*VLOOKUP($A84,curves,3,0),0)</f>
        <v>0</v>
      </c>
      <c r="Z84" s="3" t="n">
        <f aca="false">+IF(AND(Z$7&lt;$A84+1,Z$8&gt;$A84-1),Z$9*VLOOKUP($A84,curves,3,0),0)</f>
        <v>0</v>
      </c>
      <c r="AA84" s="4" t="n">
        <f aca="false">+IF(AND(Z$7&lt;$A84+1,Z$8&gt;$A84-1),Z$9*(VLOOKUP($A84,curves,6,0)-Z$10)*VLOOKUP($A84,curves,3,0),0)</f>
        <v>0</v>
      </c>
      <c r="AC84" s="3"/>
      <c r="AD84" s="4"/>
      <c r="AF84" s="3" t="n">
        <f aca="false">+IF(AND(AF$7&lt;$A84+1,AF$8&gt;$A84-1),AF$9*VLOOKUP($A84,curves,3,0),0)</f>
        <v>20335340.3525438</v>
      </c>
      <c r="AG84" s="4" t="n">
        <f aca="false">+IF(AND(AF$7&lt;$A84+1,AF$8&gt;$A84-1),AF$9*(VLOOKUP($A84,curves,6,0)-AF$10)*VLOOKUP($A84,curves,3,0),0)</f>
        <v>11855503.425533</v>
      </c>
      <c r="AI84" s="3" t="n">
        <f aca="false">+IF(AND(AI$7&lt;$A84+1,AI$8&gt;$A84-1),AI$9*VLOOKUP($A84,curves,3,0),0)</f>
        <v>-224262.200475924</v>
      </c>
      <c r="AJ84" s="4" t="n">
        <f aca="false">+IF(AND(AI$7&lt;$A84+1,AI$8&gt;$A84-1),AI$9*(VLOOKUP($A84,curves,6,0)-AI$10)*VLOOKUP($A84,curves,3,0),0)</f>
        <v>-646547.923972088</v>
      </c>
      <c r="AL84" s="3" t="n">
        <f aca="false">+IF(AND(AL$7&lt;$A84+1,AL$8&gt;$A84-1),AL$9*VLOOKUP($A84,curves,3,0),0)</f>
        <v>-502776.953801697</v>
      </c>
      <c r="AM84" s="4" t="n">
        <f aca="false">+IF(AND(AL$7&lt;$A84+1,AL$8&gt;$A84-1),AL$9*(VLOOKUP($A84,curves,6,0)-AL$10)*VLOOKUP($A84,curves,3,0),0)</f>
        <v>-1449505.95781029</v>
      </c>
      <c r="AO84" s="3"/>
      <c r="AP84" s="4"/>
    </row>
    <row r="85" customFormat="false" ht="12.75" hidden="false" customHeight="false" outlineLevel="0" collapsed="false">
      <c r="A85" s="58" t="n">
        <f aca="false">+curves!A74</f>
        <v>38869</v>
      </c>
      <c r="B85" s="3" t="n">
        <f aca="false">+SUMIF($H$11:$CM$11,"POS",$H85:$CM85)</f>
        <v>19492770.7181926</v>
      </c>
      <c r="C85" s="4" t="n">
        <f aca="false">+SUMIF($H$11:$CM$11,"P&amp;l",$H85:$CM85)</f>
        <v>9857889.84436045</v>
      </c>
      <c r="D85" s="66"/>
      <c r="E85" s="3" t="n">
        <f aca="false">+IF(AND($H$7&lt;$A85+1,$H$8&gt;$A85-1),$H$9*VLOOKUP($A85,curves,3,0),0)</f>
        <v>0</v>
      </c>
      <c r="F85" s="4" t="n">
        <f aca="false">-G85*1000*VLOOKUP(A85,curves,3,0)</f>
        <v>-4547710.1325015</v>
      </c>
      <c r="G85" s="67" t="n">
        <v>1128.52164674739</v>
      </c>
      <c r="H85" s="3" t="n">
        <f aca="false">+IF(AND($H$7&lt;$A85+1,$H$8&gt;$A85-1),$H$9*VLOOKUP($A85,curves,3,0),0)</f>
        <v>0</v>
      </c>
      <c r="I85" s="4" t="n">
        <f aca="false">+IF(AND(H$7&lt;$A85+1,H$8&gt;$A85-1),H$9*(VLOOKUP($A85,curves,6,0)-H$10)*VLOOKUP($A85,curves,3,0),0)</f>
        <v>0</v>
      </c>
      <c r="K85" s="3" t="n">
        <f aca="false">+IF(AND(K$7&lt;$A85+1,K$8&gt;$A85-1),K$9*VLOOKUP($A85,curves,3,0),0)</f>
        <v>0</v>
      </c>
      <c r="L85" s="4" t="n">
        <f aca="false">+IF(AND(K$7&lt;$A85+1,K$8&gt;$A85-1),K$9*(VLOOKUP($A85,curves,6,0)-K$10)*VLOOKUP($A85,curves,3,0),0)</f>
        <v>0</v>
      </c>
      <c r="N85" s="3" t="n">
        <f aca="false">+IF(AND(N$7&lt;$A85+1,N$8&gt;$A85-1),N$9*VLOOKUP($A85,curves,3,0),0)</f>
        <v>0</v>
      </c>
      <c r="O85" s="4" t="n">
        <f aca="false">+IF(AND(N$7&lt;$A85+1,N$8&gt;$A85-1),N$9*(VLOOKUP($A85,curves,6,0)-N$10)*VLOOKUP($A85,curves,3,0),0)</f>
        <v>0</v>
      </c>
      <c r="Q85" s="3"/>
      <c r="R85" s="4"/>
      <c r="T85" s="3" t="n">
        <f aca="false">+IF(AND(T$7&lt;$A85+1,T$8&gt;$A85-1),T$9*VLOOKUP($A85,curves,3,0),0)</f>
        <v>0</v>
      </c>
      <c r="U85" s="4" t="n">
        <f aca="false">+IF(AND(T$7&lt;$A85+1,T$8&gt;$A85-1),T$9*(VLOOKUP($A85,curves,6,0)-T$10)*VLOOKUP($A85,curves,3,0),0)</f>
        <v>0</v>
      </c>
      <c r="W85" s="3" t="n">
        <f aca="false">+IF(AND(W$7&lt;$A85+1,W$8&gt;$A85-1),W$9*VLOOKUP($A85,curves,3,0),0)</f>
        <v>0</v>
      </c>
      <c r="X85" s="4" t="n">
        <f aca="false">+IF(AND(W$7&lt;$A85+1,W$8&gt;$A85-1),W$9*(VLOOKUP($A85,curves,6,0)-W$10)*VLOOKUP($A85,curves,3,0),0)</f>
        <v>0</v>
      </c>
      <c r="Z85" s="3" t="n">
        <f aca="false">+IF(AND(Z$7&lt;$A85+1,Z$8&gt;$A85-1),Z$9*VLOOKUP($A85,curves,3,0),0)</f>
        <v>0</v>
      </c>
      <c r="AA85" s="4" t="n">
        <f aca="false">+IF(AND(Z$7&lt;$A85+1,Z$8&gt;$A85-1),Z$9*(VLOOKUP($A85,curves,6,0)-Z$10)*VLOOKUP($A85,curves,3,0),0)</f>
        <v>0</v>
      </c>
      <c r="AC85" s="3"/>
      <c r="AD85" s="4"/>
      <c r="AF85" s="3" t="n">
        <f aca="false">+IF(AND(AF$7&lt;$A85+1,AF$8&gt;$A85-1),AF$9*VLOOKUP($A85,curves,3,0),0)</f>
        <v>20215526.2182323</v>
      </c>
      <c r="AG85" s="4" t="n">
        <f aca="false">+IF(AND(AF$7&lt;$A85+1,AF$8&gt;$A85-1),AF$9*(VLOOKUP($A85,curves,6,0)-AF$10)*VLOOKUP($A85,curves,3,0),0)</f>
        <v>11947375.9949753</v>
      </c>
      <c r="AI85" s="3" t="n">
        <f aca="false">+IF(AND(AI$7&lt;$A85+1,AI$8&gt;$A85-1),AI$9*VLOOKUP($A85,curves,3,0),0)</f>
        <v>-222940.866239909</v>
      </c>
      <c r="AJ85" s="4" t="n">
        <f aca="false">+IF(AND(AI$7&lt;$A85+1,AI$8&gt;$A85-1),AI$9*(VLOOKUP($A85,curves,6,0)-AI$10)*VLOOKUP($A85,curves,3,0),0)</f>
        <v>-644522.044299578</v>
      </c>
      <c r="AL85" s="3" t="n">
        <f aca="false">+IF(AND(AL$7&lt;$A85+1,AL$8&gt;$A85-1),AL$9*VLOOKUP($A85,curves,3,0),0)</f>
        <v>-499814.633799809</v>
      </c>
      <c r="AM85" s="4" t="n">
        <f aca="false">+IF(AND(AL$7&lt;$A85+1,AL$8&gt;$A85-1),AL$9*(VLOOKUP($A85,curves,6,0)-AL$10)*VLOOKUP($A85,curves,3,0),0)</f>
        <v>-1444964.10631525</v>
      </c>
      <c r="AO85" s="3"/>
      <c r="AP85" s="4"/>
    </row>
    <row r="86" customFormat="false" ht="12.75" hidden="false" customHeight="false" outlineLevel="0" collapsed="false">
      <c r="A86" s="58" t="n">
        <f aca="false">+curves!A75</f>
        <v>38899</v>
      </c>
      <c r="B86" s="3" t="n">
        <f aca="false">+SUMIF($H$11:$CM$11,"POS",$H86:$CM86)</f>
        <v>19381580.782998</v>
      </c>
      <c r="C86" s="4" t="n">
        <f aca="false">+SUMIF($H$11:$CM$11,"P&amp;l",$H86:$CM86)</f>
        <v>11061461.5879349</v>
      </c>
      <c r="D86" s="66"/>
      <c r="E86" s="3" t="n">
        <f aca="false">+IF(AND($H$7&lt;$A86+1,$H$8&gt;$A86-1),$H$9*VLOOKUP($A86,curves,3,0),0)</f>
        <v>0</v>
      </c>
      <c r="F86" s="4" t="n">
        <f aca="false">-G86*1000*VLOOKUP(A86,curves,3,0)</f>
        <v>-4524439.11726772</v>
      </c>
      <c r="G86" s="67" t="n">
        <v>1129.1879784883</v>
      </c>
      <c r="H86" s="3" t="n">
        <f aca="false">+IF(AND($H$7&lt;$A86+1,$H$8&gt;$A86-1),$H$9*VLOOKUP($A86,curves,3,0),0)</f>
        <v>0</v>
      </c>
      <c r="I86" s="4" t="n">
        <f aca="false">+IF(AND(H$7&lt;$A86+1,H$8&gt;$A86-1),H$9*(VLOOKUP($A86,curves,6,0)-H$10)*VLOOKUP($A86,curves,3,0),0)</f>
        <v>0</v>
      </c>
      <c r="K86" s="3" t="n">
        <f aca="false">+IF(AND(K$7&lt;$A86+1,K$8&gt;$A86-1),K$9*VLOOKUP($A86,curves,3,0),0)</f>
        <v>0</v>
      </c>
      <c r="L86" s="4" t="n">
        <f aca="false">+IF(AND(K$7&lt;$A86+1,K$8&gt;$A86-1),K$9*(VLOOKUP($A86,curves,6,0)-K$10)*VLOOKUP($A86,curves,3,0),0)</f>
        <v>0</v>
      </c>
      <c r="N86" s="3" t="n">
        <f aca="false">+IF(AND(N$7&lt;$A86+1,N$8&gt;$A86-1),N$9*VLOOKUP($A86,curves,3,0),0)</f>
        <v>0</v>
      </c>
      <c r="O86" s="4" t="n">
        <f aca="false">+IF(AND(N$7&lt;$A86+1,N$8&gt;$A86-1),N$9*(VLOOKUP($A86,curves,6,0)-N$10)*VLOOKUP($A86,curves,3,0),0)</f>
        <v>0</v>
      </c>
      <c r="Q86" s="3"/>
      <c r="R86" s="4"/>
      <c r="T86" s="3" t="n">
        <f aca="false">+IF(AND(T$7&lt;$A86+1,T$8&gt;$A86-1),T$9*VLOOKUP($A86,curves,3,0),0)</f>
        <v>0</v>
      </c>
      <c r="U86" s="4" t="n">
        <f aca="false">+IF(AND(T$7&lt;$A86+1,T$8&gt;$A86-1),T$9*(VLOOKUP($A86,curves,6,0)-T$10)*VLOOKUP($A86,curves,3,0),0)</f>
        <v>0</v>
      </c>
      <c r="W86" s="3" t="n">
        <f aca="false">+IF(AND(W$7&lt;$A86+1,W$8&gt;$A86-1),W$9*VLOOKUP($A86,curves,3,0),0)</f>
        <v>0</v>
      </c>
      <c r="X86" s="4" t="n">
        <f aca="false">+IF(AND(W$7&lt;$A86+1,W$8&gt;$A86-1),W$9*(VLOOKUP($A86,curves,6,0)-W$10)*VLOOKUP($A86,curves,3,0),0)</f>
        <v>0</v>
      </c>
      <c r="Z86" s="3" t="n">
        <f aca="false">+IF(AND(Z$7&lt;$A86+1,Z$8&gt;$A86-1),Z$9*VLOOKUP($A86,curves,3,0),0)</f>
        <v>0</v>
      </c>
      <c r="AA86" s="4" t="n">
        <f aca="false">+IF(AND(Z$7&lt;$A86+1,Z$8&gt;$A86-1),Z$9*(VLOOKUP($A86,curves,6,0)-Z$10)*VLOOKUP($A86,curves,3,0),0)</f>
        <v>0</v>
      </c>
      <c r="AC86" s="3"/>
      <c r="AD86" s="4"/>
      <c r="AF86" s="3" t="n">
        <f aca="false">+IF(AND(AF$7&lt;$A86+1,AF$8&gt;$A86-1),AF$9*VLOOKUP($A86,curves,3,0),0)</f>
        <v>20100213.5680901</v>
      </c>
      <c r="AG86" s="4" t="n">
        <f aca="false">+IF(AND(AF$7&lt;$A86+1,AF$8&gt;$A86-1),AF$9*(VLOOKUP($A86,curves,6,0)-AF$10)*VLOOKUP($A86,curves,3,0),0)</f>
        <v>13185740.1006671</v>
      </c>
      <c r="AI86" s="3" t="n">
        <f aca="false">+IF(AND(AI$7&lt;$A86+1,AI$8&gt;$A86-1),AI$9*VLOOKUP($A86,curves,3,0),0)</f>
        <v>-221669.175271611</v>
      </c>
      <c r="AJ86" s="4" t="n">
        <f aca="false">+IF(AND(AI$7&lt;$A86+1,AI$8&gt;$A86-1),AI$9*(VLOOKUP($A86,curves,6,0)-AI$10)*VLOOKUP($A86,curves,3,0),0)</f>
        <v>-655254.082102883</v>
      </c>
      <c r="AL86" s="3" t="n">
        <f aca="false">+IF(AND(AL$7&lt;$A86+1,AL$8&gt;$A86-1),AL$9*VLOOKUP($A86,curves,3,0),0)</f>
        <v>-496963.609820462</v>
      </c>
      <c r="AM86" s="4" t="n">
        <f aca="false">+IF(AND(AL$7&lt;$A86+1,AL$8&gt;$A86-1),AL$9*(VLOOKUP($A86,curves,6,0)-AL$10)*VLOOKUP($A86,curves,3,0),0)</f>
        <v>-1469024.43062929</v>
      </c>
      <c r="AO86" s="3"/>
      <c r="AP86" s="4"/>
    </row>
    <row r="87" customFormat="false" ht="12.75" hidden="false" customHeight="false" outlineLevel="0" collapsed="false">
      <c r="A87" s="58" t="n">
        <f aca="false">+curves!A76</f>
        <v>38930</v>
      </c>
      <c r="B87" s="3" t="n">
        <f aca="false">+SUMIF($H$11:$CM$11,"POS",$H87:$CM87)</f>
        <v>19267315.4484993</v>
      </c>
      <c r="C87" s="4" t="n">
        <f aca="false">+SUMIF($H$11:$CM$11,"P&amp;l",$H87:$CM87)</f>
        <v>10938446.0956697</v>
      </c>
      <c r="D87" s="66"/>
      <c r="E87" s="3" t="n">
        <f aca="false">+IF(AND($H$7&lt;$A87+1,$H$8&gt;$A87-1),$H$9*VLOOKUP($A87,curves,3,0),0)</f>
        <v>0</v>
      </c>
      <c r="F87" s="4" t="n">
        <f aca="false">-G87*1000*VLOOKUP(A87,curves,3,0)</f>
        <v>-4500421.87230766</v>
      </c>
      <c r="G87" s="67" t="n">
        <v>1129.85500037966</v>
      </c>
      <c r="H87" s="3" t="n">
        <f aca="false">+IF(AND($H$7&lt;$A87+1,$H$8&gt;$A87-1),$H$9*VLOOKUP($A87,curves,3,0),0)</f>
        <v>0</v>
      </c>
      <c r="I87" s="4" t="n">
        <f aca="false">+IF(AND(H$7&lt;$A87+1,H$8&gt;$A87-1),H$9*(VLOOKUP($A87,curves,6,0)-H$10)*VLOOKUP($A87,curves,3,0),0)</f>
        <v>0</v>
      </c>
      <c r="K87" s="3" t="n">
        <f aca="false">+IF(AND(K$7&lt;$A87+1,K$8&gt;$A87-1),K$9*VLOOKUP($A87,curves,3,0),0)</f>
        <v>0</v>
      </c>
      <c r="L87" s="4" t="n">
        <f aca="false">+IF(AND(K$7&lt;$A87+1,K$8&gt;$A87-1),K$9*(VLOOKUP($A87,curves,6,0)-K$10)*VLOOKUP($A87,curves,3,0),0)</f>
        <v>0</v>
      </c>
      <c r="N87" s="3" t="n">
        <f aca="false">+IF(AND(N$7&lt;$A87+1,N$8&gt;$A87-1),N$9*VLOOKUP($A87,curves,3,0),0)</f>
        <v>0</v>
      </c>
      <c r="O87" s="4" t="n">
        <f aca="false">+IF(AND(N$7&lt;$A87+1,N$8&gt;$A87-1),N$9*(VLOOKUP($A87,curves,6,0)-N$10)*VLOOKUP($A87,curves,3,0),0)</f>
        <v>0</v>
      </c>
      <c r="Q87" s="3"/>
      <c r="R87" s="4"/>
      <c r="T87" s="3" t="n">
        <f aca="false">+IF(AND(T$7&lt;$A87+1,T$8&gt;$A87-1),T$9*VLOOKUP($A87,curves,3,0),0)</f>
        <v>0</v>
      </c>
      <c r="U87" s="4" t="n">
        <f aca="false">+IF(AND(T$7&lt;$A87+1,T$8&gt;$A87-1),T$9*(VLOOKUP($A87,curves,6,0)-T$10)*VLOOKUP($A87,curves,3,0),0)</f>
        <v>0</v>
      </c>
      <c r="W87" s="3" t="n">
        <f aca="false">+IF(AND(W$7&lt;$A87+1,W$8&gt;$A87-1),W$9*VLOOKUP($A87,curves,3,0),0)</f>
        <v>0</v>
      </c>
      <c r="X87" s="4" t="n">
        <f aca="false">+IF(AND(W$7&lt;$A87+1,W$8&gt;$A87-1),W$9*(VLOOKUP($A87,curves,6,0)-W$10)*VLOOKUP($A87,curves,3,0),0)</f>
        <v>0</v>
      </c>
      <c r="Z87" s="3" t="n">
        <f aca="false">+IF(AND(Z$7&lt;$A87+1,Z$8&gt;$A87-1),Z$9*VLOOKUP($A87,curves,3,0),0)</f>
        <v>0</v>
      </c>
      <c r="AA87" s="4" t="n">
        <f aca="false">+IF(AND(Z$7&lt;$A87+1,Z$8&gt;$A87-1),Z$9*(VLOOKUP($A87,curves,6,0)-Z$10)*VLOOKUP($A87,curves,3,0),0)</f>
        <v>0</v>
      </c>
      <c r="AC87" s="3"/>
      <c r="AD87" s="4"/>
      <c r="AF87" s="3" t="n">
        <f aca="false">+IF(AND(AF$7&lt;$A87+1,AF$8&gt;$A87-1),AF$9*VLOOKUP($A87,curves,3,0),0)</f>
        <v>19981711.4885865</v>
      </c>
      <c r="AG87" s="4" t="n">
        <f aca="false">+IF(AND(AF$7&lt;$A87+1,AF$8&gt;$A87-1),AF$9*(VLOOKUP($A87,curves,6,0)-AF$10)*VLOOKUP($A87,curves,3,0),0)</f>
        <v>13048057.602047</v>
      </c>
      <c r="AI87" s="3" t="n">
        <f aca="false">+IF(AND(AI$7&lt;$A87+1,AI$8&gt;$A87-1),AI$9*VLOOKUP($A87,curves,3,0),0)</f>
        <v>-220362.310638429</v>
      </c>
      <c r="AJ87" s="4" t="n">
        <f aca="false">+IF(AND(AI$7&lt;$A87+1,AI$8&gt;$A87-1),AI$9*(VLOOKUP($A87,curves,6,0)-AI$10)*VLOOKUP($A87,curves,3,0),0)</f>
        <v>-650729.903315282</v>
      </c>
      <c r="AL87" s="3" t="n">
        <f aca="false">+IF(AND(AL$7&lt;$A87+1,AL$8&gt;$A87-1),AL$9*VLOOKUP($A87,curves,3,0),0)</f>
        <v>-494033.729448701</v>
      </c>
      <c r="AM87" s="4" t="n">
        <f aca="false">+IF(AND(AL$7&lt;$A87+1,AL$8&gt;$A87-1),AL$9*(VLOOKUP($A87,curves,6,0)-AL$10)*VLOOKUP($A87,curves,3,0),0)</f>
        <v>-1458881.60306201</v>
      </c>
      <c r="AO87" s="3"/>
      <c r="AP87" s="4"/>
    </row>
    <row r="88" customFormat="false" ht="12.75" hidden="false" customHeight="false" outlineLevel="0" collapsed="false">
      <c r="A88" s="58" t="n">
        <f aca="false">+curves!A77</f>
        <v>38961</v>
      </c>
      <c r="B88" s="3" t="n">
        <f aca="false">+SUMIF($H$11:$CM$11,"POS",$H88:$CM88)</f>
        <v>19153688.0693689</v>
      </c>
      <c r="C88" s="4" t="n">
        <f aca="false">+SUMIF($H$11:$CM$11,"P&amp;l",$H88:$CM88)</f>
        <v>10510017.4526481</v>
      </c>
      <c r="D88" s="66"/>
      <c r="E88" s="3" t="n">
        <f aca="false">+IF(AND($H$7&lt;$A88+1,$H$8&gt;$A88-1),$H$9*VLOOKUP($A88,curves,3,0),0)</f>
        <v>0</v>
      </c>
      <c r="F88" s="4" t="n">
        <f aca="false">-G88*1000*VLOOKUP(A88,curves,3,0)</f>
        <v>-4476524.95000181</v>
      </c>
      <c r="G88" s="67" t="n">
        <v>1130.5227131363</v>
      </c>
      <c r="H88" s="3" t="n">
        <f aca="false">+IF(AND($H$7&lt;$A88+1,$H$8&gt;$A88-1),$H$9*VLOOKUP($A88,curves,3,0),0)</f>
        <v>0</v>
      </c>
      <c r="I88" s="4" t="n">
        <f aca="false">+IF(AND(H$7&lt;$A88+1,H$8&gt;$A88-1),H$9*(VLOOKUP($A88,curves,6,0)-H$10)*VLOOKUP($A88,curves,3,0),0)</f>
        <v>0</v>
      </c>
      <c r="K88" s="3" t="n">
        <f aca="false">+IF(AND(K$7&lt;$A88+1,K$8&gt;$A88-1),K$9*VLOOKUP($A88,curves,3,0),0)</f>
        <v>0</v>
      </c>
      <c r="L88" s="4" t="n">
        <f aca="false">+IF(AND(K$7&lt;$A88+1,K$8&gt;$A88-1),K$9*(VLOOKUP($A88,curves,6,0)-K$10)*VLOOKUP($A88,curves,3,0),0)</f>
        <v>0</v>
      </c>
      <c r="N88" s="3" t="n">
        <f aca="false">+IF(AND(N$7&lt;$A88+1,N$8&gt;$A88-1),N$9*VLOOKUP($A88,curves,3,0),0)</f>
        <v>0</v>
      </c>
      <c r="O88" s="4" t="n">
        <f aca="false">+IF(AND(N$7&lt;$A88+1,N$8&gt;$A88-1),N$9*(VLOOKUP($A88,curves,6,0)-N$10)*VLOOKUP($A88,curves,3,0),0)</f>
        <v>0</v>
      </c>
      <c r="Q88" s="3"/>
      <c r="R88" s="4"/>
      <c r="T88" s="3" t="n">
        <f aca="false">+IF(AND(T$7&lt;$A88+1,T$8&gt;$A88-1),T$9*VLOOKUP($A88,curves,3,0),0)</f>
        <v>0</v>
      </c>
      <c r="U88" s="4" t="n">
        <f aca="false">+IF(AND(T$7&lt;$A88+1,T$8&gt;$A88-1),T$9*(VLOOKUP($A88,curves,6,0)-T$10)*VLOOKUP($A88,curves,3,0),0)</f>
        <v>0</v>
      </c>
      <c r="W88" s="3" t="n">
        <f aca="false">+IF(AND(W$7&lt;$A88+1,W$8&gt;$A88-1),W$9*VLOOKUP($A88,curves,3,0),0)</f>
        <v>0</v>
      </c>
      <c r="X88" s="4" t="n">
        <f aca="false">+IF(AND(W$7&lt;$A88+1,W$8&gt;$A88-1),W$9*(VLOOKUP($A88,curves,6,0)-W$10)*VLOOKUP($A88,curves,3,0),0)</f>
        <v>0</v>
      </c>
      <c r="Z88" s="3" t="n">
        <f aca="false">+IF(AND(Z$7&lt;$A88+1,Z$8&gt;$A88-1),Z$9*VLOOKUP($A88,curves,3,0),0)</f>
        <v>0</v>
      </c>
      <c r="AA88" s="4" t="n">
        <f aca="false">+IF(AND(Z$7&lt;$A88+1,Z$8&gt;$A88-1),Z$9*(VLOOKUP($A88,curves,6,0)-Z$10)*VLOOKUP($A88,curves,3,0),0)</f>
        <v>0</v>
      </c>
      <c r="AC88" s="3"/>
      <c r="AD88" s="4"/>
      <c r="AF88" s="3" t="n">
        <f aca="false">+IF(AND(AF$7&lt;$A88+1,AF$8&gt;$A88-1),AF$9*VLOOKUP($A88,curves,3,0),0)</f>
        <v>19863871.0186436</v>
      </c>
      <c r="AG88" s="4" t="n">
        <f aca="false">+IF(AND(AF$7&lt;$A88+1,AF$8&gt;$A88-1),AF$9*(VLOOKUP($A88,curves,6,0)-AF$10)*VLOOKUP($A88,curves,3,0),0)</f>
        <v>12593694.22582</v>
      </c>
      <c r="AI88" s="3" t="n">
        <f aca="false">+IF(AND(AI$7&lt;$A88+1,AI$8&gt;$A88-1),AI$9*VLOOKUP($A88,curves,3,0),0)</f>
        <v>-219062.742367805</v>
      </c>
      <c r="AJ88" s="4" t="n">
        <f aca="false">+IF(AND(AI$7&lt;$A88+1,AI$8&gt;$A88-1),AI$9*(VLOOKUP($A88,curves,6,0)-AI$10)*VLOOKUP($A88,curves,3,0),0)</f>
        <v>-642730.086107141</v>
      </c>
      <c r="AL88" s="3" t="n">
        <f aca="false">+IF(AND(AL$7&lt;$A88+1,AL$8&gt;$A88-1),AL$9*VLOOKUP($A88,curves,3,0),0)</f>
        <v>-491120.206906895</v>
      </c>
      <c r="AM88" s="4" t="n">
        <f aca="false">+IF(AND(AL$7&lt;$A88+1,AL$8&gt;$A88-1),AL$9*(VLOOKUP($A88,curves,6,0)-AL$10)*VLOOKUP($A88,curves,3,0),0)</f>
        <v>-1440946.68706483</v>
      </c>
      <c r="AO88" s="3"/>
      <c r="AP88" s="4"/>
    </row>
    <row r="89" customFormat="false" ht="12.75" hidden="false" customHeight="false" outlineLevel="0" collapsed="false">
      <c r="A89" s="58" t="n">
        <f aca="false">+curves!A78</f>
        <v>38991</v>
      </c>
      <c r="B89" s="3" t="n">
        <f aca="false">+SUMIF($H$11:$CM$11,"POS",$H89:$CM89)</f>
        <v>19044330.3623378</v>
      </c>
      <c r="C89" s="4" t="n">
        <f aca="false">+SUMIF($H$11:$CM$11,"P&amp;l",$H89:$CM89)</f>
        <v>10697586.9536112</v>
      </c>
      <c r="D89" s="66"/>
      <c r="E89" s="3" t="n">
        <f aca="false">+IF(AND($H$7&lt;$A89+1,$H$8&gt;$A89-1),$H$9*VLOOKUP($A89,curves,3,0),0)</f>
        <v>0</v>
      </c>
      <c r="F89" s="4" t="n">
        <f aca="false">-G89*1000*VLOOKUP(A89,curves,3,0)</f>
        <v>-4453597.86111024</v>
      </c>
      <c r="G89" s="67" t="n">
        <v>1131.19111747374</v>
      </c>
      <c r="H89" s="3" t="n">
        <f aca="false">+IF(AND($H$7&lt;$A89+1,$H$8&gt;$A89-1),$H$9*VLOOKUP($A89,curves,3,0),0)</f>
        <v>0</v>
      </c>
      <c r="I89" s="4" t="n">
        <f aca="false">+IF(AND(H$7&lt;$A89+1,H$8&gt;$A89-1),H$9*(VLOOKUP($A89,curves,6,0)-H$10)*VLOOKUP($A89,curves,3,0),0)</f>
        <v>0</v>
      </c>
      <c r="K89" s="3" t="n">
        <f aca="false">+IF(AND(K$7&lt;$A89+1,K$8&gt;$A89-1),K$9*VLOOKUP($A89,curves,3,0),0)</f>
        <v>0</v>
      </c>
      <c r="L89" s="4" t="n">
        <f aca="false">+IF(AND(K$7&lt;$A89+1,K$8&gt;$A89-1),K$9*(VLOOKUP($A89,curves,6,0)-K$10)*VLOOKUP($A89,curves,3,0),0)</f>
        <v>0</v>
      </c>
      <c r="N89" s="3" t="n">
        <f aca="false">+IF(AND(N$7&lt;$A89+1,N$8&gt;$A89-1),N$9*VLOOKUP($A89,curves,3,0),0)</f>
        <v>0</v>
      </c>
      <c r="O89" s="4" t="n">
        <f aca="false">+IF(AND(N$7&lt;$A89+1,N$8&gt;$A89-1),N$9*(VLOOKUP($A89,curves,6,0)-N$10)*VLOOKUP($A89,curves,3,0),0)</f>
        <v>0</v>
      </c>
      <c r="Q89" s="3"/>
      <c r="R89" s="4"/>
      <c r="T89" s="3" t="n">
        <f aca="false">+IF(AND(T$7&lt;$A89+1,T$8&gt;$A89-1),T$9*VLOOKUP($A89,curves,3,0),0)</f>
        <v>0</v>
      </c>
      <c r="U89" s="4" t="n">
        <f aca="false">+IF(AND(T$7&lt;$A89+1,T$8&gt;$A89-1),T$9*(VLOOKUP($A89,curves,6,0)-T$10)*VLOOKUP($A89,curves,3,0),0)</f>
        <v>0</v>
      </c>
      <c r="W89" s="3" t="n">
        <f aca="false">+IF(AND(W$7&lt;$A89+1,W$8&gt;$A89-1),W$9*VLOOKUP($A89,curves,3,0),0)</f>
        <v>0</v>
      </c>
      <c r="X89" s="4" t="n">
        <f aca="false">+IF(AND(W$7&lt;$A89+1,W$8&gt;$A89-1),W$9*(VLOOKUP($A89,curves,6,0)-W$10)*VLOOKUP($A89,curves,3,0),0)</f>
        <v>0</v>
      </c>
      <c r="Z89" s="3" t="n">
        <f aca="false">+IF(AND(Z$7&lt;$A89+1,Z$8&gt;$A89-1),Z$9*VLOOKUP($A89,curves,3,0),0)</f>
        <v>0</v>
      </c>
      <c r="AA89" s="4" t="n">
        <f aca="false">+IF(AND(Z$7&lt;$A89+1,Z$8&gt;$A89-1),Z$9*(VLOOKUP($A89,curves,6,0)-Z$10)*VLOOKUP($A89,curves,3,0),0)</f>
        <v>0</v>
      </c>
      <c r="AC89" s="3"/>
      <c r="AD89" s="4"/>
      <c r="AF89" s="3" t="n">
        <f aca="false">+IF(AND(AF$7&lt;$A89+1,AF$8&gt;$A89-1),AF$9*VLOOKUP($A89,curves,3,0),0)</f>
        <v>19750458.5322601</v>
      </c>
      <c r="AG89" s="4" t="n">
        <f aca="false">+IF(AND(AF$7&lt;$A89+1,AF$8&gt;$A89-1),AF$9*(VLOOKUP($A89,curves,6,0)-AF$10)*VLOOKUP($A89,curves,3,0),0)</f>
        <v>12778546.6703723</v>
      </c>
      <c r="AI89" s="3" t="n">
        <f aca="false">+IF(AND(AI$7&lt;$A89+1,AI$8&gt;$A89-1),AI$9*VLOOKUP($A89,curves,3,0),0)</f>
        <v>-217812.006785471</v>
      </c>
      <c r="AJ89" s="4" t="n">
        <f aca="false">+IF(AND(AI$7&lt;$A89+1,AI$8&gt;$A89-1),AI$9*(VLOOKUP($A89,curves,6,0)-AI$10)*VLOOKUP($A89,curves,3,0),0)</f>
        <v>-641891.983996784</v>
      </c>
      <c r="AL89" s="3" t="n">
        <f aca="false">+IF(AND(AL$7&lt;$A89+1,AL$8&gt;$A89-1),AL$9*VLOOKUP($A89,curves,3,0),0)</f>
        <v>-488316.163136866</v>
      </c>
      <c r="AM89" s="4" t="n">
        <f aca="false">+IF(AND(AL$7&lt;$A89+1,AL$8&gt;$A89-1),AL$9*(VLOOKUP($A89,curves,6,0)-AL$10)*VLOOKUP($A89,curves,3,0),0)</f>
        <v>-1439067.73276435</v>
      </c>
      <c r="AO89" s="3"/>
      <c r="AP89" s="4"/>
    </row>
    <row r="90" customFormat="false" ht="12.75" hidden="false" customHeight="false" outlineLevel="0" collapsed="false">
      <c r="A90" s="58" t="n">
        <f aca="false">+curves!A79</f>
        <v>39022</v>
      </c>
      <c r="B90" s="3" t="n">
        <f aca="false">+SUMIF($H$11:$CM$11,"POS",$H90:$CM90)</f>
        <v>18931948.5786354</v>
      </c>
      <c r="C90" s="4" t="n">
        <f aca="false">+SUMIF($H$11:$CM$11,"P&amp;l",$H90:$CM90)</f>
        <v>12205811.5564459</v>
      </c>
      <c r="D90" s="66"/>
      <c r="E90" s="3" t="n">
        <f aca="false">+IF(AND($H$7&lt;$A90+1,$H$8&gt;$A90-1),$H$9*VLOOKUP($A90,curves,3,0),0)</f>
        <v>0</v>
      </c>
      <c r="F90" s="4" t="n">
        <f aca="false">-G90*1000*VLOOKUP(A90,curves,3,0)</f>
        <v>-4429935.64834309</v>
      </c>
      <c r="G90" s="67" t="n">
        <v>1131.86021410832</v>
      </c>
      <c r="H90" s="3" t="n">
        <f aca="false">+IF(AND($H$7&lt;$A90+1,$H$8&gt;$A90-1),$H$9*VLOOKUP($A90,curves,3,0),0)</f>
        <v>0</v>
      </c>
      <c r="I90" s="4" t="n">
        <f aca="false">+IF(AND(H$7&lt;$A90+1,H$8&gt;$A90-1),H$9*(VLOOKUP($A90,curves,6,0)-H$10)*VLOOKUP($A90,curves,3,0),0)</f>
        <v>0</v>
      </c>
      <c r="K90" s="3" t="n">
        <f aca="false">+IF(AND(K$7&lt;$A90+1,K$8&gt;$A90-1),K$9*VLOOKUP($A90,curves,3,0),0)</f>
        <v>0</v>
      </c>
      <c r="L90" s="4" t="n">
        <f aca="false">+IF(AND(K$7&lt;$A90+1,K$8&gt;$A90-1),K$9*(VLOOKUP($A90,curves,6,0)-K$10)*VLOOKUP($A90,curves,3,0),0)</f>
        <v>0</v>
      </c>
      <c r="N90" s="3" t="n">
        <f aca="false">+IF(AND(N$7&lt;$A90+1,N$8&gt;$A90-1),N$9*VLOOKUP($A90,curves,3,0),0)</f>
        <v>0</v>
      </c>
      <c r="O90" s="4" t="n">
        <f aca="false">+IF(AND(N$7&lt;$A90+1,N$8&gt;$A90-1),N$9*(VLOOKUP($A90,curves,6,0)-N$10)*VLOOKUP($A90,curves,3,0),0)</f>
        <v>0</v>
      </c>
      <c r="Q90" s="3"/>
      <c r="R90" s="4"/>
      <c r="T90" s="3" t="n">
        <f aca="false">+IF(AND(T$7&lt;$A90+1,T$8&gt;$A90-1),T$9*VLOOKUP($A90,curves,3,0),0)</f>
        <v>0</v>
      </c>
      <c r="U90" s="4" t="n">
        <f aca="false">+IF(AND(T$7&lt;$A90+1,T$8&gt;$A90-1),T$9*(VLOOKUP($A90,curves,6,0)-T$10)*VLOOKUP($A90,curves,3,0),0)</f>
        <v>0</v>
      </c>
      <c r="W90" s="3" t="n">
        <f aca="false">+IF(AND(W$7&lt;$A90+1,W$8&gt;$A90-1),W$9*VLOOKUP($A90,curves,3,0),0)</f>
        <v>0</v>
      </c>
      <c r="X90" s="4" t="n">
        <f aca="false">+IF(AND(W$7&lt;$A90+1,W$8&gt;$A90-1),W$9*(VLOOKUP($A90,curves,6,0)-W$10)*VLOOKUP($A90,curves,3,0),0)</f>
        <v>0</v>
      </c>
      <c r="Z90" s="3" t="n">
        <f aca="false">+IF(AND(Z$7&lt;$A90+1,Z$8&gt;$A90-1),Z$9*VLOOKUP($A90,curves,3,0),0)</f>
        <v>0</v>
      </c>
      <c r="AA90" s="4" t="n">
        <f aca="false">+IF(AND(Z$7&lt;$A90+1,Z$8&gt;$A90-1),Z$9*(VLOOKUP($A90,curves,6,0)-Z$10)*VLOOKUP($A90,curves,3,0),0)</f>
        <v>0</v>
      </c>
      <c r="AC90" s="3"/>
      <c r="AD90" s="4"/>
      <c r="AF90" s="3" t="n">
        <f aca="false">+IF(AND(AF$7&lt;$A90+1,AF$8&gt;$A90-1),AF$9*VLOOKUP($A90,curves,3,0),0)</f>
        <v>19633909.8420954</v>
      </c>
      <c r="AG90" s="4" t="n">
        <f aca="false">+IF(AND(AF$7&lt;$A90+1,AF$8&gt;$A90-1),AF$9*(VLOOKUP($A90,curves,6,0)-AF$10)*VLOOKUP($A90,curves,3,0),0)</f>
        <v>14332754.1847296</v>
      </c>
      <c r="AI90" s="3" t="n">
        <f aca="false">+IF(AND(AI$7&lt;$A90+1,AI$8&gt;$A90-1),AI$9*VLOOKUP($A90,curves,3,0),0)</f>
        <v>-216526.684520597</v>
      </c>
      <c r="AJ90" s="4" t="n">
        <f aca="false">+IF(AND(AI$7&lt;$A90+1,AI$8&gt;$A90-1),AI$9*(VLOOKUP($A90,curves,6,0)-AI$10)*VLOOKUP($A90,curves,3,0),0)</f>
        <v>-656075.854097407</v>
      </c>
      <c r="AL90" s="3" t="n">
        <f aca="false">+IF(AND(AL$7&lt;$A90+1,AL$8&gt;$A90-1),AL$9*VLOOKUP($A90,curves,3,0),0)</f>
        <v>-485434.57893937</v>
      </c>
      <c r="AM90" s="4" t="n">
        <f aca="false">+IF(AND(AL$7&lt;$A90+1,AL$8&gt;$A90-1),AL$9*(VLOOKUP($A90,curves,6,0)-AL$10)*VLOOKUP($A90,curves,3,0),0)</f>
        <v>-1470866.77418629</v>
      </c>
      <c r="AO90" s="3"/>
      <c r="AP90" s="4"/>
    </row>
    <row r="91" customFormat="false" ht="12.75" hidden="false" customHeight="false" outlineLevel="0" collapsed="false">
      <c r="A91" s="58" t="n">
        <f aca="false">+curves!A80</f>
        <v>39052</v>
      </c>
      <c r="B91" s="3" t="n">
        <f aca="false">+SUMIF($H$11:$CM$11,"POS",$H91:$CM91)</f>
        <v>18823790.074078</v>
      </c>
      <c r="C91" s="4" t="n">
        <f aca="false">+SUMIF($H$11:$CM$11,"P&amp;l",$H91:$CM91)</f>
        <v>13849044.4697427</v>
      </c>
      <c r="D91" s="66"/>
      <c r="E91" s="3" t="n">
        <f aca="false">+IF(AND($H$7&lt;$A91+1,$H$8&gt;$A91-1),$H$9*VLOOKUP($A91,curves,3,0),0)</f>
        <v>0</v>
      </c>
      <c r="F91" s="4" t="n">
        <f aca="false">-G91*1000*VLOOKUP(A91,curves,3,0)</f>
        <v>-4407233.84239663</v>
      </c>
      <c r="G91" s="67" t="n">
        <v>1132.53000375709</v>
      </c>
      <c r="H91" s="3" t="n">
        <f aca="false">+IF(AND($H$7&lt;$A91+1,$H$8&gt;$A91-1),$H$9*VLOOKUP($A91,curves,3,0),0)</f>
        <v>0</v>
      </c>
      <c r="I91" s="4" t="n">
        <f aca="false">+IF(AND(H$7&lt;$A91+1,H$8&gt;$A91-1),H$9*(VLOOKUP($A91,curves,6,0)-H$10)*VLOOKUP($A91,curves,3,0),0)</f>
        <v>0</v>
      </c>
      <c r="K91" s="3" t="n">
        <f aca="false">+IF(AND(K$7&lt;$A91+1,K$8&gt;$A91-1),K$9*VLOOKUP($A91,curves,3,0),0)</f>
        <v>0</v>
      </c>
      <c r="L91" s="4" t="n">
        <f aca="false">+IF(AND(K$7&lt;$A91+1,K$8&gt;$A91-1),K$9*(VLOOKUP($A91,curves,6,0)-K$10)*VLOOKUP($A91,curves,3,0),0)</f>
        <v>0</v>
      </c>
      <c r="N91" s="3" t="n">
        <f aca="false">+IF(AND(N$7&lt;$A91+1,N$8&gt;$A91-1),N$9*VLOOKUP($A91,curves,3,0),0)</f>
        <v>0</v>
      </c>
      <c r="O91" s="4" t="n">
        <f aca="false">+IF(AND(N$7&lt;$A91+1,N$8&gt;$A91-1),N$9*(VLOOKUP($A91,curves,6,0)-N$10)*VLOOKUP($A91,curves,3,0),0)</f>
        <v>0</v>
      </c>
      <c r="Q91" s="3"/>
      <c r="R91" s="4"/>
      <c r="T91" s="3" t="n">
        <f aca="false">+IF(AND(T$7&lt;$A91+1,T$8&gt;$A91-1),T$9*VLOOKUP($A91,curves,3,0),0)</f>
        <v>0</v>
      </c>
      <c r="U91" s="4" t="n">
        <f aca="false">+IF(AND(T$7&lt;$A91+1,T$8&gt;$A91-1),T$9*(VLOOKUP($A91,curves,6,0)-T$10)*VLOOKUP($A91,curves,3,0),0)</f>
        <v>0</v>
      </c>
      <c r="W91" s="3" t="n">
        <f aca="false">+IF(AND(W$7&lt;$A91+1,W$8&gt;$A91-1),W$9*VLOOKUP($A91,curves,3,0),0)</f>
        <v>0</v>
      </c>
      <c r="X91" s="4" t="n">
        <f aca="false">+IF(AND(W$7&lt;$A91+1,W$8&gt;$A91-1),W$9*(VLOOKUP($A91,curves,6,0)-W$10)*VLOOKUP($A91,curves,3,0),0)</f>
        <v>0</v>
      </c>
      <c r="Z91" s="3" t="n">
        <f aca="false">+IF(AND(Z$7&lt;$A91+1,Z$8&gt;$A91-1),Z$9*VLOOKUP($A91,curves,3,0),0)</f>
        <v>0</v>
      </c>
      <c r="AA91" s="4" t="n">
        <f aca="false">+IF(AND(Z$7&lt;$A91+1,Z$8&gt;$A91-1),Z$9*(VLOOKUP($A91,curves,6,0)-Z$10)*VLOOKUP($A91,curves,3,0),0)</f>
        <v>0</v>
      </c>
      <c r="AC91" s="3"/>
      <c r="AD91" s="4"/>
      <c r="AF91" s="3" t="n">
        <f aca="false">+IF(AND(AF$7&lt;$A91+1,AF$8&gt;$A91-1),AF$9*VLOOKUP($A91,curves,3,0),0)</f>
        <v>19521741.0223717</v>
      </c>
      <c r="AG91" s="4" t="n">
        <f aca="false">+IF(AND(AF$7&lt;$A91+1,AF$8&gt;$A91-1),AF$9*(VLOOKUP($A91,curves,6,0)-AF$10)*VLOOKUP($A91,curves,3,0),0)</f>
        <v>16027349.3793672</v>
      </c>
      <c r="AI91" s="3" t="n">
        <f aca="false">+IF(AND(AI$7&lt;$A91+1,AI$8&gt;$A91-1),AI$9*VLOOKUP($A91,curves,3,0),0)</f>
        <v>-215289.664342919</v>
      </c>
      <c r="AJ91" s="4" t="n">
        <f aca="false">+IF(AND(AI$7&lt;$A91+1,AI$8&gt;$A91-1),AI$9*(VLOOKUP($A91,curves,6,0)-AI$10)*VLOOKUP($A91,curves,3,0),0)</f>
        <v>-671919.042414251</v>
      </c>
      <c r="AL91" s="3" t="n">
        <f aca="false">+IF(AND(AL$7&lt;$A91+1,AL$8&gt;$A91-1),AL$9*VLOOKUP($A91,curves,3,0),0)</f>
        <v>-482661.283950719</v>
      </c>
      <c r="AM91" s="4" t="n">
        <f aca="false">+IF(AND(AL$7&lt;$A91+1,AL$8&gt;$A91-1),AL$9*(VLOOKUP($A91,curves,6,0)-AL$10)*VLOOKUP($A91,curves,3,0),0)</f>
        <v>-1506385.86721019</v>
      </c>
      <c r="AO91" s="3"/>
      <c r="AP91" s="4"/>
    </row>
    <row r="92" customFormat="false" ht="12.75" hidden="false" customHeight="false" outlineLevel="0" collapsed="false">
      <c r="A92" s="58" t="n">
        <f aca="false">+curves!A81</f>
        <v>39083</v>
      </c>
      <c r="B92" s="3" t="n">
        <f aca="false">+SUMIF($H$11:$CM$11,"POS",$H92:$CM92)</f>
        <v>18712641.0774675</v>
      </c>
      <c r="C92" s="4" t="n">
        <f aca="false">+SUMIF($H$11:$CM$11,"P&amp;l",$H92:$CM92)</f>
        <v>17154257.9316964</v>
      </c>
      <c r="D92" s="66"/>
      <c r="E92" s="3" t="n">
        <f aca="false">+IF(AND($H$7&lt;$A92+1,$H$8&gt;$A92-1),$H$9*VLOOKUP($A92,curves,3,0),0)</f>
        <v>0</v>
      </c>
      <c r="F92" s="4" t="n">
        <f aca="false">-G92*1000*VLOOKUP(A92,curves,3,0)</f>
        <v>-4383804.18614824</v>
      </c>
      <c r="G92" s="67" t="n">
        <v>1133.20048713779</v>
      </c>
      <c r="H92" s="3" t="n">
        <f aca="false">+IF(AND($H$7&lt;$A92+1,$H$8&gt;$A92-1),$H$9*VLOOKUP($A92,curves,3,0),0)</f>
        <v>0</v>
      </c>
      <c r="I92" s="4" t="n">
        <f aca="false">+IF(AND(H$7&lt;$A92+1,H$8&gt;$A92-1),H$9*(VLOOKUP($A92,curves,6,0)-H$10)*VLOOKUP($A92,curves,3,0),0)</f>
        <v>0</v>
      </c>
      <c r="K92" s="3" t="n">
        <f aca="false">+IF(AND(K$7&lt;$A92+1,K$8&gt;$A92-1),K$9*VLOOKUP($A92,curves,3,0),0)</f>
        <v>0</v>
      </c>
      <c r="L92" s="4" t="n">
        <f aca="false">+IF(AND(K$7&lt;$A92+1,K$8&gt;$A92-1),K$9*(VLOOKUP($A92,curves,6,0)-K$10)*VLOOKUP($A92,curves,3,0),0)</f>
        <v>0</v>
      </c>
      <c r="N92" s="3" t="n">
        <f aca="false">+IF(AND(N$7&lt;$A92+1,N$8&gt;$A92-1),N$9*VLOOKUP($A92,curves,3,0),0)</f>
        <v>0</v>
      </c>
      <c r="O92" s="4" t="n">
        <f aca="false">+IF(AND(N$7&lt;$A92+1,N$8&gt;$A92-1),N$9*(VLOOKUP($A92,curves,6,0)-N$10)*VLOOKUP($A92,curves,3,0),0)</f>
        <v>0</v>
      </c>
      <c r="Q92" s="3"/>
      <c r="R92" s="4"/>
      <c r="T92" s="3" t="n">
        <f aca="false">+IF(AND(T$7&lt;$A92+1,T$8&gt;$A92-1),T$9*VLOOKUP($A92,curves,3,0),0)</f>
        <v>0</v>
      </c>
      <c r="U92" s="4" t="n">
        <f aca="false">+IF(AND(T$7&lt;$A92+1,T$8&gt;$A92-1),T$9*(VLOOKUP($A92,curves,6,0)-T$10)*VLOOKUP($A92,curves,3,0),0)</f>
        <v>0</v>
      </c>
      <c r="W92" s="3" t="n">
        <f aca="false">+IF(AND(W$7&lt;$A92+1,W$8&gt;$A92-1),W$9*VLOOKUP($A92,curves,3,0),0)</f>
        <v>0</v>
      </c>
      <c r="X92" s="4" t="n">
        <f aca="false">+IF(AND(W$7&lt;$A92+1,W$8&gt;$A92-1),W$9*(VLOOKUP($A92,curves,6,0)-W$10)*VLOOKUP($A92,curves,3,0),0)</f>
        <v>0</v>
      </c>
      <c r="Z92" s="3" t="n">
        <f aca="false">+IF(AND(Z$7&lt;$A92+1,Z$8&gt;$A92-1),Z$9*VLOOKUP($A92,curves,3,0),0)</f>
        <v>0</v>
      </c>
      <c r="AA92" s="4" t="n">
        <f aca="false">+IF(AND(Z$7&lt;$A92+1,Z$8&gt;$A92-1),Z$9*(VLOOKUP($A92,curves,6,0)-Z$10)*VLOOKUP($A92,curves,3,0),0)</f>
        <v>0</v>
      </c>
      <c r="AC92" s="3"/>
      <c r="AD92" s="4"/>
      <c r="AF92" s="3" t="n">
        <f aca="false">+IF(AND(AF$7&lt;$A92+1,AF$8&gt;$A92-1),AF$9*VLOOKUP($A92,curves,3,0),0)</f>
        <v>19406470.8287396</v>
      </c>
      <c r="AG92" s="4" t="n">
        <f aca="false">+IF(AND(AF$7&lt;$A92+1,AF$8&gt;$A92-1),AF$9*(VLOOKUP($A92,curves,6,0)-AF$10)*VLOOKUP($A92,curves,3,0),0)</f>
        <v>19445283.7703971</v>
      </c>
      <c r="AI92" s="3" t="n">
        <f aca="false">+IF(AND(AI$7&lt;$A92+1,AI$8&gt;$A92-1),AI$9*VLOOKUP($A92,curves,3,0),0)</f>
        <v>-214018.441593506</v>
      </c>
      <c r="AJ92" s="4" t="n">
        <f aca="false">+IF(AND(AI$7&lt;$A92+1,AI$8&gt;$A92-1),AI$9*(VLOOKUP($A92,curves,6,0)-AI$10)*VLOOKUP($A92,curves,3,0),0)</f>
        <v>-706688.894141758</v>
      </c>
      <c r="AL92" s="3" t="n">
        <f aca="false">+IF(AND(AL$7&lt;$A92+1,AL$8&gt;$A92-1),AL$9*VLOOKUP($A92,curves,3,0),0)</f>
        <v>-479811.309678653</v>
      </c>
      <c r="AM92" s="4" t="n">
        <f aca="false">+IF(AND(AL$7&lt;$A92+1,AL$8&gt;$A92-1),AL$9*(VLOOKUP($A92,curves,6,0)-AL$10)*VLOOKUP($A92,curves,3,0),0)</f>
        <v>-1584336.94455891</v>
      </c>
      <c r="AO92" s="3"/>
      <c r="AP92" s="4"/>
    </row>
    <row r="93" customFormat="false" ht="12.75" hidden="false" customHeight="false" outlineLevel="0" collapsed="false">
      <c r="A93" s="58" t="n">
        <f aca="false">+curves!A82</f>
        <v>39114</v>
      </c>
      <c r="B93" s="3" t="n">
        <f aca="false">+SUMIF($H$11:$CM$11,"POS",$H93:$CM93)</f>
        <v>18602113.7097293</v>
      </c>
      <c r="C93" s="4" t="n">
        <f aca="false">+SUMIF($H$11:$CM$11,"P&amp;l",$H93:$CM93)</f>
        <v>15025304.8556876</v>
      </c>
      <c r="D93" s="66"/>
      <c r="E93" s="3" t="n">
        <f aca="false">+IF(AND($H$7&lt;$A93+1,$H$8&gt;$A93-1),$H$9*VLOOKUP($A93,curves,3,0),0)</f>
        <v>0</v>
      </c>
      <c r="F93" s="4" t="n">
        <f aca="false">-G93*1000*VLOOKUP(A93,curves,3,0)</f>
        <v>-4360492.10255726</v>
      </c>
      <c r="G93" s="67" t="n">
        <v>1133.871664969</v>
      </c>
      <c r="H93" s="3" t="n">
        <f aca="false">+IF(AND($H$7&lt;$A93+1,$H$8&gt;$A93-1),$H$9*VLOOKUP($A93,curves,3,0),0)</f>
        <v>0</v>
      </c>
      <c r="I93" s="4" t="n">
        <f aca="false">+IF(AND(H$7&lt;$A93+1,H$8&gt;$A93-1),H$9*(VLOOKUP($A93,curves,6,0)-H$10)*VLOOKUP($A93,curves,3,0),0)</f>
        <v>0</v>
      </c>
      <c r="K93" s="3" t="n">
        <f aca="false">+IF(AND(K$7&lt;$A93+1,K$8&gt;$A93-1),K$9*VLOOKUP($A93,curves,3,0),0)</f>
        <v>0</v>
      </c>
      <c r="L93" s="4" t="n">
        <f aca="false">+IF(AND(K$7&lt;$A93+1,K$8&gt;$A93-1),K$9*(VLOOKUP($A93,curves,6,0)-K$10)*VLOOKUP($A93,curves,3,0),0)</f>
        <v>0</v>
      </c>
      <c r="N93" s="3" t="n">
        <f aca="false">+IF(AND(N$7&lt;$A93+1,N$8&gt;$A93-1),N$9*VLOOKUP($A93,curves,3,0),0)</f>
        <v>0</v>
      </c>
      <c r="O93" s="4" t="n">
        <f aca="false">+IF(AND(N$7&lt;$A93+1,N$8&gt;$A93-1),N$9*(VLOOKUP($A93,curves,6,0)-N$10)*VLOOKUP($A93,curves,3,0),0)</f>
        <v>0</v>
      </c>
      <c r="Q93" s="3"/>
      <c r="R93" s="4"/>
      <c r="T93" s="3" t="n">
        <f aca="false">+IF(AND(T$7&lt;$A93+1,T$8&gt;$A93-1),T$9*VLOOKUP($A93,curves,3,0),0)</f>
        <v>0</v>
      </c>
      <c r="U93" s="4" t="n">
        <f aca="false">+IF(AND(T$7&lt;$A93+1,T$8&gt;$A93-1),T$9*(VLOOKUP($A93,curves,6,0)-T$10)*VLOOKUP($A93,curves,3,0),0)</f>
        <v>0</v>
      </c>
      <c r="W93" s="3" t="n">
        <f aca="false">+IF(AND(W$7&lt;$A93+1,W$8&gt;$A93-1),W$9*VLOOKUP($A93,curves,3,0),0)</f>
        <v>0</v>
      </c>
      <c r="X93" s="4" t="n">
        <f aca="false">+IF(AND(W$7&lt;$A93+1,W$8&gt;$A93-1),W$9*(VLOOKUP($A93,curves,6,0)-W$10)*VLOOKUP($A93,curves,3,0),0)</f>
        <v>0</v>
      </c>
      <c r="Z93" s="3" t="n">
        <f aca="false">+IF(AND(Z$7&lt;$A93+1,Z$8&gt;$A93-1),Z$9*VLOOKUP($A93,curves,3,0),0)</f>
        <v>0</v>
      </c>
      <c r="AA93" s="4" t="n">
        <f aca="false">+IF(AND(Z$7&lt;$A93+1,Z$8&gt;$A93-1),Z$9*(VLOOKUP($A93,curves,6,0)-Z$10)*VLOOKUP($A93,curves,3,0),0)</f>
        <v>0</v>
      </c>
      <c r="AC93" s="3"/>
      <c r="AD93" s="4"/>
      <c r="AF93" s="3" t="n">
        <f aca="false">+IF(AND(AF$7&lt;$A93+1,AF$8&gt;$A93-1),AF$9*VLOOKUP($A93,curves,3,0),0)</f>
        <v>19291845.3128165</v>
      </c>
      <c r="AG93" s="4" t="n">
        <f aca="false">+IF(AND(AF$7&lt;$A93+1,AF$8&gt;$A93-1),AF$9*(VLOOKUP($A93,curves,6,0)-AF$10)*VLOOKUP($A93,curves,3,0),0)</f>
        <v>17227617.8643452</v>
      </c>
      <c r="AI93" s="3" t="n">
        <f aca="false">+IF(AND(AI$7&lt;$A93+1,AI$8&gt;$A93-1),AI$9*VLOOKUP($A93,curves,3,0),0)</f>
        <v>-212754.328478803</v>
      </c>
      <c r="AJ93" s="4" t="n">
        <f aca="false">+IF(AND(AI$7&lt;$A93+1,AI$8&gt;$A93-1),AI$9*(VLOOKUP($A93,curves,6,0)-AI$10)*VLOOKUP($A93,curves,3,0),0)</f>
        <v>-679324.570832819</v>
      </c>
      <c r="AL93" s="3" t="n">
        <f aca="false">+IF(AND(AL$7&lt;$A93+1,AL$8&gt;$A93-1),AL$9*VLOOKUP($A93,curves,3,0),0)</f>
        <v>-476977.274608443</v>
      </c>
      <c r="AM93" s="4" t="n">
        <f aca="false">+IF(AND(AL$7&lt;$A93+1,AL$8&gt;$A93-1),AL$9*(VLOOKUP($A93,curves,6,0)-AL$10)*VLOOKUP($A93,curves,3,0),0)</f>
        <v>-1522988.43782476</v>
      </c>
      <c r="AO93" s="3"/>
      <c r="AP93" s="4"/>
    </row>
    <row r="94" customFormat="false" ht="12.75" hidden="false" customHeight="false" outlineLevel="0" collapsed="false">
      <c r="A94" s="58" t="n">
        <f aca="false">+curves!A83</f>
        <v>39142</v>
      </c>
      <c r="B94" s="3" t="n">
        <f aca="false">+SUMIF($H$11:$CM$11,"POS",$H94:$CM94)</f>
        <v>18502814.1296883</v>
      </c>
      <c r="C94" s="4" t="n">
        <f aca="false">+SUMIF($H$11:$CM$11,"P&amp;l",$H94:$CM94)</f>
        <v>12632246.8029524</v>
      </c>
      <c r="D94" s="66"/>
      <c r="E94" s="3" t="n">
        <f aca="false">+IF(AND($H$7&lt;$A94+1,$H$8&gt;$A94-1),$H$9*VLOOKUP($A94,curves,3,0),0)</f>
        <v>0</v>
      </c>
      <c r="F94" s="4" t="n">
        <f aca="false">-G94*1000*VLOOKUP(A94,curves,3,0)</f>
        <v>-4339785.45165022</v>
      </c>
      <c r="G94" s="67" t="n">
        <v>1134.54353796997</v>
      </c>
      <c r="H94" s="3" t="n">
        <f aca="false">+IF(AND($H$7&lt;$A94+1,$H$8&gt;$A94-1),$H$9*VLOOKUP($A94,curves,3,0),0)</f>
        <v>0</v>
      </c>
      <c r="I94" s="4" t="n">
        <f aca="false">+IF(AND(H$7&lt;$A94+1,H$8&gt;$A94-1),H$9*(VLOOKUP($A94,curves,6,0)-H$10)*VLOOKUP($A94,curves,3,0),0)</f>
        <v>0</v>
      </c>
      <c r="K94" s="3" t="n">
        <f aca="false">+IF(AND(K$7&lt;$A94+1,K$8&gt;$A94-1),K$9*VLOOKUP($A94,curves,3,0),0)</f>
        <v>0</v>
      </c>
      <c r="L94" s="4" t="n">
        <f aca="false">+IF(AND(K$7&lt;$A94+1,K$8&gt;$A94-1),K$9*(VLOOKUP($A94,curves,6,0)-K$10)*VLOOKUP($A94,curves,3,0),0)</f>
        <v>0</v>
      </c>
      <c r="N94" s="3" t="n">
        <f aca="false">+IF(AND(N$7&lt;$A94+1,N$8&gt;$A94-1),N$9*VLOOKUP($A94,curves,3,0),0)</f>
        <v>0</v>
      </c>
      <c r="O94" s="4" t="n">
        <f aca="false">+IF(AND(N$7&lt;$A94+1,N$8&gt;$A94-1),N$9*(VLOOKUP($A94,curves,6,0)-N$10)*VLOOKUP($A94,curves,3,0),0)</f>
        <v>0</v>
      </c>
      <c r="Q94" s="3"/>
      <c r="R94" s="4"/>
      <c r="T94" s="3" t="n">
        <f aca="false">+IF(AND(T$7&lt;$A94+1,T$8&gt;$A94-1),T$9*VLOOKUP($A94,curves,3,0),0)</f>
        <v>0</v>
      </c>
      <c r="U94" s="4" t="n">
        <f aca="false">+IF(AND(T$7&lt;$A94+1,T$8&gt;$A94-1),T$9*(VLOOKUP($A94,curves,6,0)-T$10)*VLOOKUP($A94,curves,3,0),0)</f>
        <v>0</v>
      </c>
      <c r="W94" s="3" t="n">
        <f aca="false">+IF(AND(W$7&lt;$A94+1,W$8&gt;$A94-1),W$9*VLOOKUP($A94,curves,3,0),0)</f>
        <v>0</v>
      </c>
      <c r="X94" s="4" t="n">
        <f aca="false">+IF(AND(W$7&lt;$A94+1,W$8&gt;$A94-1),W$9*(VLOOKUP($A94,curves,6,0)-W$10)*VLOOKUP($A94,curves,3,0),0)</f>
        <v>0</v>
      </c>
      <c r="Z94" s="3" t="n">
        <f aca="false">+IF(AND(Z$7&lt;$A94+1,Z$8&gt;$A94-1),Z$9*VLOOKUP($A94,curves,3,0),0)</f>
        <v>0</v>
      </c>
      <c r="AA94" s="4" t="n">
        <f aca="false">+IF(AND(Z$7&lt;$A94+1,Z$8&gt;$A94-1),Z$9*(VLOOKUP($A94,curves,6,0)-Z$10)*VLOOKUP($A94,curves,3,0),0)</f>
        <v>0</v>
      </c>
      <c r="AC94" s="3"/>
      <c r="AD94" s="4"/>
      <c r="AF94" s="3" t="n">
        <f aca="false">+IF(AND(AF$7&lt;$A94+1,AF$8&gt;$A94-1),AF$9*VLOOKUP($A94,curves,3,0),0)</f>
        <v>19188863.8899702</v>
      </c>
      <c r="AG94" s="4" t="n">
        <f aca="false">+IF(AND(AF$7&lt;$A94+1,AF$8&gt;$A94-1),AF$9*(VLOOKUP($A94,curves,6,0)-AF$10)*VLOOKUP($A94,curves,3,0),0)</f>
        <v>14737047.4674971</v>
      </c>
      <c r="AI94" s="3" t="n">
        <f aca="false">+IF(AND(AI$7&lt;$A94+1,AI$8&gt;$A94-1),AI$9*VLOOKUP($A94,curves,3,0),0)</f>
        <v>-211618.628751369</v>
      </c>
      <c r="AJ94" s="4" t="n">
        <f aca="false">+IF(AND(AI$7&lt;$A94+1,AI$8&gt;$A94-1),AI$9*(VLOOKUP($A94,curves,6,0)-AI$10)*VLOOKUP($A94,curves,3,0),0)</f>
        <v>-649245.9530092</v>
      </c>
      <c r="AL94" s="3" t="n">
        <f aca="false">+IF(AND(AL$7&lt;$A94+1,AL$8&gt;$A94-1),AL$9*VLOOKUP($A94,curves,3,0),0)</f>
        <v>-474431.13153047</v>
      </c>
      <c r="AM94" s="4" t="n">
        <f aca="false">+IF(AND(AL$7&lt;$A94+1,AL$8&gt;$A94-1),AL$9*(VLOOKUP($A94,curves,6,0)-AL$10)*VLOOKUP($A94,curves,3,0),0)</f>
        <v>-1455554.71153548</v>
      </c>
      <c r="AO94" s="3"/>
      <c r="AP94" s="4"/>
    </row>
    <row r="95" customFormat="false" ht="12.75" hidden="false" customHeight="false" outlineLevel="0" collapsed="false">
      <c r="A95" s="58" t="n">
        <f aca="false">+curves!A84</f>
        <v>39173</v>
      </c>
      <c r="B95" s="3" t="n">
        <f aca="false">+SUMIF($H$11:$CM$11,"POS",$H95:$CM95)</f>
        <v>18393460.8670387</v>
      </c>
      <c r="C95" s="4" t="n">
        <f aca="false">+SUMIF($H$11:$CM$11,"P&amp;l",$H95:$CM95)</f>
        <v>10148045.7371503</v>
      </c>
      <c r="D95" s="66"/>
      <c r="E95" s="3" t="n">
        <f aca="false">+IF(AND($H$7&lt;$A95+1,$H$8&gt;$A95-1),$H$9*VLOOKUP($A95,curves,3,0),0)</f>
        <v>0</v>
      </c>
      <c r="F95" s="4" t="n">
        <f aca="false">-G95*1000*VLOOKUP(A95,curves,3,0)</f>
        <v>-4316694.4010855</v>
      </c>
      <c r="G95" s="67" t="n">
        <v>1135.21610686071</v>
      </c>
      <c r="H95" s="3" t="n">
        <f aca="false">+IF(AND($H$7&lt;$A95+1,$H$8&gt;$A95-1),$H$9*VLOOKUP($A95,curves,3,0),0)</f>
        <v>0</v>
      </c>
      <c r="I95" s="4" t="n">
        <f aca="false">+IF(AND(H$7&lt;$A95+1,H$8&gt;$A95-1),H$9*(VLOOKUP($A95,curves,6,0)-H$10)*VLOOKUP($A95,curves,3,0),0)</f>
        <v>0</v>
      </c>
      <c r="K95" s="3" t="n">
        <f aca="false">+IF(AND(K$7&lt;$A95+1,K$8&gt;$A95-1),K$9*VLOOKUP($A95,curves,3,0),0)</f>
        <v>0</v>
      </c>
      <c r="L95" s="4" t="n">
        <f aca="false">+IF(AND(K$7&lt;$A95+1,K$8&gt;$A95-1),K$9*(VLOOKUP($A95,curves,6,0)-K$10)*VLOOKUP($A95,curves,3,0),0)</f>
        <v>0</v>
      </c>
      <c r="N95" s="3" t="n">
        <f aca="false">+IF(AND(N$7&lt;$A95+1,N$8&gt;$A95-1),N$9*VLOOKUP($A95,curves,3,0),0)</f>
        <v>0</v>
      </c>
      <c r="O95" s="4" t="n">
        <f aca="false">+IF(AND(N$7&lt;$A95+1,N$8&gt;$A95-1),N$9*(VLOOKUP($A95,curves,6,0)-N$10)*VLOOKUP($A95,curves,3,0),0)</f>
        <v>0</v>
      </c>
      <c r="Q95" s="3"/>
      <c r="R95" s="4"/>
      <c r="T95" s="3" t="n">
        <f aca="false">+IF(AND(T$7&lt;$A95+1,T$8&gt;$A95-1),T$9*VLOOKUP($A95,curves,3,0),0)</f>
        <v>0</v>
      </c>
      <c r="U95" s="4" t="n">
        <f aca="false">+IF(AND(T$7&lt;$A95+1,T$8&gt;$A95-1),T$9*(VLOOKUP($A95,curves,6,0)-T$10)*VLOOKUP($A95,curves,3,0),0)</f>
        <v>0</v>
      </c>
      <c r="W95" s="3" t="n">
        <f aca="false">+IF(AND(W$7&lt;$A95+1,W$8&gt;$A95-1),W$9*VLOOKUP($A95,curves,3,0),0)</f>
        <v>0</v>
      </c>
      <c r="X95" s="4" t="n">
        <f aca="false">+IF(AND(W$7&lt;$A95+1,W$8&gt;$A95-1),W$9*(VLOOKUP($A95,curves,6,0)-W$10)*VLOOKUP($A95,curves,3,0),0)</f>
        <v>0</v>
      </c>
      <c r="Z95" s="3" t="n">
        <f aca="false">+IF(AND(Z$7&lt;$A95+1,Z$8&gt;$A95-1),Z$9*VLOOKUP($A95,curves,3,0),0)</f>
        <v>0</v>
      </c>
      <c r="AA95" s="4" t="n">
        <f aca="false">+IF(AND(Z$7&lt;$A95+1,Z$8&gt;$A95-1),Z$9*(VLOOKUP($A95,curves,6,0)-Z$10)*VLOOKUP($A95,curves,3,0),0)</f>
        <v>0</v>
      </c>
      <c r="AC95" s="3"/>
      <c r="AD95" s="4"/>
      <c r="AF95" s="3" t="n">
        <f aca="false">+IF(AND(AF$7&lt;$A95+1,AF$8&gt;$A95-1),AF$9*VLOOKUP($A95,curves,3,0),0)</f>
        <v>19075456.0127575</v>
      </c>
      <c r="AG95" s="4" t="n">
        <f aca="false">+IF(AND(AF$7&lt;$A95+1,AF$8&gt;$A95-1),AF$9*(VLOOKUP($A95,curves,6,0)-AF$10)*VLOOKUP($A95,curves,3,0),0)</f>
        <v>12151065.4801266</v>
      </c>
      <c r="AI95" s="3" t="n">
        <f aca="false">+IF(AND(AI$7&lt;$A95+1,AI$8&gt;$A95-1),AI$9*VLOOKUP($A95,curves,3,0),0)</f>
        <v>-210367.943999893</v>
      </c>
      <c r="AJ95" s="4" t="n">
        <f aca="false">+IF(AND(AI$7&lt;$A95+1,AI$8&gt;$A95-1),AI$9*(VLOOKUP($A95,curves,6,0)-AI$10)*VLOOKUP($A95,curves,3,0),0)</f>
        <v>-617850.651527685</v>
      </c>
      <c r="AL95" s="3" t="n">
        <f aca="false">+IF(AND(AL$7&lt;$A95+1,AL$8&gt;$A95-1),AL$9*VLOOKUP($A95,curves,3,0),0)</f>
        <v>-471627.201718941</v>
      </c>
      <c r="AM95" s="4" t="n">
        <f aca="false">+IF(AND(AL$7&lt;$A95+1,AL$8&gt;$A95-1),AL$9*(VLOOKUP($A95,curves,6,0)-AL$10)*VLOOKUP($A95,curves,3,0),0)</f>
        <v>-1385169.09144853</v>
      </c>
      <c r="AO95" s="3"/>
      <c r="AP95" s="4"/>
    </row>
    <row r="96" customFormat="false" ht="12.75" hidden="false" customHeight="false" outlineLevel="0" collapsed="false">
      <c r="A96" s="58" t="n">
        <f aca="false">+curves!A85</f>
        <v>39203</v>
      </c>
      <c r="B96" s="3" t="n">
        <f aca="false">+SUMIF($H$11:$CM$11,"POS",$H96:$CM96)</f>
        <v>18288218.0638609</v>
      </c>
      <c r="C96" s="4" t="n">
        <f aca="false">+SUMIF($H$11:$CM$11,"P&amp;l",$H96:$CM96)</f>
        <v>9705928.56692697</v>
      </c>
      <c r="D96" s="66"/>
      <c r="E96" s="3" t="n">
        <f aca="false">+IF(AND($H$7&lt;$A96+1,$H$8&gt;$A96-1),$H$9*VLOOKUP($A96,curves,3,0),0)</f>
        <v>0</v>
      </c>
      <c r="F96" s="4" t="n">
        <f aca="false">-G96*1000*VLOOKUP(A96,curves,3,0)</f>
        <v>-4294540.81515269</v>
      </c>
      <c r="G96" s="67" t="n">
        <v>1135.88937236201</v>
      </c>
      <c r="H96" s="3" t="n">
        <f aca="false">+IF(AND($H$7&lt;$A96+1,$H$8&gt;$A96-1),$H$9*VLOOKUP($A96,curves,3,0),0)</f>
        <v>0</v>
      </c>
      <c r="I96" s="4" t="n">
        <f aca="false">+IF(AND(H$7&lt;$A96+1,H$8&gt;$A96-1),H$9*(VLOOKUP($A96,curves,6,0)-H$10)*VLOOKUP($A96,curves,3,0),0)</f>
        <v>0</v>
      </c>
      <c r="K96" s="3" t="n">
        <f aca="false">+IF(AND(K$7&lt;$A96+1,K$8&gt;$A96-1),K$9*VLOOKUP($A96,curves,3,0),0)</f>
        <v>0</v>
      </c>
      <c r="L96" s="4" t="n">
        <f aca="false">+IF(AND(K$7&lt;$A96+1,K$8&gt;$A96-1),K$9*(VLOOKUP($A96,curves,6,0)-K$10)*VLOOKUP($A96,curves,3,0),0)</f>
        <v>0</v>
      </c>
      <c r="N96" s="3" t="n">
        <f aca="false">+IF(AND(N$7&lt;$A96+1,N$8&gt;$A96-1),N$9*VLOOKUP($A96,curves,3,0),0)</f>
        <v>0</v>
      </c>
      <c r="O96" s="4" t="n">
        <f aca="false">+IF(AND(N$7&lt;$A96+1,N$8&gt;$A96-1),N$9*(VLOOKUP($A96,curves,6,0)-N$10)*VLOOKUP($A96,curves,3,0),0)</f>
        <v>0</v>
      </c>
      <c r="Q96" s="3"/>
      <c r="R96" s="4"/>
      <c r="T96" s="3" t="n">
        <f aca="false">+IF(AND(T$7&lt;$A96+1,T$8&gt;$A96-1),T$9*VLOOKUP($A96,curves,3,0),0)</f>
        <v>0</v>
      </c>
      <c r="U96" s="4" t="n">
        <f aca="false">+IF(AND(T$7&lt;$A96+1,T$8&gt;$A96-1),T$9*(VLOOKUP($A96,curves,6,0)-T$10)*VLOOKUP($A96,curves,3,0),0)</f>
        <v>0</v>
      </c>
      <c r="W96" s="3" t="n">
        <f aca="false">+IF(AND(W$7&lt;$A96+1,W$8&gt;$A96-1),W$9*VLOOKUP($A96,curves,3,0),0)</f>
        <v>0</v>
      </c>
      <c r="X96" s="4" t="n">
        <f aca="false">+IF(AND(W$7&lt;$A96+1,W$8&gt;$A96-1),W$9*(VLOOKUP($A96,curves,6,0)-W$10)*VLOOKUP($A96,curves,3,0),0)</f>
        <v>0</v>
      </c>
      <c r="Z96" s="3" t="n">
        <f aca="false">+IF(AND(Z$7&lt;$A96+1,Z$8&gt;$A96-1),Z$9*VLOOKUP($A96,curves,3,0),0)</f>
        <v>0</v>
      </c>
      <c r="AA96" s="4" t="n">
        <f aca="false">+IF(AND(Z$7&lt;$A96+1,Z$8&gt;$A96-1),Z$9*(VLOOKUP($A96,curves,6,0)-Z$10)*VLOOKUP($A96,curves,3,0),0)</f>
        <v>0</v>
      </c>
      <c r="AC96" s="3"/>
      <c r="AD96" s="4"/>
      <c r="AF96" s="3" t="n">
        <f aca="false">+IF(AND(AF$7&lt;$A96+1,AF$8&gt;$A96-1),AF$9*VLOOKUP($A96,curves,3,0),0)</f>
        <v>18966311.0031702</v>
      </c>
      <c r="AG96" s="4" t="n">
        <f aca="false">+IF(AND(AF$7&lt;$A96+1,AF$8&gt;$A96-1),AF$9*(VLOOKUP($A96,curves,6,0)-AF$10)*VLOOKUP($A96,curves,3,0),0)</f>
        <v>11683247.5779528</v>
      </c>
      <c r="AI96" s="3" t="n">
        <f aca="false">+IF(AND(AI$7&lt;$A96+1,AI$8&gt;$A96-1),AI$9*VLOOKUP($A96,curves,3,0),0)</f>
        <v>-209164.271005162</v>
      </c>
      <c r="AJ96" s="4" t="n">
        <f aca="false">+IF(AND(AI$7&lt;$A96+1,AI$8&gt;$A96-1),AI$9*(VLOOKUP($A96,curves,6,0)-AI$10)*VLOOKUP($A96,curves,3,0),0)</f>
        <v>-609923.014251051</v>
      </c>
      <c r="AL96" s="3" t="n">
        <f aca="false">+IF(AND(AL$7&lt;$A96+1,AL$8&gt;$A96-1),AL$9*VLOOKUP($A96,curves,3,0),0)</f>
        <v>-468928.668304126</v>
      </c>
      <c r="AM96" s="4" t="n">
        <f aca="false">+IF(AND(AL$7&lt;$A96+1,AL$8&gt;$A96-1),AL$9*(VLOOKUP($A96,curves,6,0)-AL$10)*VLOOKUP($A96,curves,3,0),0)</f>
        <v>-1367395.99677483</v>
      </c>
      <c r="AO96" s="3"/>
      <c r="AP96" s="4"/>
    </row>
    <row r="97" customFormat="false" ht="12.75" hidden="false" customHeight="false" outlineLevel="0" collapsed="false">
      <c r="A97" s="58" t="n">
        <f aca="false">+curves!A86</f>
        <v>39234</v>
      </c>
      <c r="B97" s="3" t="n">
        <f aca="false">+SUMIF($H$11:$CM$11,"POS",$H97:$CM97)</f>
        <v>18180066.4040147</v>
      </c>
      <c r="C97" s="4" t="n">
        <f aca="false">+SUMIF($H$11:$CM$11,"P&amp;l",$H97:$CM97)</f>
        <v>9812150.88326547</v>
      </c>
      <c r="D97" s="66"/>
      <c r="E97" s="3" t="n">
        <f aca="false">+IF(AND($H$7&lt;$A97+1,$H$8&gt;$A97-1),$H$9*VLOOKUP($A97,curves,3,0),0)</f>
        <v>0</v>
      </c>
      <c r="F97" s="4" t="n">
        <f aca="false">-G97*1000*VLOOKUP(A97,curves,3,0)</f>
        <v>-4271677.07469485</v>
      </c>
      <c r="G97" s="67" t="n">
        <v>1136.56333519538</v>
      </c>
      <c r="H97" s="3" t="n">
        <f aca="false">+IF(AND($H$7&lt;$A97+1,$H$8&gt;$A97-1),$H$9*VLOOKUP($A97,curves,3,0),0)</f>
        <v>0</v>
      </c>
      <c r="I97" s="4" t="n">
        <f aca="false">+IF(AND(H$7&lt;$A97+1,H$8&gt;$A97-1),H$9*(VLOOKUP($A97,curves,6,0)-H$10)*VLOOKUP($A97,curves,3,0),0)</f>
        <v>0</v>
      </c>
      <c r="K97" s="3" t="n">
        <f aca="false">+IF(AND(K$7&lt;$A97+1,K$8&gt;$A97-1),K$9*VLOOKUP($A97,curves,3,0),0)</f>
        <v>0</v>
      </c>
      <c r="L97" s="4" t="n">
        <f aca="false">+IF(AND(K$7&lt;$A97+1,K$8&gt;$A97-1),K$9*(VLOOKUP($A97,curves,6,0)-K$10)*VLOOKUP($A97,curves,3,0),0)</f>
        <v>0</v>
      </c>
      <c r="N97" s="3" t="n">
        <f aca="false">+IF(AND(N$7&lt;$A97+1,N$8&gt;$A97-1),N$9*VLOOKUP($A97,curves,3,0),0)</f>
        <v>0</v>
      </c>
      <c r="O97" s="4" t="n">
        <f aca="false">+IF(AND(N$7&lt;$A97+1,N$8&gt;$A97-1),N$9*(VLOOKUP($A97,curves,6,0)-N$10)*VLOOKUP($A97,curves,3,0),0)</f>
        <v>0</v>
      </c>
      <c r="Q97" s="3"/>
      <c r="R97" s="4"/>
      <c r="T97" s="3" t="n">
        <f aca="false">+IF(AND(T$7&lt;$A97+1,T$8&gt;$A97-1),T$9*VLOOKUP($A97,curves,3,0),0)</f>
        <v>0</v>
      </c>
      <c r="U97" s="4" t="n">
        <f aca="false">+IF(AND(T$7&lt;$A97+1,T$8&gt;$A97-1),T$9*(VLOOKUP($A97,curves,6,0)-T$10)*VLOOKUP($A97,curves,3,0),0)</f>
        <v>0</v>
      </c>
      <c r="W97" s="3" t="n">
        <f aca="false">+IF(AND(W$7&lt;$A97+1,W$8&gt;$A97-1),W$9*VLOOKUP($A97,curves,3,0),0)</f>
        <v>0</v>
      </c>
      <c r="X97" s="4" t="n">
        <f aca="false">+IF(AND(W$7&lt;$A97+1,W$8&gt;$A97-1),W$9*(VLOOKUP($A97,curves,6,0)-W$10)*VLOOKUP($A97,curves,3,0),0)</f>
        <v>0</v>
      </c>
      <c r="Z97" s="3" t="n">
        <f aca="false">+IF(AND(Z$7&lt;$A97+1,Z$8&gt;$A97-1),Z$9*VLOOKUP($A97,curves,3,0),0)</f>
        <v>0</v>
      </c>
      <c r="AA97" s="4" t="n">
        <f aca="false">+IF(AND(Z$7&lt;$A97+1,Z$8&gt;$A97-1),Z$9*(VLOOKUP($A97,curves,6,0)-Z$10)*VLOOKUP($A97,curves,3,0),0)</f>
        <v>0</v>
      </c>
      <c r="AC97" s="3"/>
      <c r="AD97" s="4"/>
      <c r="AF97" s="3" t="n">
        <f aca="false">+IF(AND(AF$7&lt;$A97+1,AF$8&gt;$A97-1),AF$9*VLOOKUP($A97,curves,3,0),0)</f>
        <v>18854149.2819468</v>
      </c>
      <c r="AG97" s="4" t="n">
        <f aca="false">+IF(AND(AF$7&lt;$A97+1,AF$8&gt;$A97-1),AF$9*(VLOOKUP($A97,curves,6,0)-AF$10)*VLOOKUP($A97,curves,3,0),0)</f>
        <v>11783843.3012167</v>
      </c>
      <c r="AI97" s="3" t="n">
        <f aca="false">+IF(AND(AI$7&lt;$A97+1,AI$8&gt;$A97-1),AI$9*VLOOKUP($A97,curves,3,0),0)</f>
        <v>-207927.329111165</v>
      </c>
      <c r="AJ97" s="4" t="n">
        <f aca="false">+IF(AND(AI$7&lt;$A97+1,AI$8&gt;$A97-1),AI$9*(VLOOKUP($A97,curves,6,0)-AI$10)*VLOOKUP($A97,curves,3,0),0)</f>
        <v>-608187.437650159</v>
      </c>
      <c r="AL97" s="3" t="n">
        <f aca="false">+IF(AND(AL$7&lt;$A97+1,AL$8&gt;$A97-1),AL$9*VLOOKUP($A97,curves,3,0),0)</f>
        <v>-466155.54882089</v>
      </c>
      <c r="AM97" s="4" t="n">
        <f aca="false">+IF(AND(AL$7&lt;$A97+1,AL$8&gt;$A97-1),AL$9*(VLOOKUP($A97,curves,6,0)-AL$10)*VLOOKUP($A97,curves,3,0),0)</f>
        <v>-1363504.9803011</v>
      </c>
      <c r="AO97" s="3"/>
      <c r="AP97" s="4"/>
    </row>
    <row r="98" customFormat="false" ht="12.75" hidden="false" customHeight="false" outlineLevel="0" collapsed="false">
      <c r="A98" s="58" t="n">
        <f aca="false">+curves!A87</f>
        <v>39264</v>
      </c>
      <c r="B98" s="3" t="n">
        <f aca="false">+SUMIF($H$11:$CM$11,"POS",$H98:$CM98)</f>
        <v>18070796.3908432</v>
      </c>
      <c r="C98" s="4" t="n">
        <f aca="false">+SUMIF($H$11:$CM$11,"P&amp;l",$H98:$CM98)</f>
        <v>10927777.4044424</v>
      </c>
      <c r="D98" s="66"/>
      <c r="E98" s="3" t="n">
        <f aca="false">+IF(AND($H$7&lt;$A98+1,$H$8&gt;$A98-1),$H$9*VLOOKUP($A98,curves,3,0),0)</f>
        <v>0</v>
      </c>
      <c r="F98" s="4" t="n">
        <f aca="false">-G98*1000*VLOOKUP(A98,curves,3,0)</f>
        <v>-4248522.87488937</v>
      </c>
      <c r="G98" s="67" t="n">
        <v>1137.23799608305</v>
      </c>
      <c r="H98" s="3" t="n">
        <f aca="false">+IF(AND($H$7&lt;$A98+1,$H$8&gt;$A98-1),$H$9*VLOOKUP($A98,curves,3,0),0)</f>
        <v>0</v>
      </c>
      <c r="I98" s="4" t="n">
        <f aca="false">+IF(AND(H$7&lt;$A98+1,H$8&gt;$A98-1),H$9*(VLOOKUP($A98,curves,6,0)-H$10)*VLOOKUP($A98,curves,3,0),0)</f>
        <v>0</v>
      </c>
      <c r="K98" s="3" t="n">
        <f aca="false">+IF(AND(K$7&lt;$A98+1,K$8&gt;$A98-1),K$9*VLOOKUP($A98,curves,3,0),0)</f>
        <v>0</v>
      </c>
      <c r="L98" s="4" t="n">
        <f aca="false">+IF(AND(K$7&lt;$A98+1,K$8&gt;$A98-1),K$9*(VLOOKUP($A98,curves,6,0)-K$10)*VLOOKUP($A98,curves,3,0),0)</f>
        <v>0</v>
      </c>
      <c r="N98" s="3" t="n">
        <f aca="false">+IF(AND(N$7&lt;$A98+1,N$8&gt;$A98-1),N$9*VLOOKUP($A98,curves,3,0),0)</f>
        <v>0</v>
      </c>
      <c r="O98" s="4" t="n">
        <f aca="false">+IF(AND(N$7&lt;$A98+1,N$8&gt;$A98-1),N$9*(VLOOKUP($A98,curves,6,0)-N$10)*VLOOKUP($A98,curves,3,0),0)</f>
        <v>0</v>
      </c>
      <c r="Q98" s="3"/>
      <c r="R98" s="4"/>
      <c r="T98" s="3" t="n">
        <f aca="false">+IF(AND(T$7&lt;$A98+1,T$8&gt;$A98-1),T$9*VLOOKUP($A98,curves,3,0),0)</f>
        <v>0</v>
      </c>
      <c r="U98" s="4" t="n">
        <f aca="false">+IF(AND(T$7&lt;$A98+1,T$8&gt;$A98-1),T$9*(VLOOKUP($A98,curves,6,0)-T$10)*VLOOKUP($A98,curves,3,0),0)</f>
        <v>0</v>
      </c>
      <c r="W98" s="3" t="n">
        <f aca="false">+IF(AND(W$7&lt;$A98+1,W$8&gt;$A98-1),W$9*VLOOKUP($A98,curves,3,0),0)</f>
        <v>0</v>
      </c>
      <c r="X98" s="4" t="n">
        <f aca="false">+IF(AND(W$7&lt;$A98+1,W$8&gt;$A98-1),W$9*(VLOOKUP($A98,curves,6,0)-W$10)*VLOOKUP($A98,curves,3,0),0)</f>
        <v>0</v>
      </c>
      <c r="Z98" s="3" t="n">
        <f aca="false">+IF(AND(Z$7&lt;$A98+1,Z$8&gt;$A98-1),Z$9*VLOOKUP($A98,curves,3,0),0)</f>
        <v>0</v>
      </c>
      <c r="AA98" s="4" t="n">
        <f aca="false">+IF(AND(Z$7&lt;$A98+1,Z$8&gt;$A98-1),Z$9*(VLOOKUP($A98,curves,6,0)-Z$10)*VLOOKUP($A98,curves,3,0),0)</f>
        <v>0</v>
      </c>
      <c r="AC98" s="3"/>
      <c r="AD98" s="4"/>
      <c r="AF98" s="3" t="n">
        <f aca="false">+IF(AND(AF$7&lt;$A98+1,AF$8&gt;$A98-1),AF$9*VLOOKUP($A98,curves,3,0),0)</f>
        <v>18740827.7409473</v>
      </c>
      <c r="AG98" s="4" t="n">
        <f aca="false">+IF(AND(AF$7&lt;$A98+1,AF$8&gt;$A98-1),AF$9*(VLOOKUP($A98,curves,6,0)-AF$10)*VLOOKUP($A98,curves,3,0),0)</f>
        <v>12931171.1412536</v>
      </c>
      <c r="AI98" s="3" t="n">
        <f aca="false">+IF(AND(AI$7&lt;$A98+1,AI$8&gt;$A98-1),AI$9*VLOOKUP($A98,curves,3,0),0)</f>
        <v>-206677.596492715</v>
      </c>
      <c r="AJ98" s="4" t="n">
        <f aca="false">+IF(AND(AI$7&lt;$A98+1,AI$8&gt;$A98-1),AI$9*(VLOOKUP($A98,curves,6,0)-AI$10)*VLOOKUP($A98,curves,3,0),0)</f>
        <v>-617966.013513217</v>
      </c>
      <c r="AL98" s="3" t="n">
        <f aca="false">+IF(AND(AL$7&lt;$A98+1,AL$8&gt;$A98-1),AL$9*VLOOKUP($A98,curves,3,0),0)</f>
        <v>-463353.753611364</v>
      </c>
      <c r="AM98" s="4" t="n">
        <f aca="false">+IF(AND(AL$7&lt;$A98+1,AL$8&gt;$A98-1),AL$9*(VLOOKUP($A98,curves,6,0)-AL$10)*VLOOKUP($A98,curves,3,0),0)</f>
        <v>-1385427.72329798</v>
      </c>
      <c r="AO98" s="3"/>
      <c r="AP98" s="4"/>
    </row>
    <row r="99" customFormat="false" ht="12.75" hidden="false" customHeight="false" outlineLevel="0" collapsed="false">
      <c r="A99" s="58" t="n">
        <f aca="false">+curves!A88</f>
        <v>39295</v>
      </c>
      <c r="B99" s="3" t="n">
        <f aca="false">+SUMIF($H$11:$CM$11,"POS",$H99:$CM99)</f>
        <v>17956977.3905332</v>
      </c>
      <c r="C99" s="4" t="n">
        <f aca="false">+SUMIF($H$11:$CM$11,"P&amp;l",$H99:$CM99)</f>
        <v>10805077.8123224</v>
      </c>
      <c r="D99" s="66"/>
      <c r="E99" s="3" t="n">
        <f aca="false">+IF(AND($H$7&lt;$A99+1,$H$8&gt;$A99-1),$H$9*VLOOKUP($A99,curves,3,0),0)</f>
        <v>0</v>
      </c>
      <c r="F99" s="4" t="n">
        <f aca="false">-G99*1000*VLOOKUP(A99,curves,3,0)</f>
        <v>-4224270.66724807</v>
      </c>
      <c r="G99" s="67" t="n">
        <v>1137.91335574805</v>
      </c>
      <c r="H99" s="3" t="n">
        <f aca="false">+IF(AND($H$7&lt;$A99+1,$H$8&gt;$A99-1),$H$9*VLOOKUP($A99,curves,3,0),0)</f>
        <v>0</v>
      </c>
      <c r="I99" s="4" t="n">
        <f aca="false">+IF(AND(H$7&lt;$A99+1,H$8&gt;$A99-1),H$9*(VLOOKUP($A99,curves,6,0)-H$10)*VLOOKUP($A99,curves,3,0),0)</f>
        <v>0</v>
      </c>
      <c r="K99" s="3" t="n">
        <f aca="false">+IF(AND(K$7&lt;$A99+1,K$8&gt;$A99-1),K$9*VLOOKUP($A99,curves,3,0),0)</f>
        <v>0</v>
      </c>
      <c r="L99" s="4" t="n">
        <f aca="false">+IF(AND(K$7&lt;$A99+1,K$8&gt;$A99-1),K$9*(VLOOKUP($A99,curves,6,0)-K$10)*VLOOKUP($A99,curves,3,0),0)</f>
        <v>0</v>
      </c>
      <c r="N99" s="3" t="n">
        <f aca="false">+IF(AND(N$7&lt;$A99+1,N$8&gt;$A99-1),N$9*VLOOKUP($A99,curves,3,0),0)</f>
        <v>0</v>
      </c>
      <c r="O99" s="4" t="n">
        <f aca="false">+IF(AND(N$7&lt;$A99+1,N$8&gt;$A99-1),N$9*(VLOOKUP($A99,curves,6,0)-N$10)*VLOOKUP($A99,curves,3,0),0)</f>
        <v>0</v>
      </c>
      <c r="Q99" s="3"/>
      <c r="R99" s="4"/>
      <c r="T99" s="3" t="n">
        <f aca="false">+IF(AND(T$7&lt;$A99+1,T$8&gt;$A99-1),T$9*VLOOKUP($A99,curves,3,0),0)</f>
        <v>0</v>
      </c>
      <c r="U99" s="4" t="n">
        <f aca="false">+IF(AND(T$7&lt;$A99+1,T$8&gt;$A99-1),T$9*(VLOOKUP($A99,curves,6,0)-T$10)*VLOOKUP($A99,curves,3,0),0)</f>
        <v>0</v>
      </c>
      <c r="W99" s="3" t="n">
        <f aca="false">+IF(AND(W$7&lt;$A99+1,W$8&gt;$A99-1),W$9*VLOOKUP($A99,curves,3,0),0)</f>
        <v>0</v>
      </c>
      <c r="X99" s="4" t="n">
        <f aca="false">+IF(AND(W$7&lt;$A99+1,W$8&gt;$A99-1),W$9*(VLOOKUP($A99,curves,6,0)-W$10)*VLOOKUP($A99,curves,3,0),0)</f>
        <v>0</v>
      </c>
      <c r="Z99" s="3" t="n">
        <f aca="false">+IF(AND(Z$7&lt;$A99+1,Z$8&gt;$A99-1),Z$9*VLOOKUP($A99,curves,3,0),0)</f>
        <v>0</v>
      </c>
      <c r="AA99" s="4" t="n">
        <f aca="false">+IF(AND(Z$7&lt;$A99+1,Z$8&gt;$A99-1),Z$9*(VLOOKUP($A99,curves,6,0)-Z$10)*VLOOKUP($A99,curves,3,0),0)</f>
        <v>0</v>
      </c>
      <c r="AC99" s="3"/>
      <c r="AD99" s="4"/>
      <c r="AF99" s="3" t="n">
        <f aca="false">+IF(AND(AF$7&lt;$A99+1,AF$8&gt;$A99-1),AF$9*VLOOKUP($A99,curves,3,0),0)</f>
        <v>18622788.5448698</v>
      </c>
      <c r="AG99" s="4" t="n">
        <f aca="false">+IF(AND(AF$7&lt;$A99+1,AF$8&gt;$A99-1),AF$9*(VLOOKUP($A99,curves,6,0)-AF$10)*VLOOKUP($A99,curves,3,0),0)</f>
        <v>12793855.7303255</v>
      </c>
      <c r="AI99" s="3" t="n">
        <f aca="false">+IF(AND(AI$7&lt;$A99+1,AI$8&gt;$A99-1),AI$9*VLOOKUP($A99,curves,3,0),0)</f>
        <v>-205375.836630533</v>
      </c>
      <c r="AJ99" s="4" t="n">
        <f aca="false">+IF(AND(AI$7&lt;$A99+1,AI$8&gt;$A99-1),AI$9*(VLOOKUP($A99,curves,6,0)-AI$10)*VLOOKUP($A99,curves,3,0),0)</f>
        <v>-613457.624015401</v>
      </c>
      <c r="AL99" s="3" t="n">
        <f aca="false">+IF(AND(AL$7&lt;$A99+1,AL$8&gt;$A99-1),AL$9*VLOOKUP($A99,curves,3,0),0)</f>
        <v>-460435.317705981</v>
      </c>
      <c r="AM99" s="4" t="n">
        <f aca="false">+IF(AND(AL$7&lt;$A99+1,AL$8&gt;$A99-1),AL$9*(VLOOKUP($A99,curves,6,0)-AL$10)*VLOOKUP($A99,curves,3,0),0)</f>
        <v>-1375320.29398776</v>
      </c>
      <c r="AO99" s="3"/>
      <c r="AP99" s="4"/>
    </row>
    <row r="100" customFormat="false" ht="12.75" hidden="false" customHeight="false" outlineLevel="0" collapsed="false">
      <c r="A100" s="58" t="n">
        <f aca="false">+curves!A89</f>
        <v>39326</v>
      </c>
      <c r="B100" s="3" t="n">
        <f aca="false">+SUMIF($H$11:$CM$11,"POS",$H100:$CM100)</f>
        <v>17843906.2245787</v>
      </c>
      <c r="C100" s="4" t="n">
        <f aca="false">+SUMIF($H$11:$CM$11,"P&amp;l",$H100:$CM100)</f>
        <v>10380162.4719955</v>
      </c>
      <c r="D100" s="66"/>
      <c r="E100" s="3" t="n">
        <f aca="false">+IF(AND($H$7&lt;$A100+1,$H$8&gt;$A100-1),$H$9*VLOOKUP($A100,curves,3,0),0)</f>
        <v>0</v>
      </c>
      <c r="F100" s="4" t="n">
        <f aca="false">-G100*1000*VLOOKUP(A100,curves,3,0)</f>
        <v>-4200165.28536264</v>
      </c>
      <c r="G100" s="67" t="n">
        <v>1138.58941491415</v>
      </c>
      <c r="H100" s="3" t="n">
        <f aca="false">+IF(AND($H$7&lt;$A100+1,$H$8&gt;$A100-1),$H$9*VLOOKUP($A100,curves,3,0),0)</f>
        <v>0</v>
      </c>
      <c r="I100" s="4" t="n">
        <f aca="false">+IF(AND(H$7&lt;$A100+1,H$8&gt;$A100-1),H$9*(VLOOKUP($A100,curves,6,0)-H$10)*VLOOKUP($A100,curves,3,0),0)</f>
        <v>0</v>
      </c>
      <c r="K100" s="3" t="n">
        <f aca="false">+IF(AND(K$7&lt;$A100+1,K$8&gt;$A100-1),K$9*VLOOKUP($A100,curves,3,0),0)</f>
        <v>0</v>
      </c>
      <c r="L100" s="4" t="n">
        <f aca="false">+IF(AND(K$7&lt;$A100+1,K$8&gt;$A100-1),K$9*(VLOOKUP($A100,curves,6,0)-K$10)*VLOOKUP($A100,curves,3,0),0)</f>
        <v>0</v>
      </c>
      <c r="N100" s="3" t="n">
        <f aca="false">+IF(AND(N$7&lt;$A100+1,N$8&gt;$A100-1),N$9*VLOOKUP($A100,curves,3,0),0)</f>
        <v>0</v>
      </c>
      <c r="O100" s="4" t="n">
        <f aca="false">+IF(AND(N$7&lt;$A100+1,N$8&gt;$A100-1),N$9*(VLOOKUP($A100,curves,6,0)-N$10)*VLOOKUP($A100,curves,3,0),0)</f>
        <v>0</v>
      </c>
      <c r="Q100" s="3"/>
      <c r="R100" s="4"/>
      <c r="T100" s="3" t="n">
        <f aca="false">+IF(AND(T$7&lt;$A100+1,T$8&gt;$A100-1),T$9*VLOOKUP($A100,curves,3,0),0)</f>
        <v>0</v>
      </c>
      <c r="U100" s="4" t="n">
        <f aca="false">+IF(AND(T$7&lt;$A100+1,T$8&gt;$A100-1),T$9*(VLOOKUP($A100,curves,6,0)-T$10)*VLOOKUP($A100,curves,3,0),0)</f>
        <v>0</v>
      </c>
      <c r="W100" s="3" t="n">
        <f aca="false">+IF(AND(W$7&lt;$A100+1,W$8&gt;$A100-1),W$9*VLOOKUP($A100,curves,3,0),0)</f>
        <v>0</v>
      </c>
      <c r="X100" s="4" t="n">
        <f aca="false">+IF(AND(W$7&lt;$A100+1,W$8&gt;$A100-1),W$9*(VLOOKUP($A100,curves,6,0)-W$10)*VLOOKUP($A100,curves,3,0),0)</f>
        <v>0</v>
      </c>
      <c r="Z100" s="3" t="n">
        <f aca="false">+IF(AND(Z$7&lt;$A100+1,Z$8&gt;$A100-1),Z$9*VLOOKUP($A100,curves,3,0),0)</f>
        <v>0</v>
      </c>
      <c r="AA100" s="4" t="n">
        <f aca="false">+IF(AND(Z$7&lt;$A100+1,Z$8&gt;$A100-1),Z$9*(VLOOKUP($A100,curves,6,0)-Z$10)*VLOOKUP($A100,curves,3,0),0)</f>
        <v>0</v>
      </c>
      <c r="AC100" s="3"/>
      <c r="AD100" s="4"/>
      <c r="AF100" s="3" t="n">
        <f aca="false">+IF(AND(AF$7&lt;$A100+1,AF$8&gt;$A100-1),AF$9*VLOOKUP($A100,curves,3,0),0)</f>
        <v>18505524.9114476</v>
      </c>
      <c r="AG100" s="4" t="n">
        <f aca="false">+IF(AND(AF$7&lt;$A100+1,AF$8&gt;$A100-1),AF$9*(VLOOKUP($A100,curves,6,0)-AF$10)*VLOOKUP($A100,curves,3,0),0)</f>
        <v>12343185.1159355</v>
      </c>
      <c r="AI100" s="3" t="n">
        <f aca="false">+IF(AND(AI$7&lt;$A100+1,AI$8&gt;$A100-1),AI$9*VLOOKUP($A100,curves,3,0),0)</f>
        <v>-204082.629828426</v>
      </c>
      <c r="AJ100" s="4" t="n">
        <f aca="false">+IF(AND(AI$7&lt;$A100+1,AI$8&gt;$A100-1),AI$9*(VLOOKUP($A100,curves,6,0)-AI$10)*VLOOKUP($A100,curves,3,0),0)</f>
        <v>-605513.162700941</v>
      </c>
      <c r="AL100" s="3" t="n">
        <f aca="false">+IF(AND(AL$7&lt;$A100+1,AL$8&gt;$A100-1),AL$9*VLOOKUP($A100,curves,3,0),0)</f>
        <v>-457536.057040479</v>
      </c>
      <c r="AM100" s="4" t="n">
        <f aca="false">+IF(AND(AL$7&lt;$A100+1,AL$8&gt;$A100-1),AL$9*(VLOOKUP($A100,curves,6,0)-AL$10)*VLOOKUP($A100,curves,3,0),0)</f>
        <v>-1357509.4812391</v>
      </c>
      <c r="AO100" s="3"/>
      <c r="AP100" s="4"/>
    </row>
    <row r="101" customFormat="false" ht="12.75" hidden="false" customHeight="false" outlineLevel="0" collapsed="false">
      <c r="A101" s="58" t="n">
        <f aca="false">+curves!A90</f>
        <v>39356</v>
      </c>
      <c r="B101" s="3" t="n">
        <f aca="false">+SUMIF($H$11:$CM$11,"POS",$H101:$CM101)</f>
        <v>17735189.7498899</v>
      </c>
      <c r="C101" s="4" t="n">
        <f aca="false">+SUMIF($H$11:$CM$11,"P&amp;l",$H101:$CM101)</f>
        <v>10529742.168785</v>
      </c>
      <c r="D101" s="66"/>
      <c r="E101" s="3" t="n">
        <f aca="false">+IF(AND($H$7&lt;$A101+1,$H$8&gt;$A101-1),$H$9*VLOOKUP($A101,curves,3,0),0)</f>
        <v>0</v>
      </c>
      <c r="F101" s="4" t="n">
        <f aca="false">-G101*1000*VLOOKUP(A101,curves,3,0)</f>
        <v>-4177056.49647398</v>
      </c>
      <c r="G101" s="67" t="n">
        <v>1139.26617430581</v>
      </c>
      <c r="H101" s="3" t="n">
        <f aca="false">+IF(AND($H$7&lt;$A101+1,$H$8&gt;$A101-1),$H$9*VLOOKUP($A101,curves,3,0),0)</f>
        <v>0</v>
      </c>
      <c r="I101" s="4" t="n">
        <f aca="false">+IF(AND(H$7&lt;$A101+1,H$8&gt;$A101-1),H$9*(VLOOKUP($A101,curves,6,0)-H$10)*VLOOKUP($A101,curves,3,0),0)</f>
        <v>0</v>
      </c>
      <c r="K101" s="3" t="n">
        <f aca="false">+IF(AND(K$7&lt;$A101+1,K$8&gt;$A101-1),K$9*VLOOKUP($A101,curves,3,0),0)</f>
        <v>0</v>
      </c>
      <c r="L101" s="4" t="n">
        <f aca="false">+IF(AND(K$7&lt;$A101+1,K$8&gt;$A101-1),K$9*(VLOOKUP($A101,curves,6,0)-K$10)*VLOOKUP($A101,curves,3,0),0)</f>
        <v>0</v>
      </c>
      <c r="N101" s="3" t="n">
        <f aca="false">+IF(AND(N$7&lt;$A101+1,N$8&gt;$A101-1),N$9*VLOOKUP($A101,curves,3,0),0)</f>
        <v>0</v>
      </c>
      <c r="O101" s="4" t="n">
        <f aca="false">+IF(AND(N$7&lt;$A101+1,N$8&gt;$A101-1),N$9*(VLOOKUP($A101,curves,6,0)-N$10)*VLOOKUP($A101,curves,3,0),0)</f>
        <v>0</v>
      </c>
      <c r="Q101" s="3"/>
      <c r="R101" s="4"/>
      <c r="T101" s="3" t="n">
        <f aca="false">+IF(AND(T$7&lt;$A101+1,T$8&gt;$A101-1),T$9*VLOOKUP($A101,curves,3,0),0)</f>
        <v>0</v>
      </c>
      <c r="U101" s="4" t="n">
        <f aca="false">+IF(AND(T$7&lt;$A101+1,T$8&gt;$A101-1),T$9*(VLOOKUP($A101,curves,6,0)-T$10)*VLOOKUP($A101,curves,3,0),0)</f>
        <v>0</v>
      </c>
      <c r="W101" s="3" t="n">
        <f aca="false">+IF(AND(W$7&lt;$A101+1,W$8&gt;$A101-1),W$9*VLOOKUP($A101,curves,3,0),0)</f>
        <v>0</v>
      </c>
      <c r="X101" s="4" t="n">
        <f aca="false">+IF(AND(W$7&lt;$A101+1,W$8&gt;$A101-1),W$9*(VLOOKUP($A101,curves,6,0)-W$10)*VLOOKUP($A101,curves,3,0),0)</f>
        <v>0</v>
      </c>
      <c r="Z101" s="3" t="n">
        <f aca="false">+IF(AND(Z$7&lt;$A101+1,Z$8&gt;$A101-1),Z$9*VLOOKUP($A101,curves,3,0),0)</f>
        <v>0</v>
      </c>
      <c r="AA101" s="4" t="n">
        <f aca="false">+IF(AND(Z$7&lt;$A101+1,Z$8&gt;$A101-1),Z$9*(VLOOKUP($A101,curves,6,0)-Z$10)*VLOOKUP($A101,curves,3,0),0)</f>
        <v>0</v>
      </c>
      <c r="AC101" s="3"/>
      <c r="AD101" s="4"/>
      <c r="AF101" s="3" t="n">
        <f aca="false">+IF(AND(AF$7&lt;$A101+1,AF$8&gt;$A101-1),AF$9*VLOOKUP($A101,curves,3,0),0)</f>
        <v>18392777.433103</v>
      </c>
      <c r="AG101" s="4" t="n">
        <f aca="false">+IF(AND(AF$7&lt;$A101+1,AF$8&gt;$A101-1),AF$9*(VLOOKUP($A101,curves,6,0)-AF$10)*VLOOKUP($A101,curves,3,0),0)</f>
        <v>12488695.877077</v>
      </c>
      <c r="AI101" s="3" t="n">
        <f aca="false">+IF(AND(AI$7&lt;$A101+1,AI$8&gt;$A101-1),AI$9*VLOOKUP($A101,curves,3,0),0)</f>
        <v>-202839.228087747</v>
      </c>
      <c r="AJ101" s="4" t="n">
        <f aca="false">+IF(AND(AI$7&lt;$A101+1,AI$8&gt;$A101-1),AI$9*(VLOOKUP($A101,curves,6,0)-AI$10)*VLOOKUP($A101,curves,3,0),0)</f>
        <v>-604258.060473397</v>
      </c>
      <c r="AL101" s="3" t="n">
        <f aca="false">+IF(AND(AL$7&lt;$A101+1,AL$8&gt;$A101-1),AL$9*VLOOKUP($A101,curves,3,0),0)</f>
        <v>-454748.455125382</v>
      </c>
      <c r="AM101" s="4" t="n">
        <f aca="false">+IF(AND(AL$7&lt;$A101+1,AL$8&gt;$A101-1),AL$9*(VLOOKUP($A101,curves,6,0)-AL$10)*VLOOKUP($A101,curves,3,0),0)</f>
        <v>-1354695.64781851</v>
      </c>
      <c r="AO101" s="3"/>
      <c r="AP101" s="4"/>
    </row>
    <row r="102" customFormat="false" ht="12.75" hidden="false" customHeight="false" outlineLevel="0" collapsed="false">
      <c r="A102" s="58" t="n">
        <f aca="false">+curves!A91</f>
        <v>39387</v>
      </c>
      <c r="B102" s="3" t="n">
        <f aca="false">+SUMIF($H$11:$CM$11,"POS",$H102:$CM102)</f>
        <v>17623575.2724688</v>
      </c>
      <c r="C102" s="4" t="n">
        <f aca="false">+SUMIF($H$11:$CM$11,"P&amp;l",$H102:$CM102)</f>
        <v>11838113.2590822</v>
      </c>
      <c r="D102" s="66"/>
      <c r="E102" s="3" t="n">
        <f aca="false">+IF(AND($H$7&lt;$A102+1,$H$8&gt;$A102-1),$H$9*VLOOKUP($A102,curves,3,0),0)</f>
        <v>0</v>
      </c>
      <c r="F102" s="4" t="n">
        <f aca="false">-G102*1000*VLOOKUP(A102,curves,3,0)</f>
        <v>-4153236.88711103</v>
      </c>
      <c r="G102" s="67" t="n">
        <v>1139.94363464832</v>
      </c>
      <c r="H102" s="3" t="n">
        <f aca="false">+IF(AND($H$7&lt;$A102+1,$H$8&gt;$A102-1),$H$9*VLOOKUP($A102,curves,3,0),0)</f>
        <v>0</v>
      </c>
      <c r="I102" s="4" t="n">
        <f aca="false">+IF(AND(H$7&lt;$A102+1,H$8&gt;$A102-1),H$9*(VLOOKUP($A102,curves,6,0)-H$10)*VLOOKUP($A102,curves,3,0),0)</f>
        <v>0</v>
      </c>
      <c r="K102" s="3" t="n">
        <f aca="false">+IF(AND(K$7&lt;$A102+1,K$8&gt;$A102-1),K$9*VLOOKUP($A102,curves,3,0),0)</f>
        <v>0</v>
      </c>
      <c r="L102" s="4" t="n">
        <f aca="false">+IF(AND(K$7&lt;$A102+1,K$8&gt;$A102-1),K$9*(VLOOKUP($A102,curves,6,0)-K$10)*VLOOKUP($A102,curves,3,0),0)</f>
        <v>0</v>
      </c>
      <c r="N102" s="3" t="n">
        <f aca="false">+IF(AND(N$7&lt;$A102+1,N$8&gt;$A102-1),N$9*VLOOKUP($A102,curves,3,0),0)</f>
        <v>0</v>
      </c>
      <c r="O102" s="4" t="n">
        <f aca="false">+IF(AND(N$7&lt;$A102+1,N$8&gt;$A102-1),N$9*(VLOOKUP($A102,curves,6,0)-N$10)*VLOOKUP($A102,curves,3,0),0)</f>
        <v>0</v>
      </c>
      <c r="Q102" s="3"/>
      <c r="R102" s="4"/>
      <c r="T102" s="3" t="n">
        <f aca="false">+IF(AND(T$7&lt;$A102+1,T$8&gt;$A102-1),T$9*VLOOKUP($A102,curves,3,0),0)</f>
        <v>0</v>
      </c>
      <c r="U102" s="4" t="n">
        <f aca="false">+IF(AND(T$7&lt;$A102+1,T$8&gt;$A102-1),T$9*(VLOOKUP($A102,curves,6,0)-T$10)*VLOOKUP($A102,curves,3,0),0)</f>
        <v>0</v>
      </c>
      <c r="W102" s="3" t="n">
        <f aca="false">+IF(AND(W$7&lt;$A102+1,W$8&gt;$A102-1),W$9*VLOOKUP($A102,curves,3,0),0)</f>
        <v>0</v>
      </c>
      <c r="X102" s="4" t="n">
        <f aca="false">+IF(AND(W$7&lt;$A102+1,W$8&gt;$A102-1),W$9*(VLOOKUP($A102,curves,6,0)-W$10)*VLOOKUP($A102,curves,3,0),0)</f>
        <v>0</v>
      </c>
      <c r="Z102" s="3" t="n">
        <f aca="false">+IF(AND(Z$7&lt;$A102+1,Z$8&gt;$A102-1),Z$9*VLOOKUP($A102,curves,3,0),0)</f>
        <v>0</v>
      </c>
      <c r="AA102" s="4" t="n">
        <f aca="false">+IF(AND(Z$7&lt;$A102+1,Z$8&gt;$A102-1),Z$9*(VLOOKUP($A102,curves,6,0)-Z$10)*VLOOKUP($A102,curves,3,0),0)</f>
        <v>0</v>
      </c>
      <c r="AC102" s="3"/>
      <c r="AD102" s="4"/>
      <c r="AF102" s="3" t="n">
        <f aca="false">+IF(AND(AF$7&lt;$A102+1,AF$8&gt;$A102-1),AF$9*VLOOKUP($A102,curves,3,0),0)</f>
        <v>18277024.4995021</v>
      </c>
      <c r="AG102" s="4" t="n">
        <f aca="false">+IF(AND(AF$7&lt;$A102+1,AF$8&gt;$A102-1),AF$9*(VLOOKUP($A102,curves,6,0)-AF$10)*VLOOKUP($A102,curves,3,0),0)</f>
        <v>13835707.5461231</v>
      </c>
      <c r="AI102" s="3" t="n">
        <f aca="false">+IF(AND(AI$7&lt;$A102+1,AI$8&gt;$A102-1),AI$9*VLOOKUP($A102,curves,3,0),0)</f>
        <v>-201562.681585409</v>
      </c>
      <c r="AJ102" s="4" t="n">
        <f aca="false">+IF(AND(AI$7&lt;$A102+1,AI$8&gt;$A102-1),AI$9*(VLOOKUP($A102,curves,6,0)-AI$10)*VLOOKUP($A102,curves,3,0),0)</f>
        <v>-616177.117606595</v>
      </c>
      <c r="AL102" s="3" t="n">
        <f aca="false">+IF(AND(AL$7&lt;$A102+1,AL$8&gt;$A102-1),AL$9*VLOOKUP($A102,curves,3,0),0)</f>
        <v>-451886.545447917</v>
      </c>
      <c r="AM102" s="4" t="n">
        <f aca="false">+IF(AND(AL$7&lt;$A102+1,AL$8&gt;$A102-1),AL$9*(VLOOKUP($A102,curves,6,0)-AL$10)*VLOOKUP($A102,curves,3,0),0)</f>
        <v>-1381417.16943428</v>
      </c>
      <c r="AO102" s="3"/>
      <c r="AP102" s="4"/>
    </row>
    <row r="103" customFormat="false" ht="12.75" hidden="false" customHeight="false" outlineLevel="0" collapsed="false">
      <c r="A103" s="58" t="n">
        <f aca="false">+curves!A92</f>
        <v>39417</v>
      </c>
      <c r="B103" s="3" t="n">
        <f aca="false">+SUMIF($H$11:$CM$11,"POS",$H103:$CM103)</f>
        <v>17516259.0408951</v>
      </c>
      <c r="C103" s="4" t="n">
        <f aca="false">+SUMIF($H$11:$CM$11,"P&amp;l",$H103:$CM103)</f>
        <v>13307457.5634744</v>
      </c>
      <c r="D103" s="66"/>
      <c r="E103" s="3" t="n">
        <f aca="false">+IF(AND($H$7&lt;$A103+1,$H$8&gt;$A103-1),$H$9*VLOOKUP($A103,curves,3,0),0)</f>
        <v>0</v>
      </c>
      <c r="F103" s="4" t="n">
        <f aca="false">-G103*1000*VLOOKUP(A103,curves,3,0)</f>
        <v>-4130402.09719584</v>
      </c>
      <c r="G103" s="67" t="n">
        <v>1140.6217966677</v>
      </c>
      <c r="H103" s="3" t="n">
        <f aca="false">+IF(AND($H$7&lt;$A103+1,$H$8&gt;$A103-1),$H$9*VLOOKUP($A103,curves,3,0),0)</f>
        <v>0</v>
      </c>
      <c r="I103" s="4" t="n">
        <f aca="false">+IF(AND(H$7&lt;$A103+1,H$8&gt;$A103-1),H$9*(VLOOKUP($A103,curves,6,0)-H$10)*VLOOKUP($A103,curves,3,0),0)</f>
        <v>0</v>
      </c>
      <c r="K103" s="3" t="n">
        <f aca="false">+IF(AND(K$7&lt;$A103+1,K$8&gt;$A103-1),K$9*VLOOKUP($A103,curves,3,0),0)</f>
        <v>0</v>
      </c>
      <c r="L103" s="4" t="n">
        <f aca="false">+IF(AND(K$7&lt;$A103+1,K$8&gt;$A103-1),K$9*(VLOOKUP($A103,curves,6,0)-K$10)*VLOOKUP($A103,curves,3,0),0)</f>
        <v>0</v>
      </c>
      <c r="N103" s="3" t="n">
        <f aca="false">+IF(AND(N$7&lt;$A103+1,N$8&gt;$A103-1),N$9*VLOOKUP($A103,curves,3,0),0)</f>
        <v>0</v>
      </c>
      <c r="O103" s="4" t="n">
        <f aca="false">+IF(AND(N$7&lt;$A103+1,N$8&gt;$A103-1),N$9*(VLOOKUP($A103,curves,6,0)-N$10)*VLOOKUP($A103,curves,3,0),0)</f>
        <v>0</v>
      </c>
      <c r="Q103" s="3"/>
      <c r="R103" s="4"/>
      <c r="T103" s="3" t="n">
        <f aca="false">+IF(AND(T$7&lt;$A103+1,T$8&gt;$A103-1),T$9*VLOOKUP($A103,curves,3,0),0)</f>
        <v>0</v>
      </c>
      <c r="U103" s="4" t="n">
        <f aca="false">+IF(AND(T$7&lt;$A103+1,T$8&gt;$A103-1),T$9*(VLOOKUP($A103,curves,6,0)-T$10)*VLOOKUP($A103,curves,3,0),0)</f>
        <v>0</v>
      </c>
      <c r="W103" s="3" t="n">
        <f aca="false">+IF(AND(W$7&lt;$A103+1,W$8&gt;$A103-1),W$9*VLOOKUP($A103,curves,3,0),0)</f>
        <v>0</v>
      </c>
      <c r="X103" s="4" t="n">
        <f aca="false">+IF(AND(W$7&lt;$A103+1,W$8&gt;$A103-1),W$9*(VLOOKUP($A103,curves,6,0)-W$10)*VLOOKUP($A103,curves,3,0),0)</f>
        <v>0</v>
      </c>
      <c r="Z103" s="3" t="n">
        <f aca="false">+IF(AND(Z$7&lt;$A103+1,Z$8&gt;$A103-1),Z$9*VLOOKUP($A103,curves,3,0),0)</f>
        <v>0</v>
      </c>
      <c r="AA103" s="4" t="n">
        <f aca="false">+IF(AND(Z$7&lt;$A103+1,Z$8&gt;$A103-1),Z$9*(VLOOKUP($A103,curves,6,0)-Z$10)*VLOOKUP($A103,curves,3,0),0)</f>
        <v>0</v>
      </c>
      <c r="AC103" s="3"/>
      <c r="AD103" s="4"/>
      <c r="AF103" s="3" t="n">
        <f aca="false">+IF(AND(AF$7&lt;$A103+1,AF$8&gt;$A103-1),AF$9*VLOOKUP($A103,curves,3,0),0)</f>
        <v>18165729.1826698</v>
      </c>
      <c r="AG103" s="4" t="n">
        <f aca="false">+IF(AND(AF$7&lt;$A103+1,AF$8&gt;$A103-1),AF$9*(VLOOKUP($A103,curves,6,0)-AF$10)*VLOOKUP($A103,curves,3,0),0)</f>
        <v>15350041.159356</v>
      </c>
      <c r="AI103" s="3" t="n">
        <f aca="false">+IF(AND(AI$7&lt;$A103+1,AI$8&gt;$A103-1),AI$9*VLOOKUP($A103,curves,3,0),0)</f>
        <v>-200335.29457232</v>
      </c>
      <c r="AJ103" s="4" t="n">
        <f aca="false">+IF(AND(AI$7&lt;$A103+1,AI$8&gt;$A103-1),AI$9*(VLOOKUP($A103,curves,6,0)-AI$10)*VLOOKUP($A103,curves,3,0),0)</f>
        <v>-630054.501429945</v>
      </c>
      <c r="AL103" s="3" t="n">
        <f aca="false">+IF(AND(AL$7&lt;$A103+1,AL$8&gt;$A103-1),AL$9*VLOOKUP($A103,curves,3,0),0)</f>
        <v>-449134.847202438</v>
      </c>
      <c r="AM103" s="4" t="n">
        <f aca="false">+IF(AND(AL$7&lt;$A103+1,AL$8&gt;$A103-1),AL$9*(VLOOKUP($A103,curves,6,0)-AL$10)*VLOOKUP($A103,curves,3,0),0)</f>
        <v>-1412529.09445167</v>
      </c>
      <c r="AO103" s="3"/>
      <c r="AP103" s="4"/>
    </row>
    <row r="104" customFormat="false" ht="12.75" hidden="false" customHeight="false" outlineLevel="0" collapsed="false">
      <c r="A104" s="58" t="n">
        <f aca="false">+curves!A93</f>
        <v>39448</v>
      </c>
      <c r="B104" s="3" t="n">
        <f aca="false">+SUMIF($H$11:$CM$11,"POS",$H104:$CM104)</f>
        <v>17406081.7788388</v>
      </c>
      <c r="C104" s="4" t="n">
        <f aca="false">+SUMIF($H$11:$CM$11,"P&amp;l",$H104:$CM104)</f>
        <v>16600533.5260491</v>
      </c>
      <c r="D104" s="66"/>
      <c r="E104" s="3" t="n">
        <f aca="false">+IF(AND($H$7&lt;$A104+1,$H$8&gt;$A104-1),$H$9*VLOOKUP($A104,curves,3,0),0)</f>
        <v>0</v>
      </c>
      <c r="F104" s="4" t="n">
        <f aca="false">-G104*1000*VLOOKUP(A104,curves,3,0)</f>
        <v>-4106864.70046541</v>
      </c>
      <c r="G104" s="67" t="n">
        <v>1141.30066109066</v>
      </c>
      <c r="H104" s="3" t="n">
        <f aca="false">+IF(AND($H$7&lt;$A104+1,$H$8&gt;$A104-1),$H$9*VLOOKUP($A104,curves,3,0),0)</f>
        <v>0</v>
      </c>
      <c r="I104" s="4" t="n">
        <f aca="false">+IF(AND(H$7&lt;$A104+1,H$8&gt;$A104-1),H$9*(VLOOKUP($A104,curves,6,0)-H$10)*VLOOKUP($A104,curves,3,0),0)</f>
        <v>0</v>
      </c>
      <c r="K104" s="3" t="n">
        <f aca="false">+IF(AND(K$7&lt;$A104+1,K$8&gt;$A104-1),K$9*VLOOKUP($A104,curves,3,0),0)</f>
        <v>0</v>
      </c>
      <c r="L104" s="4" t="n">
        <f aca="false">+IF(AND(K$7&lt;$A104+1,K$8&gt;$A104-1),K$9*(VLOOKUP($A104,curves,6,0)-K$10)*VLOOKUP($A104,curves,3,0),0)</f>
        <v>0</v>
      </c>
      <c r="N104" s="3" t="n">
        <f aca="false">+IF(AND(N$7&lt;$A104+1,N$8&gt;$A104-1),N$9*VLOOKUP($A104,curves,3,0),0)</f>
        <v>0</v>
      </c>
      <c r="O104" s="4" t="n">
        <f aca="false">+IF(AND(N$7&lt;$A104+1,N$8&gt;$A104-1),N$9*(VLOOKUP($A104,curves,6,0)-N$10)*VLOOKUP($A104,curves,3,0),0)</f>
        <v>0</v>
      </c>
      <c r="Q104" s="3"/>
      <c r="R104" s="4"/>
      <c r="T104" s="3" t="n">
        <f aca="false">+IF(AND(T$7&lt;$A104+1,T$8&gt;$A104-1),T$9*VLOOKUP($A104,curves,3,0),0)</f>
        <v>0</v>
      </c>
      <c r="U104" s="4" t="n">
        <f aca="false">+IF(AND(T$7&lt;$A104+1,T$8&gt;$A104-1),T$9*(VLOOKUP($A104,curves,6,0)-T$10)*VLOOKUP($A104,curves,3,0),0)</f>
        <v>0</v>
      </c>
      <c r="W104" s="3" t="n">
        <f aca="false">+IF(AND(W$7&lt;$A104+1,W$8&gt;$A104-1),W$9*VLOOKUP($A104,curves,3,0),0)</f>
        <v>0</v>
      </c>
      <c r="X104" s="4" t="n">
        <f aca="false">+IF(AND(W$7&lt;$A104+1,W$8&gt;$A104-1),W$9*(VLOOKUP($A104,curves,6,0)-W$10)*VLOOKUP($A104,curves,3,0),0)</f>
        <v>0</v>
      </c>
      <c r="Z104" s="3" t="n">
        <f aca="false">+IF(AND(Z$7&lt;$A104+1,Z$8&gt;$A104-1),Z$9*VLOOKUP($A104,curves,3,0),0)</f>
        <v>0</v>
      </c>
      <c r="AA104" s="4" t="n">
        <f aca="false">+IF(AND(Z$7&lt;$A104+1,Z$8&gt;$A104-1),Z$9*(VLOOKUP($A104,curves,6,0)-Z$10)*VLOOKUP($A104,curves,3,0),0)</f>
        <v>0</v>
      </c>
      <c r="AC104" s="3"/>
      <c r="AD104" s="4"/>
      <c r="AF104" s="3" t="n">
        <f aca="false">+IF(AND(AF$7&lt;$A104+1,AF$8&gt;$A104-1),AF$9*VLOOKUP($A104,curves,3,0),0)</f>
        <v>18051466.7536928</v>
      </c>
      <c r="AG104" s="4" t="n">
        <f aca="false">+IF(AND(AF$7&lt;$A104+1,AF$8&gt;$A104-1),AF$9*(VLOOKUP($A104,curves,6,0)-AF$10)*VLOOKUP($A104,curves,3,0),0)</f>
        <v>18755473.9570869</v>
      </c>
      <c r="AI104" s="3" t="n">
        <f aca="false">+IF(AND(AI$7&lt;$A104+1,AI$8&gt;$A104-1),AI$9*VLOOKUP($A104,curves,3,0),0)</f>
        <v>-199075.185653075</v>
      </c>
      <c r="AJ104" s="4" t="n">
        <f aca="false">+IF(AND(AI$7&lt;$A104+1,AI$8&gt;$A104-1),AI$9*(VLOOKUP($A104,curves,6,0)-AI$10)*VLOOKUP($A104,curves,3,0),0)</f>
        <v>-664712.044895618</v>
      </c>
      <c r="AL104" s="3" t="n">
        <f aca="false">+IF(AND(AL$7&lt;$A104+1,AL$8&gt;$A104-1),AL$9*VLOOKUP($A104,curves,3,0),0)</f>
        <v>-446309.789200994</v>
      </c>
      <c r="AM104" s="4" t="n">
        <f aca="false">+IF(AND(AL$7&lt;$A104+1,AL$8&gt;$A104-1),AL$9*(VLOOKUP($A104,curves,6,0)-AL$10)*VLOOKUP($A104,curves,3,0),0)</f>
        <v>-1490228.38614212</v>
      </c>
      <c r="AO104" s="3"/>
      <c r="AP104" s="4"/>
    </row>
    <row r="105" customFormat="false" ht="12.75" hidden="false" customHeight="false" outlineLevel="0" collapsed="false">
      <c r="A105" s="58" t="n">
        <f aca="false">+curves!A94</f>
        <v>39479</v>
      </c>
      <c r="B105" s="3" t="n">
        <f aca="false">+SUMIF($H$11:$CM$11,"POS",$H105:$CM105)</f>
        <v>17296627.5285805</v>
      </c>
      <c r="C105" s="4" t="n">
        <f aca="false">+SUMIF($H$11:$CM$11,"P&amp;l",$H105:$CM105)</f>
        <v>14679998.8952177</v>
      </c>
      <c r="D105" s="66"/>
      <c r="E105" s="3" t="n">
        <f aca="false">+IF(AND($H$7&lt;$A105+1,$H$8&gt;$A105-1),$H$9*VLOOKUP($A105,curves,3,0),0)</f>
        <v>0</v>
      </c>
      <c r="F105" s="4" t="n">
        <f aca="false">-G105*1000*VLOOKUP(A105,curves,3,0)</f>
        <v>-4083469.5845857</v>
      </c>
      <c r="G105" s="67" t="n">
        <v>1141.98022864475</v>
      </c>
      <c r="H105" s="3" t="n">
        <f aca="false">+IF(AND($H$7&lt;$A105+1,$H$8&gt;$A105-1),$H$9*VLOOKUP($A105,curves,3,0),0)</f>
        <v>0</v>
      </c>
      <c r="I105" s="4" t="n">
        <f aca="false">+IF(AND(H$7&lt;$A105+1,H$8&gt;$A105-1),H$9*(VLOOKUP($A105,curves,6,0)-H$10)*VLOOKUP($A105,curves,3,0),0)</f>
        <v>0</v>
      </c>
      <c r="K105" s="3" t="n">
        <f aca="false">+IF(AND(K$7&lt;$A105+1,K$8&gt;$A105-1),K$9*VLOOKUP($A105,curves,3,0),0)</f>
        <v>0</v>
      </c>
      <c r="L105" s="4" t="n">
        <f aca="false">+IF(AND(K$7&lt;$A105+1,K$8&gt;$A105-1),K$9*(VLOOKUP($A105,curves,6,0)-K$10)*VLOOKUP($A105,curves,3,0),0)</f>
        <v>0</v>
      </c>
      <c r="N105" s="3" t="n">
        <f aca="false">+IF(AND(N$7&lt;$A105+1,N$8&gt;$A105-1),N$9*VLOOKUP($A105,curves,3,0),0)</f>
        <v>0</v>
      </c>
      <c r="O105" s="4" t="n">
        <f aca="false">+IF(AND(N$7&lt;$A105+1,N$8&gt;$A105-1),N$9*(VLOOKUP($A105,curves,6,0)-N$10)*VLOOKUP($A105,curves,3,0),0)</f>
        <v>0</v>
      </c>
      <c r="Q105" s="3"/>
      <c r="R105" s="4"/>
      <c r="T105" s="3" t="n">
        <f aca="false">+IF(AND(T$7&lt;$A105+1,T$8&gt;$A105-1),T$9*VLOOKUP($A105,curves,3,0),0)</f>
        <v>0</v>
      </c>
      <c r="U105" s="4" t="n">
        <f aca="false">+IF(AND(T$7&lt;$A105+1,T$8&gt;$A105-1),T$9*(VLOOKUP($A105,curves,6,0)-T$10)*VLOOKUP($A105,curves,3,0),0)</f>
        <v>0</v>
      </c>
      <c r="W105" s="3" t="n">
        <f aca="false">+IF(AND(W$7&lt;$A105+1,W$8&gt;$A105-1),W$9*VLOOKUP($A105,curves,3,0),0)</f>
        <v>0</v>
      </c>
      <c r="X105" s="4" t="n">
        <f aca="false">+IF(AND(W$7&lt;$A105+1,W$8&gt;$A105-1),W$9*(VLOOKUP($A105,curves,6,0)-W$10)*VLOOKUP($A105,curves,3,0),0)</f>
        <v>0</v>
      </c>
      <c r="Z105" s="3" t="n">
        <f aca="false">+IF(AND(Z$7&lt;$A105+1,Z$8&gt;$A105-1),Z$9*VLOOKUP($A105,curves,3,0),0)</f>
        <v>0</v>
      </c>
      <c r="AA105" s="4" t="n">
        <f aca="false">+IF(AND(Z$7&lt;$A105+1,Z$8&gt;$A105-1),Z$9*(VLOOKUP($A105,curves,6,0)-Z$10)*VLOOKUP($A105,curves,3,0),0)</f>
        <v>0</v>
      </c>
      <c r="AC105" s="3"/>
      <c r="AD105" s="4"/>
      <c r="AF105" s="3" t="n">
        <f aca="false">+IF(AND(AF$7&lt;$A105+1,AF$8&gt;$A105-1),AF$9*VLOOKUP($A105,curves,3,0),0)</f>
        <v>17937954.1444398</v>
      </c>
      <c r="AG105" s="4" t="n">
        <f aca="false">+IF(AND(AF$7&lt;$A105+1,AF$8&gt;$A105-1),AF$9*(VLOOKUP($A105,curves,6,0)-AF$10)*VLOOKUP($A105,curves,3,0),0)</f>
        <v>16754049.1709068</v>
      </c>
      <c r="AI105" s="3" t="n">
        <f aca="false">+IF(AND(AI$7&lt;$A105+1,AI$8&gt;$A105-1),AI$9*VLOOKUP($A105,curves,3,0),0)</f>
        <v>-197823.345895711</v>
      </c>
      <c r="AJ105" s="4" t="n">
        <f aca="false">+IF(AND(AI$7&lt;$A105+1,AI$8&gt;$A105-1),AI$9*(VLOOKUP($A105,curves,6,0)-AI$10)*VLOOKUP($A105,curves,3,0),0)</f>
        <v>-639760.700626728</v>
      </c>
      <c r="AL105" s="3" t="n">
        <f aca="false">+IF(AND(AL$7&lt;$A105+1,AL$8&gt;$A105-1),AL$9*VLOOKUP($A105,curves,3,0),0)</f>
        <v>-443503.269963601</v>
      </c>
      <c r="AM105" s="4" t="n">
        <f aca="false">+IF(AND(AL$7&lt;$A105+1,AL$8&gt;$A105-1),AL$9*(VLOOKUP($A105,curves,6,0)-AL$10)*VLOOKUP($A105,curves,3,0),0)</f>
        <v>-1434289.57506229</v>
      </c>
      <c r="AO105" s="3"/>
      <c r="AP105" s="4"/>
    </row>
    <row r="106" customFormat="false" ht="12.75" hidden="false" customHeight="false" outlineLevel="0" collapsed="false">
      <c r="A106" s="58" t="n">
        <f aca="false">+curves!A95</f>
        <v>39508</v>
      </c>
      <c r="B106" s="3" t="n">
        <f aca="false">+SUMIF($H$11:$CM$11,"POS",$H106:$CM106)</f>
        <v>17194885.0274749</v>
      </c>
      <c r="C106" s="4" t="n">
        <f aca="false">+SUMIF($H$11:$CM$11,"P&amp;l",$H106:$CM106)</f>
        <v>12495871.9958626</v>
      </c>
      <c r="D106" s="66"/>
      <c r="E106" s="3" t="n">
        <f aca="false">+IF(AND($H$7&lt;$A106+1,$H$8&gt;$A106-1),$H$9*VLOOKUP($A106,curves,3,0),0)</f>
        <v>0</v>
      </c>
      <c r="F106" s="4" t="n">
        <f aca="false">-G106*1000*VLOOKUP(A106,curves,3,0)</f>
        <v>-4061867.92614476</v>
      </c>
      <c r="G106" s="67" t="n">
        <v>1142.66050005824</v>
      </c>
      <c r="H106" s="3" t="n">
        <f aca="false">+IF(AND($H$7&lt;$A106+1,$H$8&gt;$A106-1),$H$9*VLOOKUP($A106,curves,3,0),0)</f>
        <v>0</v>
      </c>
      <c r="I106" s="4" t="n">
        <f aca="false">+IF(AND(H$7&lt;$A106+1,H$8&gt;$A106-1),H$9*(VLOOKUP($A106,curves,6,0)-H$10)*VLOOKUP($A106,curves,3,0),0)</f>
        <v>0</v>
      </c>
      <c r="K106" s="3" t="n">
        <f aca="false">+IF(AND(K$7&lt;$A106+1,K$8&gt;$A106-1),K$9*VLOOKUP($A106,curves,3,0),0)</f>
        <v>0</v>
      </c>
      <c r="L106" s="4" t="n">
        <f aca="false">+IF(AND(K$7&lt;$A106+1,K$8&gt;$A106-1),K$9*(VLOOKUP($A106,curves,6,0)-K$10)*VLOOKUP($A106,curves,3,0),0)</f>
        <v>0</v>
      </c>
      <c r="N106" s="3" t="n">
        <f aca="false">+IF(AND(N$7&lt;$A106+1,N$8&gt;$A106-1),N$9*VLOOKUP($A106,curves,3,0),0)</f>
        <v>0</v>
      </c>
      <c r="O106" s="4" t="n">
        <f aca="false">+IF(AND(N$7&lt;$A106+1,N$8&gt;$A106-1),N$9*(VLOOKUP($A106,curves,6,0)-N$10)*VLOOKUP($A106,curves,3,0),0)</f>
        <v>0</v>
      </c>
      <c r="Q106" s="3"/>
      <c r="R106" s="4"/>
      <c r="T106" s="3" t="n">
        <f aca="false">+IF(AND(T$7&lt;$A106+1,T$8&gt;$A106-1),T$9*VLOOKUP($A106,curves,3,0),0)</f>
        <v>0</v>
      </c>
      <c r="U106" s="4" t="n">
        <f aca="false">+IF(AND(T$7&lt;$A106+1,T$8&gt;$A106-1),T$9*(VLOOKUP($A106,curves,6,0)-T$10)*VLOOKUP($A106,curves,3,0),0)</f>
        <v>0</v>
      </c>
      <c r="W106" s="3" t="n">
        <f aca="false">+IF(AND(W$7&lt;$A106+1,W$8&gt;$A106-1),W$9*VLOOKUP($A106,curves,3,0),0)</f>
        <v>0</v>
      </c>
      <c r="X106" s="4" t="n">
        <f aca="false">+IF(AND(W$7&lt;$A106+1,W$8&gt;$A106-1),W$9*(VLOOKUP($A106,curves,6,0)-W$10)*VLOOKUP($A106,curves,3,0),0)</f>
        <v>0</v>
      </c>
      <c r="Z106" s="3" t="n">
        <f aca="false">+IF(AND(Z$7&lt;$A106+1,Z$8&gt;$A106-1),Z$9*VLOOKUP($A106,curves,3,0),0)</f>
        <v>0</v>
      </c>
      <c r="AA106" s="4" t="n">
        <f aca="false">+IF(AND(Z$7&lt;$A106+1,Z$8&gt;$A106-1),Z$9*(VLOOKUP($A106,curves,6,0)-Z$10)*VLOOKUP($A106,curves,3,0),0)</f>
        <v>0</v>
      </c>
      <c r="AC106" s="3"/>
      <c r="AD106" s="4"/>
      <c r="AF106" s="3" t="n">
        <f aca="false">+IF(AND(AF$7&lt;$A106+1,AF$8&gt;$A106-1),AF$9*VLOOKUP($A106,curves,3,0),0)</f>
        <v>17832439.2215824</v>
      </c>
      <c r="AG106" s="4" t="n">
        <f aca="false">+IF(AND(AF$7&lt;$A106+1,AF$8&gt;$A106-1),AF$9*(VLOOKUP($A106,curves,6,0)-AF$10)*VLOOKUP($A106,curves,3,0),0)</f>
        <v>14479940.6479249</v>
      </c>
      <c r="AI106" s="3" t="n">
        <f aca="false">+IF(AND(AI$7&lt;$A106+1,AI$8&gt;$A106-1),AI$9*VLOOKUP($A106,curves,3,0),0)</f>
        <v>-196659.706223455</v>
      </c>
      <c r="AJ106" s="4" t="n">
        <f aca="false">+IF(AND(AI$7&lt;$A106+1,AI$8&gt;$A106-1),AI$9*(VLOOKUP($A106,curves,6,0)-AI$10)*VLOOKUP($A106,curves,3,0),0)</f>
        <v>-612005.005767391</v>
      </c>
      <c r="AL106" s="3" t="n">
        <f aca="false">+IF(AND(AL$7&lt;$A106+1,AL$8&gt;$A106-1),AL$9*VLOOKUP($A106,curves,3,0),0)</f>
        <v>-440894.487883973</v>
      </c>
      <c r="AM106" s="4" t="n">
        <f aca="false">+IF(AND(AL$7&lt;$A106+1,AL$8&gt;$A106-1),AL$9*(VLOOKUP($A106,curves,6,0)-AL$10)*VLOOKUP($A106,curves,3,0),0)</f>
        <v>-1372063.64629492</v>
      </c>
      <c r="AO106" s="3"/>
      <c r="AP106" s="4"/>
    </row>
    <row r="107" customFormat="false" ht="12.75" hidden="false" customHeight="false" outlineLevel="0" collapsed="false">
      <c r="A107" s="58" t="n">
        <f aca="false">+curves!A96</f>
        <v>39539</v>
      </c>
      <c r="B107" s="3" t="n">
        <f aca="false">+SUMIF($H$11:$CM$11,"POS",$H107:$CM107)</f>
        <v>17086816.1955158</v>
      </c>
      <c r="C107" s="4" t="n">
        <f aca="false">+SUMIF($H$11:$CM$11,"P&amp;l",$H107:$CM107)</f>
        <v>10230223.708916</v>
      </c>
      <c r="D107" s="66"/>
      <c r="E107" s="3" t="n">
        <f aca="false">+IF(AND($H$7&lt;$A107+1,$H$8&gt;$A107-1),$H$9*VLOOKUP($A107,curves,3,0),0)</f>
        <v>0</v>
      </c>
      <c r="F107" s="4" t="n">
        <f aca="false">-G107*1000*VLOOKUP(A107,curves,3,0)</f>
        <v>-4038744.81011582</v>
      </c>
      <c r="G107" s="67" t="n">
        <v>1143.34147606012</v>
      </c>
      <c r="H107" s="3" t="n">
        <f aca="false">+IF(AND($H$7&lt;$A107+1,$H$8&gt;$A107-1),$H$9*VLOOKUP($A107,curves,3,0),0)</f>
        <v>0</v>
      </c>
      <c r="I107" s="4" t="n">
        <f aca="false">+IF(AND(H$7&lt;$A107+1,H$8&gt;$A107-1),H$9*(VLOOKUP($A107,curves,6,0)-H$10)*VLOOKUP($A107,curves,3,0),0)</f>
        <v>0</v>
      </c>
      <c r="K107" s="3" t="n">
        <f aca="false">+IF(AND(K$7&lt;$A107+1,K$8&gt;$A107-1),K$9*VLOOKUP($A107,curves,3,0),0)</f>
        <v>0</v>
      </c>
      <c r="L107" s="4" t="n">
        <f aca="false">+IF(AND(K$7&lt;$A107+1,K$8&gt;$A107-1),K$9*(VLOOKUP($A107,curves,6,0)-K$10)*VLOOKUP($A107,curves,3,0),0)</f>
        <v>0</v>
      </c>
      <c r="N107" s="3" t="n">
        <f aca="false">+IF(AND(N$7&lt;$A107+1,N$8&gt;$A107-1),N$9*VLOOKUP($A107,curves,3,0),0)</f>
        <v>0</v>
      </c>
      <c r="O107" s="4" t="n">
        <f aca="false">+IF(AND(N$7&lt;$A107+1,N$8&gt;$A107-1),N$9*(VLOOKUP($A107,curves,6,0)-N$10)*VLOOKUP($A107,curves,3,0),0)</f>
        <v>0</v>
      </c>
      <c r="Q107" s="3"/>
      <c r="R107" s="4"/>
      <c r="T107" s="3" t="n">
        <f aca="false">+IF(AND(T$7&lt;$A107+1,T$8&gt;$A107-1),T$9*VLOOKUP($A107,curves,3,0),0)</f>
        <v>0</v>
      </c>
      <c r="U107" s="4" t="n">
        <f aca="false">+IF(AND(T$7&lt;$A107+1,T$8&gt;$A107-1),T$9*(VLOOKUP($A107,curves,6,0)-T$10)*VLOOKUP($A107,curves,3,0),0)</f>
        <v>0</v>
      </c>
      <c r="W107" s="3" t="n">
        <f aca="false">+IF(AND(W$7&lt;$A107+1,W$8&gt;$A107-1),W$9*VLOOKUP($A107,curves,3,0),0)</f>
        <v>0</v>
      </c>
      <c r="X107" s="4" t="n">
        <f aca="false">+IF(AND(W$7&lt;$A107+1,W$8&gt;$A107-1),W$9*(VLOOKUP($A107,curves,6,0)-W$10)*VLOOKUP($A107,curves,3,0),0)</f>
        <v>0</v>
      </c>
      <c r="Z107" s="3" t="n">
        <f aca="false">+IF(AND(Z$7&lt;$A107+1,Z$8&gt;$A107-1),Z$9*VLOOKUP($A107,curves,3,0),0)</f>
        <v>0</v>
      </c>
      <c r="AA107" s="4" t="n">
        <f aca="false">+IF(AND(Z$7&lt;$A107+1,Z$8&gt;$A107-1),Z$9*(VLOOKUP($A107,curves,6,0)-Z$10)*VLOOKUP($A107,curves,3,0),0)</f>
        <v>0</v>
      </c>
      <c r="AC107" s="3"/>
      <c r="AD107" s="4"/>
      <c r="AF107" s="3" t="n">
        <f aca="false">+IF(AND(AF$7&lt;$A107+1,AF$8&gt;$A107-1),AF$9*VLOOKUP($A107,curves,3,0),0)</f>
        <v>17720363.3993492</v>
      </c>
      <c r="AG107" s="4" t="n">
        <f aca="false">+IF(AND(AF$7&lt;$A107+1,AF$8&gt;$A107-1),AF$9*(VLOOKUP($A107,curves,6,0)-AF$10)*VLOOKUP($A107,curves,3,0),0)</f>
        <v>12120728.5651549</v>
      </c>
      <c r="AI107" s="3" t="n">
        <f aca="false">+IF(AND(AI$7&lt;$A107+1,AI$8&gt;$A107-1),AI$9*VLOOKUP($A107,curves,3,0),0)</f>
        <v>-195423.711640703</v>
      </c>
      <c r="AJ107" s="4" t="n">
        <f aca="false">+IF(AND(AI$7&lt;$A107+1,AI$8&gt;$A107-1),AI$9*(VLOOKUP($A107,curves,6,0)-AI$10)*VLOOKUP($A107,curves,3,0),0)</f>
        <v>-583144.355535859</v>
      </c>
      <c r="AL107" s="3" t="n">
        <f aca="false">+IF(AND(AL$7&lt;$A107+1,AL$8&gt;$A107-1),AL$9*VLOOKUP($A107,curves,3,0),0)</f>
        <v>-438123.492192713</v>
      </c>
      <c r="AM107" s="4" t="n">
        <f aca="false">+IF(AND(AL$7&lt;$A107+1,AL$8&gt;$A107-1),AL$9*(VLOOKUP($A107,curves,6,0)-AL$10)*VLOOKUP($A107,curves,3,0),0)</f>
        <v>-1307360.50070306</v>
      </c>
      <c r="AO107" s="3"/>
      <c r="AP107" s="4"/>
    </row>
    <row r="108" customFormat="false" ht="12.75" hidden="false" customHeight="false" outlineLevel="0" collapsed="false">
      <c r="A108" s="58" t="n">
        <f aca="false">+curves!A97</f>
        <v>39569</v>
      </c>
      <c r="B108" s="3" t="n">
        <f aca="false">+SUMIF($H$11:$CM$11,"POS",$H108:$CM108)</f>
        <v>16982908.2370623</v>
      </c>
      <c r="C108" s="4" t="n">
        <f aca="false">+SUMIF($H$11:$CM$11,"P&amp;l",$H108:$CM108)</f>
        <v>9828353.74017609</v>
      </c>
      <c r="D108" s="66"/>
      <c r="E108" s="3" t="n">
        <f aca="false">+IF(AND($H$7&lt;$A108+1,$H$8&gt;$A108-1),$H$9*VLOOKUP($A108,curves,3,0),0)</f>
        <v>0</v>
      </c>
      <c r="F108" s="4" t="n">
        <f aca="false">-G108*1000*VLOOKUP(A108,curves,3,0)</f>
        <v>-4016577.81791669</v>
      </c>
      <c r="G108" s="67" t="n">
        <v>1144.02315738018</v>
      </c>
      <c r="H108" s="3" t="n">
        <f aca="false">+IF(AND($H$7&lt;$A108+1,$H$8&gt;$A108-1),$H$9*VLOOKUP($A108,curves,3,0),0)</f>
        <v>0</v>
      </c>
      <c r="I108" s="4" t="n">
        <f aca="false">+IF(AND(H$7&lt;$A108+1,H$8&gt;$A108-1),H$9*(VLOOKUP($A108,curves,6,0)-H$10)*VLOOKUP($A108,curves,3,0),0)</f>
        <v>0</v>
      </c>
      <c r="K108" s="3" t="n">
        <f aca="false">+IF(AND(K$7&lt;$A108+1,K$8&gt;$A108-1),K$9*VLOOKUP($A108,curves,3,0),0)</f>
        <v>0</v>
      </c>
      <c r="L108" s="4" t="n">
        <f aca="false">+IF(AND(K$7&lt;$A108+1,K$8&gt;$A108-1),K$9*(VLOOKUP($A108,curves,6,0)-K$10)*VLOOKUP($A108,curves,3,0),0)</f>
        <v>0</v>
      </c>
      <c r="N108" s="3" t="n">
        <f aca="false">+IF(AND(N$7&lt;$A108+1,N$8&gt;$A108-1),N$9*VLOOKUP($A108,curves,3,0),0)</f>
        <v>0</v>
      </c>
      <c r="O108" s="4" t="n">
        <f aca="false">+IF(AND(N$7&lt;$A108+1,N$8&gt;$A108-1),N$9*(VLOOKUP($A108,curves,6,0)-N$10)*VLOOKUP($A108,curves,3,0),0)</f>
        <v>0</v>
      </c>
      <c r="Q108" s="3"/>
      <c r="R108" s="4"/>
      <c r="T108" s="3" t="n">
        <f aca="false">+IF(AND(T$7&lt;$A108+1,T$8&gt;$A108-1),T$9*VLOOKUP($A108,curves,3,0),0)</f>
        <v>0</v>
      </c>
      <c r="U108" s="4" t="n">
        <f aca="false">+IF(AND(T$7&lt;$A108+1,T$8&gt;$A108-1),T$9*(VLOOKUP($A108,curves,6,0)-T$10)*VLOOKUP($A108,curves,3,0),0)</f>
        <v>0</v>
      </c>
      <c r="W108" s="3" t="n">
        <f aca="false">+IF(AND(W$7&lt;$A108+1,W$8&gt;$A108-1),W$9*VLOOKUP($A108,curves,3,0),0)</f>
        <v>0</v>
      </c>
      <c r="X108" s="4" t="n">
        <f aca="false">+IF(AND(W$7&lt;$A108+1,W$8&gt;$A108-1),W$9*(VLOOKUP($A108,curves,6,0)-W$10)*VLOOKUP($A108,curves,3,0),0)</f>
        <v>0</v>
      </c>
      <c r="Z108" s="3" t="n">
        <f aca="false">+IF(AND(Z$7&lt;$A108+1,Z$8&gt;$A108-1),Z$9*VLOOKUP($A108,curves,3,0),0)</f>
        <v>0</v>
      </c>
      <c r="AA108" s="4" t="n">
        <f aca="false">+IF(AND(Z$7&lt;$A108+1,Z$8&gt;$A108-1),Z$9*(VLOOKUP($A108,curves,6,0)-Z$10)*VLOOKUP($A108,curves,3,0),0)</f>
        <v>0</v>
      </c>
      <c r="AC108" s="3"/>
      <c r="AD108" s="4"/>
      <c r="AF108" s="3" t="n">
        <f aca="false">+IF(AND(AF$7&lt;$A108+1,AF$8&gt;$A108-1),AF$9*VLOOKUP($A108,curves,3,0),0)</f>
        <v>17612602.7280333</v>
      </c>
      <c r="AG108" s="4" t="n">
        <f aca="false">+IF(AND(AF$7&lt;$A108+1,AF$8&gt;$A108-1),AF$9*(VLOOKUP($A108,curves,6,0)-AF$10)*VLOOKUP($A108,curves,3,0),0)</f>
        <v>11694768.2114141</v>
      </c>
      <c r="AI108" s="3" t="n">
        <f aca="false">+IF(AND(AI$7&lt;$A108+1,AI$8&gt;$A108-1),AI$9*VLOOKUP($A108,curves,3,0),0)</f>
        <v>-194235.305405297</v>
      </c>
      <c r="AJ108" s="4" t="n">
        <f aca="false">+IF(AND(AI$7&lt;$A108+1,AI$8&gt;$A108-1),AI$9*(VLOOKUP($A108,curves,6,0)-AI$10)*VLOOKUP($A108,curves,3,0),0)</f>
        <v>-575713.4452213</v>
      </c>
      <c r="AL108" s="3" t="n">
        <f aca="false">+IF(AND(AL$7&lt;$A108+1,AL$8&gt;$A108-1),AL$9*VLOOKUP($A108,curves,3,0),0)</f>
        <v>-435459.1855657</v>
      </c>
      <c r="AM108" s="4" t="n">
        <f aca="false">+IF(AND(AL$7&lt;$A108+1,AL$8&gt;$A108-1),AL$9*(VLOOKUP($A108,curves,6,0)-AL$10)*VLOOKUP($A108,curves,3,0),0)</f>
        <v>-1290701.02601674</v>
      </c>
      <c r="AO108" s="3"/>
      <c r="AP108" s="4"/>
    </row>
    <row r="109" customFormat="false" ht="12.75" hidden="false" customHeight="false" outlineLevel="0" collapsed="false">
      <c r="A109" s="58" t="n">
        <f aca="false">+curves!A98</f>
        <v>39600</v>
      </c>
      <c r="B109" s="3" t="n">
        <f aca="false">+SUMIF($H$11:$CM$11,"POS",$H109:$CM109)</f>
        <v>16876229.25956</v>
      </c>
      <c r="C109" s="4" t="n">
        <f aca="false">+SUMIF($H$11:$CM$11,"P&amp;l",$H109:$CM109)</f>
        <v>9935378.74296845</v>
      </c>
      <c r="D109" s="66"/>
      <c r="E109" s="3" t="n">
        <f aca="false">+IF(AND($H$7&lt;$A109+1,$H$8&gt;$A109-1),$H$9*VLOOKUP($A109,curves,3,0),0)</f>
        <v>0</v>
      </c>
      <c r="F109" s="4" t="n">
        <f aca="false">-G109*1000*VLOOKUP(A109,curves,3,0)</f>
        <v>-3993728.24629581</v>
      </c>
      <c r="G109" s="67" t="n">
        <v>1144.70554474897</v>
      </c>
      <c r="H109" s="3" t="n">
        <f aca="false">+IF(AND($H$7&lt;$A109+1,$H$8&gt;$A109-1),$H$9*VLOOKUP($A109,curves,3,0),0)</f>
        <v>0</v>
      </c>
      <c r="I109" s="4" t="n">
        <f aca="false">+IF(AND(H$7&lt;$A109+1,H$8&gt;$A109-1),H$9*(VLOOKUP($A109,curves,6,0)-H$10)*VLOOKUP($A109,curves,3,0),0)</f>
        <v>0</v>
      </c>
      <c r="K109" s="3" t="n">
        <f aca="false">+IF(AND(K$7&lt;$A109+1,K$8&gt;$A109-1),K$9*VLOOKUP($A109,curves,3,0),0)</f>
        <v>0</v>
      </c>
      <c r="L109" s="4" t="n">
        <f aca="false">+IF(AND(K$7&lt;$A109+1,K$8&gt;$A109-1),K$9*(VLOOKUP($A109,curves,6,0)-K$10)*VLOOKUP($A109,curves,3,0),0)</f>
        <v>0</v>
      </c>
      <c r="N109" s="3" t="n">
        <f aca="false">+IF(AND(N$7&lt;$A109+1,N$8&gt;$A109-1),N$9*VLOOKUP($A109,curves,3,0),0)</f>
        <v>0</v>
      </c>
      <c r="O109" s="4" t="n">
        <f aca="false">+IF(AND(N$7&lt;$A109+1,N$8&gt;$A109-1),N$9*(VLOOKUP($A109,curves,6,0)-N$10)*VLOOKUP($A109,curves,3,0),0)</f>
        <v>0</v>
      </c>
      <c r="Q109" s="3"/>
      <c r="R109" s="4"/>
      <c r="T109" s="3" t="n">
        <f aca="false">+IF(AND(T$7&lt;$A109+1,T$8&gt;$A109-1),T$9*VLOOKUP($A109,curves,3,0),0)</f>
        <v>0</v>
      </c>
      <c r="U109" s="4" t="n">
        <f aca="false">+IF(AND(T$7&lt;$A109+1,T$8&gt;$A109-1),T$9*(VLOOKUP($A109,curves,6,0)-T$10)*VLOOKUP($A109,curves,3,0),0)</f>
        <v>0</v>
      </c>
      <c r="W109" s="3" t="n">
        <f aca="false">+IF(AND(W$7&lt;$A109+1,W$8&gt;$A109-1),W$9*VLOOKUP($A109,curves,3,0),0)</f>
        <v>0</v>
      </c>
      <c r="X109" s="4" t="n">
        <f aca="false">+IF(AND(W$7&lt;$A109+1,W$8&gt;$A109-1),W$9*(VLOOKUP($A109,curves,6,0)-W$10)*VLOOKUP($A109,curves,3,0),0)</f>
        <v>0</v>
      </c>
      <c r="Z109" s="3" t="n">
        <f aca="false">+IF(AND(Z$7&lt;$A109+1,Z$8&gt;$A109-1),Z$9*VLOOKUP($A109,curves,3,0),0)</f>
        <v>0</v>
      </c>
      <c r="AA109" s="4" t="n">
        <f aca="false">+IF(AND(Z$7&lt;$A109+1,Z$8&gt;$A109-1),Z$9*(VLOOKUP($A109,curves,6,0)-Z$10)*VLOOKUP($A109,curves,3,0),0)</f>
        <v>0</v>
      </c>
      <c r="AC109" s="3"/>
      <c r="AD109" s="4"/>
      <c r="AF109" s="3" t="n">
        <f aca="false">+IF(AND(AF$7&lt;$A109+1,AF$8&gt;$A109-1),AF$9*VLOOKUP($A109,curves,3,0),0)</f>
        <v>17501968.2934621</v>
      </c>
      <c r="AG109" s="4" t="n">
        <f aca="false">+IF(AND(AF$7&lt;$A109+1,AF$8&gt;$A109-1),AF$9*(VLOOKUP($A109,curves,6,0)-AF$10)*VLOOKUP($A109,curves,3,0),0)</f>
        <v>11796326.6297935</v>
      </c>
      <c r="AI109" s="3" t="n">
        <f aca="false">+IF(AND(AI$7&lt;$A109+1,AI$8&gt;$A109-1),AI$9*VLOOKUP($A109,curves,3,0),0)</f>
        <v>-193015.206733959</v>
      </c>
      <c r="AJ109" s="4" t="n">
        <f aca="false">+IF(AND(AI$7&lt;$A109+1,AI$8&gt;$A109-1),AI$9*(VLOOKUP($A109,curves,6,0)-AI$10)*VLOOKUP($A109,curves,3,0),0)</f>
        <v>-574027.224826794</v>
      </c>
      <c r="AL109" s="3" t="n">
        <f aca="false">+IF(AND(AL$7&lt;$A109+1,AL$8&gt;$A109-1),AL$9*VLOOKUP($A109,curves,3,0),0)</f>
        <v>-432723.827168204</v>
      </c>
      <c r="AM109" s="4" t="n">
        <f aca="false">+IF(AND(AL$7&lt;$A109+1,AL$8&gt;$A109-1),AL$9*(VLOOKUP($A109,curves,6,0)-AL$10)*VLOOKUP($A109,curves,3,0),0)</f>
        <v>-1286920.66199824</v>
      </c>
      <c r="AO109" s="3"/>
      <c r="AP109" s="4"/>
    </row>
    <row r="110" customFormat="false" ht="12.75" hidden="false" customHeight="false" outlineLevel="0" collapsed="false">
      <c r="A110" s="58" t="n">
        <f aca="false">+curves!A99</f>
        <v>39630</v>
      </c>
      <c r="B110" s="3" t="n">
        <f aca="false">+SUMIF($H$11:$CM$11,"POS",$H110:$CM110)</f>
        <v>16773657.3143388</v>
      </c>
      <c r="C110" s="4" t="n">
        <f aca="false">+SUMIF($H$11:$CM$11,"P&amp;l",$H110:$CM110)</f>
        <v>10965280.2820965</v>
      </c>
      <c r="D110" s="66"/>
      <c r="E110" s="3" t="n">
        <f aca="false">+IF(AND($H$7&lt;$A110+1,$H$8&gt;$A110-1),$H$9*VLOOKUP($A110,curves,3,0),0)</f>
        <v>0</v>
      </c>
      <c r="F110" s="4" t="n">
        <f aca="false">-G110*1000*VLOOKUP(A110,curves,3,0)</f>
        <v>-3971823.52768693</v>
      </c>
      <c r="G110" s="67" t="n">
        <v>1145.38863889773</v>
      </c>
      <c r="H110" s="3" t="n">
        <f aca="false">+IF(AND($H$7&lt;$A110+1,$H$8&gt;$A110-1),$H$9*VLOOKUP($A110,curves,3,0),0)</f>
        <v>0</v>
      </c>
      <c r="I110" s="4" t="n">
        <f aca="false">+IF(AND(H$7&lt;$A110+1,H$8&gt;$A110-1),H$9*(VLOOKUP($A110,curves,6,0)-H$10)*VLOOKUP($A110,curves,3,0),0)</f>
        <v>0</v>
      </c>
      <c r="K110" s="3" t="n">
        <f aca="false">+IF(AND(K$7&lt;$A110+1,K$8&gt;$A110-1),K$9*VLOOKUP($A110,curves,3,0),0)</f>
        <v>0</v>
      </c>
      <c r="L110" s="4" t="n">
        <f aca="false">+IF(AND(K$7&lt;$A110+1,K$8&gt;$A110-1),K$9*(VLOOKUP($A110,curves,6,0)-K$10)*VLOOKUP($A110,curves,3,0),0)</f>
        <v>0</v>
      </c>
      <c r="N110" s="3" t="n">
        <f aca="false">+IF(AND(N$7&lt;$A110+1,N$8&gt;$A110-1),N$9*VLOOKUP($A110,curves,3,0),0)</f>
        <v>0</v>
      </c>
      <c r="O110" s="4" t="n">
        <f aca="false">+IF(AND(N$7&lt;$A110+1,N$8&gt;$A110-1),N$9*(VLOOKUP($A110,curves,6,0)-N$10)*VLOOKUP($A110,curves,3,0),0)</f>
        <v>0</v>
      </c>
      <c r="Q110" s="3"/>
      <c r="R110" s="4"/>
      <c r="T110" s="3" t="n">
        <f aca="false">+IF(AND(T$7&lt;$A110+1,T$8&gt;$A110-1),T$9*VLOOKUP($A110,curves,3,0),0)</f>
        <v>0</v>
      </c>
      <c r="U110" s="4" t="n">
        <f aca="false">+IF(AND(T$7&lt;$A110+1,T$8&gt;$A110-1),T$9*(VLOOKUP($A110,curves,6,0)-T$10)*VLOOKUP($A110,curves,3,0),0)</f>
        <v>0</v>
      </c>
      <c r="W110" s="3" t="n">
        <f aca="false">+IF(AND(W$7&lt;$A110+1,W$8&gt;$A110-1),W$9*VLOOKUP($A110,curves,3,0),0)</f>
        <v>0</v>
      </c>
      <c r="X110" s="4" t="n">
        <f aca="false">+IF(AND(W$7&lt;$A110+1,W$8&gt;$A110-1),W$9*(VLOOKUP($A110,curves,6,0)-W$10)*VLOOKUP($A110,curves,3,0),0)</f>
        <v>0</v>
      </c>
      <c r="Z110" s="3" t="n">
        <f aca="false">+IF(AND(Z$7&lt;$A110+1,Z$8&gt;$A110-1),Z$9*VLOOKUP($A110,curves,3,0),0)</f>
        <v>0</v>
      </c>
      <c r="AA110" s="4" t="n">
        <f aca="false">+IF(AND(Z$7&lt;$A110+1,Z$8&gt;$A110-1),Z$9*(VLOOKUP($A110,curves,6,0)-Z$10)*VLOOKUP($A110,curves,3,0),0)</f>
        <v>0</v>
      </c>
      <c r="AC110" s="3"/>
      <c r="AD110" s="4"/>
      <c r="AF110" s="3" t="n">
        <f aca="false">+IF(AND(AF$7&lt;$A110+1,AF$8&gt;$A110-1),AF$9*VLOOKUP($A110,curves,3,0),0)</f>
        <v>17395593.1722517</v>
      </c>
      <c r="AG110" s="4" t="n">
        <f aca="false">+IF(AND(AF$7&lt;$A110+1,AF$8&gt;$A110-1),AF$9*(VLOOKUP($A110,curves,6,0)-AF$10)*VLOOKUP($A110,curves,3,0),0)</f>
        <v>12855343.354294</v>
      </c>
      <c r="AI110" s="3" t="n">
        <f aca="false">+IF(AND(AI$7&lt;$A110+1,AI$8&gt;$A110-1),AI$9*VLOOKUP($A110,curves,3,0),0)</f>
        <v>-191842.080622226</v>
      </c>
      <c r="AJ110" s="4" t="n">
        <f aca="false">+IF(AND(AI$7&lt;$A110+1,AI$8&gt;$A110-1),AI$9*(VLOOKUP($A110,curves,6,0)-AI$10)*VLOOKUP($A110,curves,3,0),0)</f>
        <v>-583008.083010946</v>
      </c>
      <c r="AL110" s="3" t="n">
        <f aca="false">+IF(AND(AL$7&lt;$A110+1,AL$8&gt;$A110-1),AL$9*VLOOKUP($A110,curves,3,0),0)</f>
        <v>-430093.777290737</v>
      </c>
      <c r="AM110" s="4" t="n">
        <f aca="false">+IF(AND(AL$7&lt;$A110+1,AL$8&gt;$A110-1),AL$9*(VLOOKUP($A110,curves,6,0)-AL$10)*VLOOKUP($A110,curves,3,0),0)</f>
        <v>-1307054.98918655</v>
      </c>
      <c r="AO110" s="3"/>
      <c r="AP110" s="4"/>
    </row>
    <row r="111" customFormat="false" ht="12.75" hidden="false" customHeight="false" outlineLevel="0" collapsed="false">
      <c r="A111" s="58" t="n">
        <f aca="false">+curves!A100</f>
        <v>39661</v>
      </c>
      <c r="B111" s="3" t="n">
        <f aca="false">+SUMIF($H$11:$CM$11,"POS",$H111:$CM111)</f>
        <v>16668349.641193</v>
      </c>
      <c r="C111" s="4" t="n">
        <f aca="false">+SUMIF($H$11:$CM$11,"P&amp;l",$H111:$CM111)</f>
        <v>10846433.4695517</v>
      </c>
      <c r="D111" s="66"/>
      <c r="E111" s="3" t="n">
        <f aca="false">+IF(AND($H$7&lt;$A111+1,$H$8&gt;$A111-1),$H$9*VLOOKUP($A111,curves,3,0),0)</f>
        <v>0</v>
      </c>
      <c r="F111" s="4" t="n">
        <f aca="false">-G111*1000*VLOOKUP(A111,curves,3,0)</f>
        <v>-3949244.09950227</v>
      </c>
      <c r="G111" s="67" t="n">
        <v>1146.07244055855</v>
      </c>
      <c r="H111" s="3" t="n">
        <f aca="false">+IF(AND($H$7&lt;$A111+1,$H$8&gt;$A111-1),$H$9*VLOOKUP($A111,curves,3,0),0)</f>
        <v>0</v>
      </c>
      <c r="I111" s="4" t="n">
        <f aca="false">+IF(AND(H$7&lt;$A111+1,H$8&gt;$A111-1),H$9*(VLOOKUP($A111,curves,6,0)-H$10)*VLOOKUP($A111,curves,3,0),0)</f>
        <v>0</v>
      </c>
      <c r="K111" s="3" t="n">
        <f aca="false">+IF(AND(K$7&lt;$A111+1,K$8&gt;$A111-1),K$9*VLOOKUP($A111,curves,3,0),0)</f>
        <v>0</v>
      </c>
      <c r="L111" s="4" t="n">
        <f aca="false">+IF(AND(K$7&lt;$A111+1,K$8&gt;$A111-1),K$9*(VLOOKUP($A111,curves,6,0)-K$10)*VLOOKUP($A111,curves,3,0),0)</f>
        <v>0</v>
      </c>
      <c r="N111" s="3" t="n">
        <f aca="false">+IF(AND(N$7&lt;$A111+1,N$8&gt;$A111-1),N$9*VLOOKUP($A111,curves,3,0),0)</f>
        <v>0</v>
      </c>
      <c r="O111" s="4" t="n">
        <f aca="false">+IF(AND(N$7&lt;$A111+1,N$8&gt;$A111-1),N$9*(VLOOKUP($A111,curves,6,0)-N$10)*VLOOKUP($A111,curves,3,0),0)</f>
        <v>0</v>
      </c>
      <c r="Q111" s="3"/>
      <c r="R111" s="4"/>
      <c r="T111" s="3" t="n">
        <f aca="false">+IF(AND(T$7&lt;$A111+1,T$8&gt;$A111-1),T$9*VLOOKUP($A111,curves,3,0),0)</f>
        <v>0</v>
      </c>
      <c r="U111" s="4" t="n">
        <f aca="false">+IF(AND(T$7&lt;$A111+1,T$8&gt;$A111-1),T$9*(VLOOKUP($A111,curves,6,0)-T$10)*VLOOKUP($A111,curves,3,0),0)</f>
        <v>0</v>
      </c>
      <c r="W111" s="3" t="n">
        <f aca="false">+IF(AND(W$7&lt;$A111+1,W$8&gt;$A111-1),W$9*VLOOKUP($A111,curves,3,0),0)</f>
        <v>0</v>
      </c>
      <c r="X111" s="4" t="n">
        <f aca="false">+IF(AND(W$7&lt;$A111+1,W$8&gt;$A111-1),W$9*(VLOOKUP($A111,curves,6,0)-W$10)*VLOOKUP($A111,curves,3,0),0)</f>
        <v>0</v>
      </c>
      <c r="Z111" s="3" t="n">
        <f aca="false">+IF(AND(Z$7&lt;$A111+1,Z$8&gt;$A111-1),Z$9*VLOOKUP($A111,curves,3,0),0)</f>
        <v>0</v>
      </c>
      <c r="AA111" s="4" t="n">
        <f aca="false">+IF(AND(Z$7&lt;$A111+1,Z$8&gt;$A111-1),Z$9*(VLOOKUP($A111,curves,6,0)-Z$10)*VLOOKUP($A111,curves,3,0),0)</f>
        <v>0</v>
      </c>
      <c r="AC111" s="3"/>
      <c r="AD111" s="4"/>
      <c r="AF111" s="3" t="n">
        <f aca="false">+IF(AND(AF$7&lt;$A111+1,AF$8&gt;$A111-1),AF$9*VLOOKUP($A111,curves,3,0),0)</f>
        <v>17286380.8874393</v>
      </c>
      <c r="AG111" s="4" t="n">
        <f aca="false">+IF(AND(AF$7&lt;$A111+1,AF$8&gt;$A111-1),AF$9*(VLOOKUP($A111,curves,6,0)-AF$10)*VLOOKUP($A111,curves,3,0),0)</f>
        <v>12722776.3331553</v>
      </c>
      <c r="AI111" s="3" t="n">
        <f aca="false">+IF(AND(AI$7&lt;$A111+1,AI$8&gt;$A111-1),AI$9*VLOOKUP($A111,curves,3,0),0)</f>
        <v>-190637.665702858</v>
      </c>
      <c r="AJ111" s="4" t="n">
        <f aca="false">+IF(AND(AI$7&lt;$A111+1,AI$8&gt;$A111-1),AI$9*(VLOOKUP($A111,curves,6,0)-AI$10)*VLOOKUP($A111,curves,3,0),0)</f>
        <v>-578775.953073878</v>
      </c>
      <c r="AL111" s="3" t="n">
        <f aca="false">+IF(AND(AL$7&lt;$A111+1,AL$8&gt;$A111-1),AL$9*VLOOKUP($A111,curves,3,0),0)</f>
        <v>-427393.580543411</v>
      </c>
      <c r="AM111" s="4" t="n">
        <f aca="false">+IF(AND(AL$7&lt;$A111+1,AL$8&gt;$A111-1),AL$9*(VLOOKUP($A111,curves,6,0)-AL$10)*VLOOKUP($A111,curves,3,0),0)</f>
        <v>-1297566.9105298</v>
      </c>
      <c r="AO111" s="3"/>
      <c r="AP111" s="4"/>
    </row>
    <row r="112" customFormat="false" ht="12.75" hidden="false" customHeight="false" outlineLevel="0" collapsed="false">
      <c r="A112" s="58" t="n">
        <f aca="false">+curves!A101</f>
        <v>39692</v>
      </c>
      <c r="B112" s="3" t="n">
        <f aca="false">+SUMIF($H$11:$CM$11,"POS",$H112:$CM112)</f>
        <v>16563731.8336178</v>
      </c>
      <c r="C112" s="4" t="n">
        <f aca="false">+SUMIF($H$11:$CM$11,"P&amp;l",$H112:$CM112)</f>
        <v>10430518.1699744</v>
      </c>
      <c r="D112" s="66"/>
      <c r="E112" s="3" t="n">
        <f aca="false">+IF(AND($H$7&lt;$A112+1,$H$8&gt;$A112-1),$H$9*VLOOKUP($A112,curves,3,0),0)</f>
        <v>0</v>
      </c>
      <c r="F112" s="4" t="n">
        <f aca="false">-G112*1000*VLOOKUP(A112,curves,3,0)</f>
        <v>-3926800.87093458</v>
      </c>
      <c r="G112" s="67" t="n">
        <v>1146.75695046422</v>
      </c>
      <c r="H112" s="3" t="n">
        <f aca="false">+IF(AND($H$7&lt;$A112+1,$H$8&gt;$A112-1),$H$9*VLOOKUP($A112,curves,3,0),0)</f>
        <v>0</v>
      </c>
      <c r="I112" s="4" t="n">
        <f aca="false">+IF(AND(H$7&lt;$A112+1,H$8&gt;$A112-1),H$9*(VLOOKUP($A112,curves,6,0)-H$10)*VLOOKUP($A112,curves,3,0),0)</f>
        <v>0</v>
      </c>
      <c r="K112" s="3" t="n">
        <f aca="false">+IF(AND(K$7&lt;$A112+1,K$8&gt;$A112-1),K$9*VLOOKUP($A112,curves,3,0),0)</f>
        <v>0</v>
      </c>
      <c r="L112" s="4" t="n">
        <f aca="false">+IF(AND(K$7&lt;$A112+1,K$8&gt;$A112-1),K$9*(VLOOKUP($A112,curves,6,0)-K$10)*VLOOKUP($A112,curves,3,0),0)</f>
        <v>0</v>
      </c>
      <c r="N112" s="3" t="n">
        <f aca="false">+IF(AND(N$7&lt;$A112+1,N$8&gt;$A112-1),N$9*VLOOKUP($A112,curves,3,0),0)</f>
        <v>0</v>
      </c>
      <c r="O112" s="4" t="n">
        <f aca="false">+IF(AND(N$7&lt;$A112+1,N$8&gt;$A112-1),N$9*(VLOOKUP($A112,curves,6,0)-N$10)*VLOOKUP($A112,curves,3,0),0)</f>
        <v>0</v>
      </c>
      <c r="Q112" s="3"/>
      <c r="R112" s="4"/>
      <c r="T112" s="3" t="n">
        <f aca="false">+IF(AND(T$7&lt;$A112+1,T$8&gt;$A112-1),T$9*VLOOKUP($A112,curves,3,0),0)</f>
        <v>0</v>
      </c>
      <c r="U112" s="4" t="n">
        <f aca="false">+IF(AND(T$7&lt;$A112+1,T$8&gt;$A112-1),T$9*(VLOOKUP($A112,curves,6,0)-T$10)*VLOOKUP($A112,curves,3,0),0)</f>
        <v>0</v>
      </c>
      <c r="W112" s="3" t="n">
        <f aca="false">+IF(AND(W$7&lt;$A112+1,W$8&gt;$A112-1),W$9*VLOOKUP($A112,curves,3,0),0)</f>
        <v>0</v>
      </c>
      <c r="X112" s="4" t="n">
        <f aca="false">+IF(AND(W$7&lt;$A112+1,W$8&gt;$A112-1),W$9*(VLOOKUP($A112,curves,6,0)-W$10)*VLOOKUP($A112,curves,3,0),0)</f>
        <v>0</v>
      </c>
      <c r="Z112" s="3" t="n">
        <f aca="false">+IF(AND(Z$7&lt;$A112+1,Z$8&gt;$A112-1),Z$9*VLOOKUP($A112,curves,3,0),0)</f>
        <v>0</v>
      </c>
      <c r="AA112" s="4" t="n">
        <f aca="false">+IF(AND(Z$7&lt;$A112+1,Z$8&gt;$A112-1),Z$9*(VLOOKUP($A112,curves,6,0)-Z$10)*VLOOKUP($A112,curves,3,0),0)</f>
        <v>0</v>
      </c>
      <c r="AC112" s="3"/>
      <c r="AD112" s="4"/>
      <c r="AF112" s="3" t="n">
        <f aca="false">+IF(AND(AF$7&lt;$A112+1,AF$8&gt;$A112-1),AF$9*VLOOKUP($A112,curves,3,0),0)</f>
        <v>17177884.0471232</v>
      </c>
      <c r="AG112" s="4" t="n">
        <f aca="false">+IF(AND(AF$7&lt;$A112+1,AF$8&gt;$A112-1),AF$9*(VLOOKUP($A112,curves,6,0)-AF$10)*VLOOKUP($A112,curves,3,0),0)</f>
        <v>12282187.0936931</v>
      </c>
      <c r="AI112" s="3" t="n">
        <f aca="false">+IF(AND(AI$7&lt;$A112+1,AI$8&gt;$A112-1),AI$9*VLOOKUP($A112,curves,3,0),0)</f>
        <v>-189441.140848484</v>
      </c>
      <c r="AJ112" s="4" t="n">
        <f aca="false">+IF(AND(AI$7&lt;$A112+1,AI$8&gt;$A112-1),AI$9*(VLOOKUP($A112,curves,6,0)-AI$10)*VLOOKUP($A112,curves,3,0),0)</f>
        <v>-571165.039658179</v>
      </c>
      <c r="AL112" s="3" t="n">
        <f aca="false">+IF(AND(AL$7&lt;$A112+1,AL$8&gt;$A112-1),AL$9*VLOOKUP($A112,curves,3,0),0)</f>
        <v>-424711.072656867</v>
      </c>
      <c r="AM112" s="4" t="n">
        <f aca="false">+IF(AND(AL$7&lt;$A112+1,AL$8&gt;$A112-1),AL$9*(VLOOKUP($A112,curves,6,0)-AL$10)*VLOOKUP($A112,curves,3,0),0)</f>
        <v>-1280503.88406045</v>
      </c>
      <c r="AO112" s="3"/>
      <c r="AP112" s="4"/>
    </row>
    <row r="113" customFormat="false" ht="12.75" hidden="false" customHeight="false" outlineLevel="0" collapsed="false">
      <c r="A113" s="58" t="n">
        <f aca="false">+curves!A102</f>
        <v>39722</v>
      </c>
      <c r="B113" s="3" t="n">
        <f aca="false">+SUMIF($H$11:$CM$11,"POS",$H113:$CM113)</f>
        <v>16463141.218854</v>
      </c>
      <c r="C113" s="4" t="n">
        <f aca="false">+SUMIF($H$11:$CM$11,"P&amp;l",$H113:$CM113)</f>
        <v>10548268.7713327</v>
      </c>
      <c r="D113" s="66"/>
      <c r="E113" s="3" t="n">
        <f aca="false">+IF(AND($H$7&lt;$A113+1,$H$8&gt;$A113-1),$H$9*VLOOKUP($A113,curves,3,0),0)</f>
        <v>0</v>
      </c>
      <c r="F113" s="4" t="n">
        <f aca="false">-G113*1000*VLOOKUP(A113,curves,3,0)</f>
        <v>-3905285.75176949</v>
      </c>
      <c r="G113" s="67" t="n">
        <v>1147.44216934828</v>
      </c>
      <c r="H113" s="3" t="n">
        <f aca="false">+IF(AND($H$7&lt;$A113+1,$H$8&gt;$A113-1),$H$9*VLOOKUP($A113,curves,3,0),0)</f>
        <v>0</v>
      </c>
      <c r="I113" s="4" t="n">
        <f aca="false">+IF(AND(H$7&lt;$A113+1,H$8&gt;$A113-1),H$9*(VLOOKUP($A113,curves,6,0)-H$10)*VLOOKUP($A113,curves,3,0),0)</f>
        <v>0</v>
      </c>
      <c r="K113" s="3" t="n">
        <f aca="false">+IF(AND(K$7&lt;$A113+1,K$8&gt;$A113-1),K$9*VLOOKUP($A113,curves,3,0),0)</f>
        <v>0</v>
      </c>
      <c r="L113" s="4" t="n">
        <f aca="false">+IF(AND(K$7&lt;$A113+1,K$8&gt;$A113-1),K$9*(VLOOKUP($A113,curves,6,0)-K$10)*VLOOKUP($A113,curves,3,0),0)</f>
        <v>0</v>
      </c>
      <c r="N113" s="3" t="n">
        <f aca="false">+IF(AND(N$7&lt;$A113+1,N$8&gt;$A113-1),N$9*VLOOKUP($A113,curves,3,0),0)</f>
        <v>0</v>
      </c>
      <c r="O113" s="4" t="n">
        <f aca="false">+IF(AND(N$7&lt;$A113+1,N$8&gt;$A113-1),N$9*(VLOOKUP($A113,curves,6,0)-N$10)*VLOOKUP($A113,curves,3,0),0)</f>
        <v>0</v>
      </c>
      <c r="Q113" s="3"/>
      <c r="R113" s="4"/>
      <c r="T113" s="3" t="n">
        <f aca="false">+IF(AND(T$7&lt;$A113+1,T$8&gt;$A113-1),T$9*VLOOKUP($A113,curves,3,0),0)</f>
        <v>0</v>
      </c>
      <c r="U113" s="4" t="n">
        <f aca="false">+IF(AND(T$7&lt;$A113+1,T$8&gt;$A113-1),T$9*(VLOOKUP($A113,curves,6,0)-T$10)*VLOOKUP($A113,curves,3,0),0)</f>
        <v>0</v>
      </c>
      <c r="W113" s="3" t="n">
        <f aca="false">+IF(AND(W$7&lt;$A113+1,W$8&gt;$A113-1),W$9*VLOOKUP($A113,curves,3,0),0)</f>
        <v>0</v>
      </c>
      <c r="X113" s="4" t="n">
        <f aca="false">+IF(AND(W$7&lt;$A113+1,W$8&gt;$A113-1),W$9*(VLOOKUP($A113,curves,6,0)-W$10)*VLOOKUP($A113,curves,3,0),0)</f>
        <v>0</v>
      </c>
      <c r="Z113" s="3" t="n">
        <f aca="false">+IF(AND(Z$7&lt;$A113+1,Z$8&gt;$A113-1),Z$9*VLOOKUP($A113,curves,3,0),0)</f>
        <v>0</v>
      </c>
      <c r="AA113" s="4" t="n">
        <f aca="false">+IF(AND(Z$7&lt;$A113+1,Z$8&gt;$A113-1),Z$9*(VLOOKUP($A113,curves,6,0)-Z$10)*VLOOKUP($A113,curves,3,0),0)</f>
        <v>0</v>
      </c>
      <c r="AC113" s="3"/>
      <c r="AD113" s="4"/>
      <c r="AF113" s="3" t="n">
        <f aca="false">+IF(AND(AF$7&lt;$A113+1,AF$8&gt;$A113-1),AF$9*VLOOKUP($A113,curves,3,0),0)</f>
        <v>17073563.7203998</v>
      </c>
      <c r="AG113" s="4" t="n">
        <f aca="false">+IF(AND(AF$7&lt;$A113+1,AF$8&gt;$A113-1),AF$9*(VLOOKUP($A113,curves,6,0)-AF$10)*VLOOKUP($A113,curves,3,0),0)</f>
        <v>12395407.2610102</v>
      </c>
      <c r="AI113" s="3" t="n">
        <f aca="false">+IF(AND(AI$7&lt;$A113+1,AI$8&gt;$A113-1),AI$9*VLOOKUP($A113,curves,3,0),0)</f>
        <v>-188290.675421313</v>
      </c>
      <c r="AJ113" s="4" t="n">
        <f aca="false">+IF(AND(AI$7&lt;$A113+1,AI$8&gt;$A113-1),AI$9*(VLOOKUP($A113,curves,6,0)-AI$10)*VLOOKUP($A113,curves,3,0),0)</f>
        <v>-569767.583824892</v>
      </c>
      <c r="AL113" s="3" t="n">
        <f aca="false">+IF(AND(AL$7&lt;$A113+1,AL$8&gt;$A113-1),AL$9*VLOOKUP($A113,curves,3,0),0)</f>
        <v>-422131.826124461</v>
      </c>
      <c r="AM113" s="4" t="n">
        <f aca="false">+IF(AND(AL$7&lt;$A113+1,AL$8&gt;$A113-1),AL$9*(VLOOKUP($A113,curves,6,0)-AL$10)*VLOOKUP($A113,curves,3,0),0)</f>
        <v>-1277370.90585262</v>
      </c>
      <c r="AO113" s="3"/>
      <c r="AP113" s="4"/>
    </row>
    <row r="114" customFormat="false" ht="12.75" hidden="false" customHeight="false" outlineLevel="0" collapsed="false">
      <c r="A114" s="58" t="n">
        <f aca="false">+curves!A103</f>
        <v>39753</v>
      </c>
      <c r="B114" s="3" t="n">
        <f aca="false">+SUMIF($H$11:$CM$11,"POS",$H114:$CM114)</f>
        <v>16359867.2213844</v>
      </c>
      <c r="C114" s="4" t="n">
        <f aca="false">+SUMIF($H$11:$CM$11,"P&amp;l",$H114:$CM114)</f>
        <v>11676369.3319115</v>
      </c>
      <c r="D114" s="66"/>
      <c r="E114" s="3" t="n">
        <f aca="false">+IF(AND($H$7&lt;$A114+1,$H$8&gt;$A114-1),$H$9*VLOOKUP($A114,curves,3,0),0)</f>
        <v>0</v>
      </c>
      <c r="F114" s="4" t="n">
        <f aca="false">-G114*1000*VLOOKUP(A114,curves,3,0)</f>
        <v>-3883107.61840285</v>
      </c>
      <c r="G114" s="67" t="n">
        <v>1148.12809794508</v>
      </c>
      <c r="H114" s="3" t="n">
        <f aca="false">+IF(AND($H$7&lt;$A114+1,$H$8&gt;$A114-1),$H$9*VLOOKUP($A114,curves,3,0),0)</f>
        <v>0</v>
      </c>
      <c r="I114" s="4" t="n">
        <f aca="false">+IF(AND(H$7&lt;$A114+1,H$8&gt;$A114-1),H$9*(VLOOKUP($A114,curves,6,0)-H$10)*VLOOKUP($A114,curves,3,0),0)</f>
        <v>0</v>
      </c>
      <c r="K114" s="3" t="n">
        <f aca="false">+IF(AND(K$7&lt;$A114+1,K$8&gt;$A114-1),K$9*VLOOKUP($A114,curves,3,0),0)</f>
        <v>0</v>
      </c>
      <c r="L114" s="4" t="n">
        <f aca="false">+IF(AND(K$7&lt;$A114+1,K$8&gt;$A114-1),K$9*(VLOOKUP($A114,curves,6,0)-K$10)*VLOOKUP($A114,curves,3,0),0)</f>
        <v>0</v>
      </c>
      <c r="N114" s="3" t="n">
        <f aca="false">+IF(AND(N$7&lt;$A114+1,N$8&gt;$A114-1),N$9*VLOOKUP($A114,curves,3,0),0)</f>
        <v>0</v>
      </c>
      <c r="O114" s="4" t="n">
        <f aca="false">+IF(AND(N$7&lt;$A114+1,N$8&gt;$A114-1),N$9*(VLOOKUP($A114,curves,6,0)-N$10)*VLOOKUP($A114,curves,3,0),0)</f>
        <v>0</v>
      </c>
      <c r="Q114" s="3"/>
      <c r="R114" s="4"/>
      <c r="T114" s="3" t="n">
        <f aca="false">+IF(AND(T$7&lt;$A114+1,T$8&gt;$A114-1),T$9*VLOOKUP($A114,curves,3,0),0)</f>
        <v>0</v>
      </c>
      <c r="U114" s="4" t="n">
        <f aca="false">+IF(AND(T$7&lt;$A114+1,T$8&gt;$A114-1),T$9*(VLOOKUP($A114,curves,6,0)-T$10)*VLOOKUP($A114,curves,3,0),0)</f>
        <v>0</v>
      </c>
      <c r="W114" s="3" t="n">
        <f aca="false">+IF(AND(W$7&lt;$A114+1,W$8&gt;$A114-1),W$9*VLOOKUP($A114,curves,3,0),0)</f>
        <v>0</v>
      </c>
      <c r="X114" s="4" t="n">
        <f aca="false">+IF(AND(W$7&lt;$A114+1,W$8&gt;$A114-1),W$9*(VLOOKUP($A114,curves,6,0)-W$10)*VLOOKUP($A114,curves,3,0),0)</f>
        <v>0</v>
      </c>
      <c r="Z114" s="3" t="n">
        <f aca="false">+IF(AND(Z$7&lt;$A114+1,Z$8&gt;$A114-1),Z$9*VLOOKUP($A114,curves,3,0),0)</f>
        <v>0</v>
      </c>
      <c r="AA114" s="4" t="n">
        <f aca="false">+IF(AND(Z$7&lt;$A114+1,Z$8&gt;$A114-1),Z$9*(VLOOKUP($A114,curves,6,0)-Z$10)*VLOOKUP($A114,curves,3,0),0)</f>
        <v>0</v>
      </c>
      <c r="AC114" s="3"/>
      <c r="AD114" s="4"/>
      <c r="AF114" s="3" t="n">
        <f aca="false">+IF(AND(AF$7&lt;$A114+1,AF$8&gt;$A114-1),AF$9*VLOOKUP($A114,curves,3,0),0)</f>
        <v>16966460.5161559</v>
      </c>
      <c r="AG114" s="4" t="n">
        <f aca="false">+IF(AND(AF$7&lt;$A114+1,AF$8&gt;$A114-1),AF$9*(VLOOKUP($A114,curves,6,0)-AF$10)*VLOOKUP($A114,curves,3,0),0)</f>
        <v>13556201.9524086</v>
      </c>
      <c r="AI114" s="3" t="n">
        <f aca="false">+IF(AND(AI$7&lt;$A114+1,AI$8&gt;$A114-1),AI$9*VLOOKUP($A114,curves,3,0),0)</f>
        <v>-187109.519864271</v>
      </c>
      <c r="AJ114" s="4" t="n">
        <f aca="false">+IF(AND(AI$7&lt;$A114+1,AI$8&gt;$A114-1),AI$9*(VLOOKUP($A114,curves,6,0)-AI$10)*VLOOKUP($A114,curves,3,0),0)</f>
        <v>-579852.402059375</v>
      </c>
      <c r="AL114" s="3" t="n">
        <f aca="false">+IF(AND(AL$7&lt;$A114+1,AL$8&gt;$A114-1),AL$9*VLOOKUP($A114,curves,3,0),0)</f>
        <v>-419483.774907291</v>
      </c>
      <c r="AM114" s="4" t="n">
        <f aca="false">+IF(AND(AL$7&lt;$A114+1,AL$8&gt;$A114-1),AL$9*(VLOOKUP($A114,curves,6,0)-AL$10)*VLOOKUP($A114,curves,3,0),0)</f>
        <v>-1299980.2184377</v>
      </c>
      <c r="AO114" s="3"/>
      <c r="AP114" s="4"/>
    </row>
    <row r="115" customFormat="false" ht="12.75" hidden="false" customHeight="false" outlineLevel="0" collapsed="false">
      <c r="A115" s="58" t="n">
        <f aca="false">+curves!A104</f>
        <v>39783</v>
      </c>
      <c r="B115" s="3" t="n">
        <f aca="false">+SUMIF($H$11:$CM$11,"POS",$H115:$CM115)</f>
        <v>16260568.3692234</v>
      </c>
      <c r="C115" s="4" t="n">
        <f aca="false">+SUMIF($H$11:$CM$11,"P&amp;l",$H115:$CM115)</f>
        <v>12987646.036798</v>
      </c>
      <c r="D115" s="66"/>
      <c r="E115" s="3" t="n">
        <f aca="false">+IF(AND($H$7&lt;$A115+1,$H$8&gt;$A115-1),$H$9*VLOOKUP($A115,curves,3,0),0)</f>
        <v>0</v>
      </c>
      <c r="F115" s="4" t="n">
        <f aca="false">-G115*1000*VLOOKUP(A115,curves,3,0)</f>
        <v>-3861846.67101783</v>
      </c>
      <c r="G115" s="67" t="n">
        <v>1148.81473698967</v>
      </c>
      <c r="H115" s="3" t="n">
        <f aca="false">+IF(AND($H$7&lt;$A115+1,$H$8&gt;$A115-1),$H$9*VLOOKUP($A115,curves,3,0),0)</f>
        <v>0</v>
      </c>
      <c r="I115" s="4" t="n">
        <f aca="false">+IF(AND(H$7&lt;$A115+1,H$8&gt;$A115-1),H$9*(VLOOKUP($A115,curves,6,0)-H$10)*VLOOKUP($A115,curves,3,0),0)</f>
        <v>0</v>
      </c>
      <c r="K115" s="3" t="n">
        <f aca="false">+IF(AND(K$7&lt;$A115+1,K$8&gt;$A115-1),K$9*VLOOKUP($A115,curves,3,0),0)</f>
        <v>0</v>
      </c>
      <c r="L115" s="4" t="n">
        <f aca="false">+IF(AND(K$7&lt;$A115+1,K$8&gt;$A115-1),K$9*(VLOOKUP($A115,curves,6,0)-K$10)*VLOOKUP($A115,curves,3,0),0)</f>
        <v>0</v>
      </c>
      <c r="N115" s="3" t="n">
        <f aca="false">+IF(AND(N$7&lt;$A115+1,N$8&gt;$A115-1),N$9*VLOOKUP($A115,curves,3,0),0)</f>
        <v>0</v>
      </c>
      <c r="O115" s="4" t="n">
        <f aca="false">+IF(AND(N$7&lt;$A115+1,N$8&gt;$A115-1),N$9*(VLOOKUP($A115,curves,6,0)-N$10)*VLOOKUP($A115,curves,3,0),0)</f>
        <v>0</v>
      </c>
      <c r="Q115" s="3"/>
      <c r="R115" s="4"/>
      <c r="T115" s="3" t="n">
        <f aca="false">+IF(AND(T$7&lt;$A115+1,T$8&gt;$A115-1),T$9*VLOOKUP($A115,curves,3,0),0)</f>
        <v>0</v>
      </c>
      <c r="U115" s="4" t="n">
        <f aca="false">+IF(AND(T$7&lt;$A115+1,T$8&gt;$A115-1),T$9*(VLOOKUP($A115,curves,6,0)-T$10)*VLOOKUP($A115,curves,3,0),0)</f>
        <v>0</v>
      </c>
      <c r="W115" s="3" t="n">
        <f aca="false">+IF(AND(W$7&lt;$A115+1,W$8&gt;$A115-1),W$9*VLOOKUP($A115,curves,3,0),0)</f>
        <v>0</v>
      </c>
      <c r="X115" s="4" t="n">
        <f aca="false">+IF(AND(W$7&lt;$A115+1,W$8&gt;$A115-1),W$9*(VLOOKUP($A115,curves,6,0)-W$10)*VLOOKUP($A115,curves,3,0),0)</f>
        <v>0</v>
      </c>
      <c r="Z115" s="3" t="n">
        <f aca="false">+IF(AND(Z$7&lt;$A115+1,Z$8&gt;$A115-1),Z$9*VLOOKUP($A115,curves,3,0),0)</f>
        <v>0</v>
      </c>
      <c r="AA115" s="4" t="n">
        <f aca="false">+IF(AND(Z$7&lt;$A115+1,Z$8&gt;$A115-1),Z$9*(VLOOKUP($A115,curves,6,0)-Z$10)*VLOOKUP($A115,curves,3,0),0)</f>
        <v>0</v>
      </c>
      <c r="AC115" s="3"/>
      <c r="AD115" s="4"/>
      <c r="AF115" s="3" t="n">
        <f aca="false">+IF(AND(AF$7&lt;$A115+1,AF$8&gt;$A115-1),AF$9*VLOOKUP($A115,curves,3,0),0)</f>
        <v>16863479.848178</v>
      </c>
      <c r="AG115" s="4" t="n">
        <f aca="false">+IF(AND(AF$7&lt;$A115+1,AF$8&gt;$A115-1),AF$9*(VLOOKUP($A115,curves,6,0)-AF$10)*VLOOKUP($A115,curves,3,0),0)</f>
        <v>14907316.1857894</v>
      </c>
      <c r="AI115" s="3" t="n">
        <f aca="false">+IF(AND(AI$7&lt;$A115+1,AI$8&gt;$A115-1),AI$9*VLOOKUP($A115,curves,3,0),0)</f>
        <v>-185973.828461677</v>
      </c>
      <c r="AJ115" s="4" t="n">
        <f aca="false">+IF(AND(AI$7&lt;$A115+1,AI$8&gt;$A115-1),AI$9*(VLOOKUP($A115,curves,6,0)-AI$10)*VLOOKUP($A115,curves,3,0),0)</f>
        <v>-592140.669821978</v>
      </c>
      <c r="AL115" s="3" t="n">
        <f aca="false">+IF(AND(AL$7&lt;$A115+1,AL$8&gt;$A115-1),AL$9*VLOOKUP($A115,curves,3,0),0)</f>
        <v>-416937.650492908</v>
      </c>
      <c r="AM115" s="4" t="n">
        <f aca="false">+IF(AND(AL$7&lt;$A115+1,AL$8&gt;$A115-1),AL$9*(VLOOKUP($A115,curves,6,0)-AL$10)*VLOOKUP($A115,curves,3,0),0)</f>
        <v>-1327529.47916942</v>
      </c>
      <c r="AO115" s="3"/>
      <c r="AP115" s="4"/>
    </row>
    <row r="116" customFormat="false" ht="12.75" hidden="false" customHeight="false" outlineLevel="0" collapsed="false">
      <c r="A116" s="58" t="n">
        <f aca="false">+curves!A105</f>
        <v>39814</v>
      </c>
      <c r="B116" s="3" t="n">
        <f aca="false">+SUMIF($H$11:$CM$11,"POS",$H116:$CM116)</f>
        <v>16158620.2668744</v>
      </c>
      <c r="C116" s="4" t="n">
        <f aca="false">+SUMIF($H$11:$CM$11,"P&amp;l",$H116:$CM116)</f>
        <v>16251052.4132062</v>
      </c>
      <c r="D116" s="66"/>
      <c r="E116" s="3" t="n">
        <f aca="false">+IF(AND($H$7&lt;$A116+1,$H$8&gt;$A116-1),$H$9*VLOOKUP($A116,curves,3,0),0)</f>
        <v>0</v>
      </c>
      <c r="F116" s="4" t="n">
        <f aca="false">-G116*1000*VLOOKUP(A116,curves,3,0)</f>
        <v>-3839930.34151312</v>
      </c>
      <c r="G116" s="67" t="n">
        <v>1149.50208721795</v>
      </c>
      <c r="H116" s="3" t="n">
        <f aca="false">+IF(AND($H$7&lt;$A116+1,$H$8&gt;$A116-1),$H$9*VLOOKUP($A116,curves,3,0),0)</f>
        <v>0</v>
      </c>
      <c r="I116" s="4" t="n">
        <f aca="false">+IF(AND(H$7&lt;$A116+1,H$8&gt;$A116-1),H$9*(VLOOKUP($A116,curves,6,0)-H$10)*VLOOKUP($A116,curves,3,0),0)</f>
        <v>0</v>
      </c>
      <c r="K116" s="3" t="n">
        <f aca="false">+IF(AND(K$7&lt;$A116+1,K$8&gt;$A116-1),K$9*VLOOKUP($A116,curves,3,0),0)</f>
        <v>0</v>
      </c>
      <c r="L116" s="4" t="n">
        <f aca="false">+IF(AND(K$7&lt;$A116+1,K$8&gt;$A116-1),K$9*(VLOOKUP($A116,curves,6,0)-K$10)*VLOOKUP($A116,curves,3,0),0)</f>
        <v>0</v>
      </c>
      <c r="N116" s="3" t="n">
        <f aca="false">+IF(AND(N$7&lt;$A116+1,N$8&gt;$A116-1),N$9*VLOOKUP($A116,curves,3,0),0)</f>
        <v>0</v>
      </c>
      <c r="O116" s="4" t="n">
        <f aca="false">+IF(AND(N$7&lt;$A116+1,N$8&gt;$A116-1),N$9*(VLOOKUP($A116,curves,6,0)-N$10)*VLOOKUP($A116,curves,3,0),0)</f>
        <v>0</v>
      </c>
      <c r="Q116" s="3"/>
      <c r="R116" s="4"/>
      <c r="T116" s="3" t="n">
        <f aca="false">+IF(AND(T$7&lt;$A116+1,T$8&gt;$A116-1),T$9*VLOOKUP($A116,curves,3,0),0)</f>
        <v>0</v>
      </c>
      <c r="U116" s="4" t="n">
        <f aca="false">+IF(AND(T$7&lt;$A116+1,T$8&gt;$A116-1),T$9*(VLOOKUP($A116,curves,6,0)-T$10)*VLOOKUP($A116,curves,3,0),0)</f>
        <v>0</v>
      </c>
      <c r="W116" s="3" t="n">
        <f aca="false">+IF(AND(W$7&lt;$A116+1,W$8&gt;$A116-1),W$9*VLOOKUP($A116,curves,3,0),0)</f>
        <v>0</v>
      </c>
      <c r="X116" s="4" t="n">
        <f aca="false">+IF(AND(W$7&lt;$A116+1,W$8&gt;$A116-1),W$9*(VLOOKUP($A116,curves,6,0)-W$10)*VLOOKUP($A116,curves,3,0),0)</f>
        <v>0</v>
      </c>
      <c r="Z116" s="3" t="n">
        <f aca="false">+IF(AND(Z$7&lt;$A116+1,Z$8&gt;$A116-1),Z$9*VLOOKUP($A116,curves,3,0),0)</f>
        <v>0</v>
      </c>
      <c r="AA116" s="4" t="n">
        <f aca="false">+IF(AND(Z$7&lt;$A116+1,Z$8&gt;$A116-1),Z$9*(VLOOKUP($A116,curves,6,0)-Z$10)*VLOOKUP($A116,curves,3,0),0)</f>
        <v>0</v>
      </c>
      <c r="AC116" s="3"/>
      <c r="AD116" s="4"/>
      <c r="AF116" s="3" t="n">
        <f aca="false">+IF(AND(AF$7&lt;$A116+1,AF$8&gt;$A116-1),AF$9*VLOOKUP($A116,curves,3,0),0)</f>
        <v>16757751.7007673</v>
      </c>
      <c r="AG116" s="4" t="n">
        <f aca="false">+IF(AND(AF$7&lt;$A116+1,AF$8&gt;$A116-1),AF$9*(VLOOKUP($A116,curves,6,0)-AF$10)*VLOOKUP($A116,curves,3,0),0)</f>
        <v>18282707.1055371</v>
      </c>
      <c r="AI116" s="3" t="n">
        <f aca="false">+IF(AND(AI$7&lt;$A116+1,AI$8&gt;$A116-1),AI$9*VLOOKUP($A116,curves,3,0),0)</f>
        <v>-184807.837306402</v>
      </c>
      <c r="AJ116" s="4" t="n">
        <f aca="false">+IF(AND(AI$7&lt;$A116+1,AI$8&gt;$A116-1),AI$9*(VLOOKUP($A116,curves,6,0)-AI$10)*VLOOKUP($A116,curves,3,0),0)</f>
        <v>-626683.376306009</v>
      </c>
      <c r="AL116" s="3" t="n">
        <f aca="false">+IF(AND(AL$7&lt;$A116+1,AL$8&gt;$A116-1),AL$9*VLOOKUP($A116,curves,3,0),0)</f>
        <v>-414323.596586522</v>
      </c>
      <c r="AM116" s="4" t="n">
        <f aca="false">+IF(AND(AL$7&lt;$A116+1,AL$8&gt;$A116-1),AL$9*(VLOOKUP($A116,curves,6,0)-AL$10)*VLOOKUP($A116,curves,3,0),0)</f>
        <v>-1404971.3160249</v>
      </c>
      <c r="AO116" s="3"/>
      <c r="AP116" s="4"/>
    </row>
    <row r="117" customFormat="false" ht="12.75" hidden="false" customHeight="false" outlineLevel="0" collapsed="false">
      <c r="A117" s="58" t="n">
        <f aca="false">+curves!A106</f>
        <v>39845</v>
      </c>
      <c r="B117" s="3" t="n">
        <f aca="false">+SUMIF($H$11:$CM$11,"POS",$H117:$CM117)</f>
        <v>16057339.1937673</v>
      </c>
      <c r="C117" s="4" t="n">
        <f aca="false">+SUMIF($H$11:$CM$11,"P&amp;l",$H117:$CM117)</f>
        <v>14527400.7234637</v>
      </c>
      <c r="D117" s="66"/>
      <c r="E117" s="3" t="n">
        <f aca="false">+IF(AND($H$7&lt;$A117+1,$H$8&gt;$A117-1),$H$9*VLOOKUP($A117,curves,3,0),0)</f>
        <v>0</v>
      </c>
      <c r="F117" s="4" t="n">
        <f aca="false">-G117*1000*VLOOKUP(A117,curves,3,0)</f>
        <v>-3818146.0095188</v>
      </c>
      <c r="G117" s="67" t="n">
        <v>1150.19014936647</v>
      </c>
      <c r="H117" s="3" t="n">
        <f aca="false">+IF(AND($H$7&lt;$A117+1,$H$8&gt;$A117-1),$H$9*VLOOKUP($A117,curves,3,0),0)</f>
        <v>0</v>
      </c>
      <c r="I117" s="4" t="n">
        <f aca="false">+IF(AND(H$7&lt;$A117+1,H$8&gt;$A117-1),H$9*(VLOOKUP($A117,curves,6,0)-H$10)*VLOOKUP($A117,curves,3,0),0)</f>
        <v>0</v>
      </c>
      <c r="K117" s="3" t="n">
        <f aca="false">+IF(AND(K$7&lt;$A117+1,K$8&gt;$A117-1),K$9*VLOOKUP($A117,curves,3,0),0)</f>
        <v>0</v>
      </c>
      <c r="L117" s="4" t="n">
        <f aca="false">+IF(AND(K$7&lt;$A117+1,K$8&gt;$A117-1),K$9*(VLOOKUP($A117,curves,6,0)-K$10)*VLOOKUP($A117,curves,3,0),0)</f>
        <v>0</v>
      </c>
      <c r="N117" s="3" t="n">
        <f aca="false">+IF(AND(N$7&lt;$A117+1,N$8&gt;$A117-1),N$9*VLOOKUP($A117,curves,3,0),0)</f>
        <v>0</v>
      </c>
      <c r="O117" s="4" t="n">
        <f aca="false">+IF(AND(N$7&lt;$A117+1,N$8&gt;$A117-1),N$9*(VLOOKUP($A117,curves,6,0)-N$10)*VLOOKUP($A117,curves,3,0),0)</f>
        <v>0</v>
      </c>
      <c r="Q117" s="3"/>
      <c r="R117" s="4"/>
      <c r="T117" s="3" t="n">
        <f aca="false">+IF(AND(T$7&lt;$A117+1,T$8&gt;$A117-1),T$9*VLOOKUP($A117,curves,3,0),0)</f>
        <v>0</v>
      </c>
      <c r="U117" s="4" t="n">
        <f aca="false">+IF(AND(T$7&lt;$A117+1,T$8&gt;$A117-1),T$9*(VLOOKUP($A117,curves,6,0)-T$10)*VLOOKUP($A117,curves,3,0),0)</f>
        <v>0</v>
      </c>
      <c r="W117" s="3" t="n">
        <f aca="false">+IF(AND(W$7&lt;$A117+1,W$8&gt;$A117-1),W$9*VLOOKUP($A117,curves,3,0),0)</f>
        <v>0</v>
      </c>
      <c r="X117" s="4" t="n">
        <f aca="false">+IF(AND(W$7&lt;$A117+1,W$8&gt;$A117-1),W$9*(VLOOKUP($A117,curves,6,0)-W$10)*VLOOKUP($A117,curves,3,0),0)</f>
        <v>0</v>
      </c>
      <c r="Z117" s="3" t="n">
        <f aca="false">+IF(AND(Z$7&lt;$A117+1,Z$8&gt;$A117-1),Z$9*VLOOKUP($A117,curves,3,0),0)</f>
        <v>0</v>
      </c>
      <c r="AA117" s="4" t="n">
        <f aca="false">+IF(AND(Z$7&lt;$A117+1,Z$8&gt;$A117-1),Z$9*(VLOOKUP($A117,curves,6,0)-Z$10)*VLOOKUP($A117,curves,3,0),0)</f>
        <v>0</v>
      </c>
      <c r="AC117" s="3"/>
      <c r="AD117" s="4"/>
      <c r="AF117" s="3" t="n">
        <f aca="false">+IF(AND(AF$7&lt;$A117+1,AF$8&gt;$A117-1),AF$9*VLOOKUP($A117,curves,3,0),0)</f>
        <v>16652715.314796</v>
      </c>
      <c r="AG117" s="4" t="n">
        <f aca="false">+IF(AND(AF$7&lt;$A117+1,AF$8&gt;$A117-1),AF$9*(VLOOKUP($A117,curves,6,0)-AF$10)*VLOOKUP($A117,curves,3,0),0)</f>
        <v>16486188.161648</v>
      </c>
      <c r="AI117" s="3" t="n">
        <f aca="false">+IF(AND(AI$7&lt;$A117+1,AI$8&gt;$A117-1),AI$9*VLOOKUP($A117,curves,3,0),0)</f>
        <v>-183649.475034633</v>
      </c>
      <c r="AJ117" s="4" t="n">
        <f aca="false">+IF(AND(AI$7&lt;$A117+1,AI$8&gt;$A117-1),AI$9*(VLOOKUP($A117,curves,6,0)-AI$10)*VLOOKUP($A117,curves,3,0),0)</f>
        <v>-604206.772863942</v>
      </c>
      <c r="AL117" s="3" t="n">
        <f aca="false">+IF(AND(AL$7&lt;$A117+1,AL$8&gt;$A117-1),AL$9*VLOOKUP($A117,curves,3,0),0)</f>
        <v>-411726.645994033</v>
      </c>
      <c r="AM117" s="4" t="n">
        <f aca="false">+IF(AND(AL$7&lt;$A117+1,AL$8&gt;$A117-1),AL$9*(VLOOKUP($A117,curves,6,0)-AL$10)*VLOOKUP($A117,curves,3,0),0)</f>
        <v>-1354580.66532037</v>
      </c>
      <c r="AO117" s="3"/>
      <c r="AP117" s="4"/>
    </row>
    <row r="118" customFormat="false" ht="12.75" hidden="false" customHeight="false" outlineLevel="0" collapsed="false">
      <c r="A118" s="58" t="n">
        <f aca="false">+curves!A107</f>
        <v>39873</v>
      </c>
      <c r="B118" s="3" t="n">
        <f aca="false">+SUMIF($H$11:$CM$11,"POS",$H118:$CM118)</f>
        <v>15966429.0712687</v>
      </c>
      <c r="C118" s="4" t="n">
        <f aca="false">+SUMIF($H$11:$CM$11,"P&amp;l",$H118:$CM118)</f>
        <v>12545147.4307344</v>
      </c>
      <c r="D118" s="66"/>
      <c r="E118" s="3" t="n">
        <f aca="false">+IF(AND($H$7&lt;$A118+1,$H$8&gt;$A118-1),$H$9*VLOOKUP($A118,curves,3,0),0)</f>
        <v>0</v>
      </c>
      <c r="F118" s="4" t="n">
        <f aca="false">-G118*1000*VLOOKUP(A118,curves,3,0)</f>
        <v>-3798802.71685527</v>
      </c>
      <c r="G118" s="67" t="n">
        <v>1150.8789241726</v>
      </c>
      <c r="H118" s="3" t="n">
        <f aca="false">+IF(AND($H$7&lt;$A118+1,$H$8&gt;$A118-1),$H$9*VLOOKUP($A118,curves,3,0),0)</f>
        <v>0</v>
      </c>
      <c r="I118" s="4" t="n">
        <f aca="false">+IF(AND(H$7&lt;$A118+1,H$8&gt;$A118-1),H$9*(VLOOKUP($A118,curves,6,0)-H$10)*VLOOKUP($A118,curves,3,0),0)</f>
        <v>0</v>
      </c>
      <c r="K118" s="3" t="n">
        <f aca="false">+IF(AND(K$7&lt;$A118+1,K$8&gt;$A118-1),K$9*VLOOKUP($A118,curves,3,0),0)</f>
        <v>0</v>
      </c>
      <c r="L118" s="4" t="n">
        <f aca="false">+IF(AND(K$7&lt;$A118+1,K$8&gt;$A118-1),K$9*(VLOOKUP($A118,curves,6,0)-K$10)*VLOOKUP($A118,curves,3,0),0)</f>
        <v>0</v>
      </c>
      <c r="N118" s="3" t="n">
        <f aca="false">+IF(AND(N$7&lt;$A118+1,N$8&gt;$A118-1),N$9*VLOOKUP($A118,curves,3,0),0)</f>
        <v>0</v>
      </c>
      <c r="O118" s="4" t="n">
        <f aca="false">+IF(AND(N$7&lt;$A118+1,N$8&gt;$A118-1),N$9*(VLOOKUP($A118,curves,6,0)-N$10)*VLOOKUP($A118,curves,3,0),0)</f>
        <v>0</v>
      </c>
      <c r="Q118" s="3"/>
      <c r="R118" s="4"/>
      <c r="T118" s="3" t="n">
        <f aca="false">+IF(AND(T$7&lt;$A118+1,T$8&gt;$A118-1),T$9*VLOOKUP($A118,curves,3,0),0)</f>
        <v>0</v>
      </c>
      <c r="U118" s="4" t="n">
        <f aca="false">+IF(AND(T$7&lt;$A118+1,T$8&gt;$A118-1),T$9*(VLOOKUP($A118,curves,6,0)-T$10)*VLOOKUP($A118,curves,3,0),0)</f>
        <v>0</v>
      </c>
      <c r="W118" s="3" t="n">
        <f aca="false">+IF(AND(W$7&lt;$A118+1,W$8&gt;$A118-1),W$9*VLOOKUP($A118,curves,3,0),0)</f>
        <v>0</v>
      </c>
      <c r="X118" s="4" t="n">
        <f aca="false">+IF(AND(W$7&lt;$A118+1,W$8&gt;$A118-1),W$9*(VLOOKUP($A118,curves,6,0)-W$10)*VLOOKUP($A118,curves,3,0),0)</f>
        <v>0</v>
      </c>
      <c r="Z118" s="3" t="n">
        <f aca="false">+IF(AND(Z$7&lt;$A118+1,Z$8&gt;$A118-1),Z$9*VLOOKUP($A118,curves,3,0),0)</f>
        <v>0</v>
      </c>
      <c r="AA118" s="4" t="n">
        <f aca="false">+IF(AND(Z$7&lt;$A118+1,Z$8&gt;$A118-1),Z$9*(VLOOKUP($A118,curves,6,0)-Z$10)*VLOOKUP($A118,curves,3,0),0)</f>
        <v>0</v>
      </c>
      <c r="AC118" s="3"/>
      <c r="AD118" s="4"/>
      <c r="AF118" s="3" t="n">
        <f aca="false">+IF(AND(AF$7&lt;$A118+1,AF$8&gt;$A118-1),AF$9*VLOOKUP($A118,curves,3,0),0)</f>
        <v>16558434.4148951</v>
      </c>
      <c r="AG118" s="4" t="n">
        <f aca="false">+IF(AND(AF$7&lt;$A118+1,AF$8&gt;$A118-1),AF$9*(VLOOKUP($A118,curves,6,0)-AF$10)*VLOOKUP($A118,curves,3,0),0)</f>
        <v>14422396.3753736</v>
      </c>
      <c r="AI118" s="3" t="n">
        <f aca="false">+IF(AND(AI$7&lt;$A118+1,AI$8&gt;$A118-1),AI$9*VLOOKUP($A118,curves,3,0),0)</f>
        <v>-182609.726414346</v>
      </c>
      <c r="AJ118" s="4" t="n">
        <f aca="false">+IF(AND(AI$7&lt;$A118+1,AI$8&gt;$A118-1),AI$9*(VLOOKUP($A118,curves,6,0)-AI$10)*VLOOKUP($A118,curves,3,0),0)</f>
        <v>-579055.44245989</v>
      </c>
      <c r="AL118" s="3" t="n">
        <f aca="false">+IF(AND(AL$7&lt;$A118+1,AL$8&gt;$A118-1),AL$9*VLOOKUP($A118,curves,3,0),0)</f>
        <v>-409395.617212018</v>
      </c>
      <c r="AM118" s="4" t="n">
        <f aca="false">+IF(AND(AL$7&lt;$A118+1,AL$8&gt;$A118-1),AL$9*(VLOOKUP($A118,curves,6,0)-AL$10)*VLOOKUP($A118,curves,3,0),0)</f>
        <v>-1298193.50217931</v>
      </c>
      <c r="AO118" s="3"/>
      <c r="AP118" s="4"/>
    </row>
    <row r="119" customFormat="false" ht="12.75" hidden="false" customHeight="false" outlineLevel="0" collapsed="false">
      <c r="A119" s="58" t="n">
        <f aca="false">+curves!A108</f>
        <v>39904</v>
      </c>
      <c r="B119" s="3" t="n">
        <f aca="false">+SUMIF($H$11:$CM$11,"POS",$H119:$CM119)</f>
        <v>15866405.0141594</v>
      </c>
      <c r="C119" s="4" t="n">
        <f aca="false">+SUMIF($H$11:$CM$11,"P&amp;l",$H119:$CM119)</f>
        <v>10483255.8718622</v>
      </c>
      <c r="D119" s="66"/>
      <c r="E119" s="3" t="n">
        <f aca="false">+IF(AND($H$7&lt;$A119+1,$H$8&gt;$A119-1),$H$9*VLOOKUP($A119,curves,3,0),0)</f>
        <v>0</v>
      </c>
      <c r="F119" s="4" t="n">
        <f aca="false">-G119*1000*VLOOKUP(A119,curves,3,0)</f>
        <v>-3777266.14941521</v>
      </c>
      <c r="G119" s="67" t="n">
        <v>1151.56841237453</v>
      </c>
      <c r="H119" s="3" t="n">
        <f aca="false">+IF(AND($H$7&lt;$A119+1,$H$8&gt;$A119-1),$H$9*VLOOKUP($A119,curves,3,0),0)</f>
        <v>0</v>
      </c>
      <c r="I119" s="4" t="n">
        <f aca="false">+IF(AND(H$7&lt;$A119+1,H$8&gt;$A119-1),H$9*(VLOOKUP($A119,curves,6,0)-H$10)*VLOOKUP($A119,curves,3,0),0)</f>
        <v>0</v>
      </c>
      <c r="K119" s="3" t="n">
        <f aca="false">+IF(AND(K$7&lt;$A119+1,K$8&gt;$A119-1),K$9*VLOOKUP($A119,curves,3,0),0)</f>
        <v>0</v>
      </c>
      <c r="L119" s="4" t="n">
        <f aca="false">+IF(AND(K$7&lt;$A119+1,K$8&gt;$A119-1),K$9*(VLOOKUP($A119,curves,6,0)-K$10)*VLOOKUP($A119,curves,3,0),0)</f>
        <v>0</v>
      </c>
      <c r="N119" s="3" t="n">
        <f aca="false">+IF(AND(N$7&lt;$A119+1,N$8&gt;$A119-1),N$9*VLOOKUP($A119,curves,3,0),0)</f>
        <v>0</v>
      </c>
      <c r="O119" s="4" t="n">
        <f aca="false">+IF(AND(N$7&lt;$A119+1,N$8&gt;$A119-1),N$9*(VLOOKUP($A119,curves,6,0)-N$10)*VLOOKUP($A119,curves,3,0),0)</f>
        <v>0</v>
      </c>
      <c r="Q119" s="3"/>
      <c r="R119" s="4"/>
      <c r="T119" s="3" t="n">
        <f aca="false">+IF(AND(T$7&lt;$A119+1,T$8&gt;$A119-1),T$9*VLOOKUP($A119,curves,3,0),0)</f>
        <v>0</v>
      </c>
      <c r="U119" s="4" t="n">
        <f aca="false">+IF(AND(T$7&lt;$A119+1,T$8&gt;$A119-1),T$9*(VLOOKUP($A119,curves,6,0)-T$10)*VLOOKUP($A119,curves,3,0),0)</f>
        <v>0</v>
      </c>
      <c r="W119" s="3" t="n">
        <f aca="false">+IF(AND(W$7&lt;$A119+1,W$8&gt;$A119-1),W$9*VLOOKUP($A119,curves,3,0),0)</f>
        <v>0</v>
      </c>
      <c r="X119" s="4" t="n">
        <f aca="false">+IF(AND(W$7&lt;$A119+1,W$8&gt;$A119-1),W$9*(VLOOKUP($A119,curves,6,0)-W$10)*VLOOKUP($A119,curves,3,0),0)</f>
        <v>0</v>
      </c>
      <c r="Z119" s="3" t="n">
        <f aca="false">+IF(AND(Z$7&lt;$A119+1,Z$8&gt;$A119-1),Z$9*VLOOKUP($A119,curves,3,0),0)</f>
        <v>0</v>
      </c>
      <c r="AA119" s="4" t="n">
        <f aca="false">+IF(AND(Z$7&lt;$A119+1,Z$8&gt;$A119-1),Z$9*(VLOOKUP($A119,curves,6,0)-Z$10)*VLOOKUP($A119,curves,3,0),0)</f>
        <v>0</v>
      </c>
      <c r="AC119" s="3"/>
      <c r="AD119" s="4"/>
      <c r="AF119" s="3" t="n">
        <f aca="false">+IF(AND(AF$7&lt;$A119+1,AF$8&gt;$A119-1),AF$9*VLOOKUP($A119,curves,3,0),0)</f>
        <v>16454701.652725</v>
      </c>
      <c r="AG119" s="4" t="n">
        <f aca="false">+IF(AND(AF$7&lt;$A119+1,AF$8&gt;$A119-1),AF$9*(VLOOKUP($A119,curves,6,0)-AF$10)*VLOOKUP($A119,curves,3,0),0)</f>
        <v>12275207.4329329</v>
      </c>
      <c r="AI119" s="3" t="n">
        <f aca="false">+IF(AND(AI$7&lt;$A119+1,AI$8&gt;$A119-1),AI$9*VLOOKUP($A119,curves,3,0),0)</f>
        <v>-181465.740766582</v>
      </c>
      <c r="AJ119" s="4" t="n">
        <f aca="false">+IF(AND(AI$7&lt;$A119+1,AI$8&gt;$A119-1),AI$9*(VLOOKUP($A119,curves,6,0)-AI$10)*VLOOKUP($A119,curves,3,0),0)</f>
        <v>-552744.646375008</v>
      </c>
      <c r="AL119" s="3" t="n">
        <f aca="false">+IF(AND(AL$7&lt;$A119+1,AL$8&gt;$A119-1),AL$9*VLOOKUP($A119,curves,3,0),0)</f>
        <v>-406830.89779896</v>
      </c>
      <c r="AM119" s="4" t="n">
        <f aca="false">+IF(AND(AL$7&lt;$A119+1,AL$8&gt;$A119-1),AL$9*(VLOOKUP($A119,curves,6,0)-AL$10)*VLOOKUP($A119,curves,3,0),0)</f>
        <v>-1239206.91469563</v>
      </c>
      <c r="AO119" s="3"/>
      <c r="AP119" s="4"/>
    </row>
    <row r="120" customFormat="false" ht="12.75" hidden="false" customHeight="false" outlineLevel="0" collapsed="false">
      <c r="A120" s="58" t="n">
        <f aca="false">+curves!A109</f>
        <v>39934</v>
      </c>
      <c r="B120" s="3" t="n">
        <f aca="false">+SUMIF($H$11:$CM$11,"POS",$H120:$CM120)</f>
        <v>15770230.2446994</v>
      </c>
      <c r="C120" s="4" t="n">
        <f aca="false">+SUMIF($H$11:$CM$11,"P&amp;l",$H120:$CM120)</f>
        <v>10120076.8747375</v>
      </c>
      <c r="D120" s="66"/>
      <c r="E120" s="3" t="n">
        <f aca="false">+IF(AND($H$7&lt;$A120+1,$H$8&gt;$A120-1),$H$9*VLOOKUP($A120,curves,3,0),0)</f>
        <v>0</v>
      </c>
      <c r="F120" s="4" t="n">
        <f aca="false">-G120*1000*VLOOKUP(A120,curves,3,0)</f>
        <v>-3756620.332121</v>
      </c>
      <c r="G120" s="67" t="n">
        <v>1152.25861471109</v>
      </c>
      <c r="H120" s="3" t="n">
        <f aca="false">+IF(AND($H$7&lt;$A120+1,$H$8&gt;$A120-1),$H$9*VLOOKUP($A120,curves,3,0),0)</f>
        <v>0</v>
      </c>
      <c r="I120" s="4" t="n">
        <f aca="false">+IF(AND(H$7&lt;$A120+1,H$8&gt;$A120-1),H$9*(VLOOKUP($A120,curves,6,0)-H$10)*VLOOKUP($A120,curves,3,0),0)</f>
        <v>0</v>
      </c>
      <c r="K120" s="3" t="n">
        <f aca="false">+IF(AND(K$7&lt;$A120+1,K$8&gt;$A120-1),K$9*VLOOKUP($A120,curves,3,0),0)</f>
        <v>0</v>
      </c>
      <c r="L120" s="4" t="n">
        <f aca="false">+IF(AND(K$7&lt;$A120+1,K$8&gt;$A120-1),K$9*(VLOOKUP($A120,curves,6,0)-K$10)*VLOOKUP($A120,curves,3,0),0)</f>
        <v>0</v>
      </c>
      <c r="N120" s="3" t="n">
        <f aca="false">+IF(AND(N$7&lt;$A120+1,N$8&gt;$A120-1),N$9*VLOOKUP($A120,curves,3,0),0)</f>
        <v>0</v>
      </c>
      <c r="O120" s="4" t="n">
        <f aca="false">+IF(AND(N$7&lt;$A120+1,N$8&gt;$A120-1),N$9*(VLOOKUP($A120,curves,6,0)-N$10)*VLOOKUP($A120,curves,3,0),0)</f>
        <v>0</v>
      </c>
      <c r="Q120" s="3"/>
      <c r="R120" s="4"/>
      <c r="T120" s="3" t="n">
        <f aca="false">+IF(AND(T$7&lt;$A120+1,T$8&gt;$A120-1),T$9*VLOOKUP($A120,curves,3,0),0)</f>
        <v>0</v>
      </c>
      <c r="U120" s="4" t="n">
        <f aca="false">+IF(AND(T$7&lt;$A120+1,T$8&gt;$A120-1),T$9*(VLOOKUP($A120,curves,6,0)-T$10)*VLOOKUP($A120,curves,3,0),0)</f>
        <v>0</v>
      </c>
      <c r="W120" s="3" t="n">
        <f aca="false">+IF(AND(W$7&lt;$A120+1,W$8&gt;$A120-1),W$9*VLOOKUP($A120,curves,3,0),0)</f>
        <v>0</v>
      </c>
      <c r="X120" s="4" t="n">
        <f aca="false">+IF(AND(W$7&lt;$A120+1,W$8&gt;$A120-1),W$9*(VLOOKUP($A120,curves,6,0)-W$10)*VLOOKUP($A120,curves,3,0),0)</f>
        <v>0</v>
      </c>
      <c r="Z120" s="3" t="n">
        <f aca="false">+IF(AND(Z$7&lt;$A120+1,Z$8&gt;$A120-1),Z$9*VLOOKUP($A120,curves,3,0),0)</f>
        <v>0</v>
      </c>
      <c r="AA120" s="4" t="n">
        <f aca="false">+IF(AND(Z$7&lt;$A120+1,Z$8&gt;$A120-1),Z$9*(VLOOKUP($A120,curves,6,0)-Z$10)*VLOOKUP($A120,curves,3,0),0)</f>
        <v>0</v>
      </c>
      <c r="AC120" s="3"/>
      <c r="AD120" s="4"/>
      <c r="AF120" s="3" t="n">
        <f aca="false">+IF(AND(AF$7&lt;$A120+1,AF$8&gt;$A120-1),AF$9*VLOOKUP($A120,curves,3,0),0)</f>
        <v>16354960.9025946</v>
      </c>
      <c r="AG120" s="4" t="n">
        <f aca="false">+IF(AND(AF$7&lt;$A120+1,AF$8&gt;$A120-1),AF$9*(VLOOKUP($A120,curves,6,0)-AF$10)*VLOOKUP($A120,curves,3,0),0)</f>
        <v>11890056.5761863</v>
      </c>
      <c r="AI120" s="3" t="n">
        <f aca="false">+IF(AND(AI$7&lt;$A120+1,AI$8&gt;$A120-1),AI$9*VLOOKUP($A120,curves,3,0),0)</f>
        <v>-180365.779825994</v>
      </c>
      <c r="AJ120" s="4" t="n">
        <f aca="false">+IF(AND(AI$7&lt;$A120+1,AI$8&gt;$A120-1),AI$9*(VLOOKUP($A120,curves,6,0)-AI$10)*VLOOKUP($A120,curves,3,0),0)</f>
        <v>-545967.215533282</v>
      </c>
      <c r="AL120" s="3" t="n">
        <f aca="false">+IF(AND(AL$7&lt;$A120+1,AL$8&gt;$A120-1),AL$9*VLOOKUP($A120,curves,3,0),0)</f>
        <v>-404364.878069215</v>
      </c>
      <c r="AM120" s="4" t="n">
        <f aca="false">+IF(AND(AL$7&lt;$A120+1,AL$8&gt;$A120-1),AL$9*(VLOOKUP($A120,curves,6,0)-AL$10)*VLOOKUP($A120,curves,3,0),0)</f>
        <v>-1224012.48591551</v>
      </c>
      <c r="AO120" s="3"/>
      <c r="AP120" s="4"/>
    </row>
    <row r="121" customFormat="false" ht="12.75" hidden="false" customHeight="false" outlineLevel="0" collapsed="false">
      <c r="A121" s="58" t="n">
        <f aca="false">+curves!A110</f>
        <v>39965</v>
      </c>
      <c r="B121" s="3" t="n">
        <f aca="false">+SUMIF($H$11:$CM$11,"POS",$H121:$CM121)</f>
        <v>15671488.7905242</v>
      </c>
      <c r="C121" s="4" t="n">
        <f aca="false">+SUMIF($H$11:$CM$11,"P&amp;l",$H121:$CM121)</f>
        <v>10229098.8558936</v>
      </c>
      <c r="D121" s="66"/>
      <c r="E121" s="3" t="n">
        <f aca="false">+IF(AND($H$7&lt;$A121+1,$H$8&gt;$A121-1),$H$9*VLOOKUP($A121,curves,3,0),0)</f>
        <v>0</v>
      </c>
      <c r="F121" s="4" t="n">
        <f aca="false">-G121*1000*VLOOKUP(A121,curves,3,0)</f>
        <v>-3735337.60983319</v>
      </c>
      <c r="G121" s="67" t="n">
        <v>1152.94953192196</v>
      </c>
      <c r="H121" s="3" t="n">
        <f aca="false">+IF(AND($H$7&lt;$A121+1,$H$8&gt;$A121-1),$H$9*VLOOKUP($A121,curves,3,0),0)</f>
        <v>0</v>
      </c>
      <c r="I121" s="4" t="n">
        <f aca="false">+IF(AND(H$7&lt;$A121+1,H$8&gt;$A121-1),H$9*(VLOOKUP($A121,curves,6,0)-H$10)*VLOOKUP($A121,curves,3,0),0)</f>
        <v>0</v>
      </c>
      <c r="K121" s="3" t="n">
        <f aca="false">+IF(AND(K$7&lt;$A121+1,K$8&gt;$A121-1),K$9*VLOOKUP($A121,curves,3,0),0)</f>
        <v>0</v>
      </c>
      <c r="L121" s="4" t="n">
        <f aca="false">+IF(AND(K$7&lt;$A121+1,K$8&gt;$A121-1),K$9*(VLOOKUP($A121,curves,6,0)-K$10)*VLOOKUP($A121,curves,3,0),0)</f>
        <v>0</v>
      </c>
      <c r="N121" s="3" t="n">
        <f aca="false">+IF(AND(N$7&lt;$A121+1,N$8&gt;$A121-1),N$9*VLOOKUP($A121,curves,3,0),0)</f>
        <v>0</v>
      </c>
      <c r="O121" s="4" t="n">
        <f aca="false">+IF(AND(N$7&lt;$A121+1,N$8&gt;$A121-1),N$9*(VLOOKUP($A121,curves,6,0)-N$10)*VLOOKUP($A121,curves,3,0),0)</f>
        <v>0</v>
      </c>
      <c r="Q121" s="3"/>
      <c r="R121" s="4"/>
      <c r="T121" s="3" t="n">
        <f aca="false">+IF(AND(T$7&lt;$A121+1,T$8&gt;$A121-1),T$9*VLOOKUP($A121,curves,3,0),0)</f>
        <v>0</v>
      </c>
      <c r="U121" s="4" t="n">
        <f aca="false">+IF(AND(T$7&lt;$A121+1,T$8&gt;$A121-1),T$9*(VLOOKUP($A121,curves,6,0)-T$10)*VLOOKUP($A121,curves,3,0),0)</f>
        <v>0</v>
      </c>
      <c r="W121" s="3" t="n">
        <f aca="false">+IF(AND(W$7&lt;$A121+1,W$8&gt;$A121-1),W$9*VLOOKUP($A121,curves,3,0),0)</f>
        <v>0</v>
      </c>
      <c r="X121" s="4" t="n">
        <f aca="false">+IF(AND(W$7&lt;$A121+1,W$8&gt;$A121-1),W$9*(VLOOKUP($A121,curves,6,0)-W$10)*VLOOKUP($A121,curves,3,0),0)</f>
        <v>0</v>
      </c>
      <c r="Z121" s="3" t="n">
        <f aca="false">+IF(AND(Z$7&lt;$A121+1,Z$8&gt;$A121-1),Z$9*VLOOKUP($A121,curves,3,0),0)</f>
        <v>0</v>
      </c>
      <c r="AA121" s="4" t="n">
        <f aca="false">+IF(AND(Z$7&lt;$A121+1,Z$8&gt;$A121-1),Z$9*(VLOOKUP($A121,curves,6,0)-Z$10)*VLOOKUP($A121,curves,3,0),0)</f>
        <v>0</v>
      </c>
      <c r="AC121" s="3"/>
      <c r="AD121" s="4"/>
      <c r="AF121" s="3" t="n">
        <f aca="false">+IF(AND(AF$7&lt;$A121+1,AF$8&gt;$A121-1),AF$9*VLOOKUP($A121,curves,3,0),0)</f>
        <v>16252558.2998777</v>
      </c>
      <c r="AG121" s="4" t="n">
        <f aca="false">+IF(AND(AF$7&lt;$A121+1,AF$8&gt;$A121-1),AF$9*(VLOOKUP($A121,curves,6,0)-AF$10)*VLOOKUP($A121,curves,3,0),0)</f>
        <v>11994388.0253098</v>
      </c>
      <c r="AI121" s="3" t="n">
        <f aca="false">+IF(AND(AI$7&lt;$A121+1,AI$8&gt;$A121-1),AI$9*VLOOKUP($A121,curves,3,0),0)</f>
        <v>-179236.463442712</v>
      </c>
      <c r="AJ121" s="4" t="n">
        <f aca="false">+IF(AND(AI$7&lt;$A121+1,AI$8&gt;$A121-1),AI$9*(VLOOKUP($A121,curves,6,0)-AI$10)*VLOOKUP($A121,curves,3,0),0)</f>
        <v>-544520.375938958</v>
      </c>
      <c r="AL121" s="3" t="n">
        <f aca="false">+IF(AND(AL$7&lt;$A121+1,AL$8&gt;$A121-1),AL$9*VLOOKUP($A121,curves,3,0),0)</f>
        <v>-401833.045910876</v>
      </c>
      <c r="AM121" s="4" t="n">
        <f aca="false">+IF(AND(AL$7&lt;$A121+1,AL$8&gt;$A121-1),AL$9*(VLOOKUP($A121,curves,6,0)-AL$10)*VLOOKUP($A121,curves,3,0),0)</f>
        <v>-1220768.79347724</v>
      </c>
      <c r="AO121" s="3"/>
      <c r="AP121" s="4"/>
    </row>
    <row r="122" customFormat="false" ht="12.75" hidden="false" customHeight="false" outlineLevel="0" collapsed="false">
      <c r="A122" s="58" t="n">
        <f aca="false">+curves!A111</f>
        <v>39995</v>
      </c>
      <c r="B122" s="3" t="n">
        <f aca="false">+SUMIF($H$11:$CM$11,"POS",$H122:$CM122)</f>
        <v>15576546.9603787</v>
      </c>
      <c r="C122" s="4" t="n">
        <f aca="false">+SUMIF($H$11:$CM$11,"P&amp;l",$H122:$CM122)</f>
        <v>11179603.948517</v>
      </c>
      <c r="D122" s="66"/>
      <c r="E122" s="3" t="n">
        <f aca="false">+IF(AND($H$7&lt;$A122+1,$H$8&gt;$A122-1),$H$9*VLOOKUP($A122,curves,3,0),0)</f>
        <v>0</v>
      </c>
      <c r="F122" s="4" t="n">
        <f aca="false">-G122*1000*VLOOKUP(A122,curves,3,0)</f>
        <v>-3714935.17682346</v>
      </c>
      <c r="G122" s="67" t="n">
        <v>1153.64116474761</v>
      </c>
      <c r="H122" s="3" t="n">
        <f aca="false">+IF(AND($H$7&lt;$A122+1,$H$8&gt;$A122-1),$H$9*VLOOKUP($A122,curves,3,0),0)</f>
        <v>0</v>
      </c>
      <c r="I122" s="4" t="n">
        <f aca="false">+IF(AND(H$7&lt;$A122+1,H$8&gt;$A122-1),H$9*(VLOOKUP($A122,curves,6,0)-H$10)*VLOOKUP($A122,curves,3,0),0)</f>
        <v>0</v>
      </c>
      <c r="K122" s="3" t="n">
        <f aca="false">+IF(AND(K$7&lt;$A122+1,K$8&gt;$A122-1),K$9*VLOOKUP($A122,curves,3,0),0)</f>
        <v>0</v>
      </c>
      <c r="L122" s="4" t="n">
        <f aca="false">+IF(AND(K$7&lt;$A122+1,K$8&gt;$A122-1),K$9*(VLOOKUP($A122,curves,6,0)-K$10)*VLOOKUP($A122,curves,3,0),0)</f>
        <v>0</v>
      </c>
      <c r="N122" s="3" t="n">
        <f aca="false">+IF(AND(N$7&lt;$A122+1,N$8&gt;$A122-1),N$9*VLOOKUP($A122,curves,3,0),0)</f>
        <v>0</v>
      </c>
      <c r="O122" s="4" t="n">
        <f aca="false">+IF(AND(N$7&lt;$A122+1,N$8&gt;$A122-1),N$9*(VLOOKUP($A122,curves,6,0)-N$10)*VLOOKUP($A122,curves,3,0),0)</f>
        <v>0</v>
      </c>
      <c r="Q122" s="3"/>
      <c r="R122" s="4"/>
      <c r="T122" s="3" t="n">
        <f aca="false">+IF(AND(T$7&lt;$A122+1,T$8&gt;$A122-1),T$9*VLOOKUP($A122,curves,3,0),0)</f>
        <v>0</v>
      </c>
      <c r="U122" s="4" t="n">
        <f aca="false">+IF(AND(T$7&lt;$A122+1,T$8&gt;$A122-1),T$9*(VLOOKUP($A122,curves,6,0)-T$10)*VLOOKUP($A122,curves,3,0),0)</f>
        <v>0</v>
      </c>
      <c r="W122" s="3" t="n">
        <f aca="false">+IF(AND(W$7&lt;$A122+1,W$8&gt;$A122-1),W$9*VLOOKUP($A122,curves,3,0),0)</f>
        <v>0</v>
      </c>
      <c r="X122" s="4" t="n">
        <f aca="false">+IF(AND(W$7&lt;$A122+1,W$8&gt;$A122-1),W$9*(VLOOKUP($A122,curves,6,0)-W$10)*VLOOKUP($A122,curves,3,0),0)</f>
        <v>0</v>
      </c>
      <c r="Z122" s="3" t="n">
        <f aca="false">+IF(AND(Z$7&lt;$A122+1,Z$8&gt;$A122-1),Z$9*VLOOKUP($A122,curves,3,0),0)</f>
        <v>0</v>
      </c>
      <c r="AA122" s="4" t="n">
        <f aca="false">+IF(AND(Z$7&lt;$A122+1,Z$8&gt;$A122-1),Z$9*(VLOOKUP($A122,curves,6,0)-Z$10)*VLOOKUP($A122,curves,3,0),0)</f>
        <v>0</v>
      </c>
      <c r="AC122" s="3"/>
      <c r="AD122" s="4"/>
      <c r="AF122" s="3" t="n">
        <f aca="false">+IF(AND(AF$7&lt;$A122+1,AF$8&gt;$A122-1),AF$9*VLOOKUP($A122,curves,3,0),0)</f>
        <v>16154096.2041469</v>
      </c>
      <c r="AG122" s="4" t="n">
        <f aca="false">+IF(AND(AF$7&lt;$A122+1,AF$8&gt;$A122-1),AF$9*(VLOOKUP($A122,curves,6,0)-AF$10)*VLOOKUP($A122,curves,3,0),0)</f>
        <v>12971739.25193</v>
      </c>
      <c r="AI122" s="3" t="n">
        <f aca="false">+IF(AND(AI$7&lt;$A122+1,AI$8&gt;$A122-1),AI$9*VLOOKUP($A122,curves,3,0),0)</f>
        <v>-178150.603758573</v>
      </c>
      <c r="AJ122" s="4" t="n">
        <f aca="false">+IF(AND(AI$7&lt;$A122+1,AI$8&gt;$A122-1),AI$9*(VLOOKUP($A122,curves,6,0)-AI$10)*VLOOKUP($A122,curves,3,0),0)</f>
        <v>-552801.323462853</v>
      </c>
      <c r="AL122" s="3" t="n">
        <f aca="false">+IF(AND(AL$7&lt;$A122+1,AL$8&gt;$A122-1),AL$9*VLOOKUP($A122,curves,3,0),0)</f>
        <v>-399398.640009709</v>
      </c>
      <c r="AM122" s="4" t="n">
        <f aca="false">+IF(AND(AL$7&lt;$A122+1,AL$8&gt;$A122-1),AL$9*(VLOOKUP($A122,curves,6,0)-AL$10)*VLOOKUP($A122,curves,3,0),0)</f>
        <v>-1239333.97995013</v>
      </c>
      <c r="AO122" s="3"/>
      <c r="AP122" s="4"/>
    </row>
    <row r="123" customFormat="false" ht="12.75" hidden="false" customHeight="false" outlineLevel="0" collapsed="false">
      <c r="A123" s="58" t="n">
        <f aca="false">+curves!A112</f>
        <v>40026</v>
      </c>
      <c r="B123" s="3" t="n">
        <f aca="false">+SUMIF($H$11:$CM$11,"POS",$H123:$CM123)</f>
        <v>15479071.037334</v>
      </c>
      <c r="C123" s="4" t="n">
        <f aca="false">+SUMIF($H$11:$CM$11,"P&amp;l",$H123:$CM123)</f>
        <v>11063206.28673</v>
      </c>
      <c r="D123" s="66"/>
      <c r="E123" s="3" t="n">
        <f aca="false">+IF(AND($H$7&lt;$A123+1,$H$8&gt;$A123-1),$H$9*VLOOKUP($A123,curves,3,0),0)</f>
        <v>0</v>
      </c>
      <c r="F123" s="4" t="n">
        <f aca="false">-G123*1000*VLOOKUP(A123,curves,3,0)</f>
        <v>-3693903.15411449</v>
      </c>
      <c r="G123" s="67" t="n">
        <v>1154.33351392919</v>
      </c>
      <c r="H123" s="3" t="n">
        <f aca="false">+IF(AND($H$7&lt;$A123+1,$H$8&gt;$A123-1),$H$9*VLOOKUP($A123,curves,3,0),0)</f>
        <v>0</v>
      </c>
      <c r="I123" s="4" t="n">
        <f aca="false">+IF(AND(H$7&lt;$A123+1,H$8&gt;$A123-1),H$9*(VLOOKUP($A123,curves,6,0)-H$10)*VLOOKUP($A123,curves,3,0),0)</f>
        <v>0</v>
      </c>
      <c r="K123" s="3" t="n">
        <f aca="false">+IF(AND(K$7&lt;$A123+1,K$8&gt;$A123-1),K$9*VLOOKUP($A123,curves,3,0),0)</f>
        <v>0</v>
      </c>
      <c r="L123" s="4" t="n">
        <f aca="false">+IF(AND(K$7&lt;$A123+1,K$8&gt;$A123-1),K$9*(VLOOKUP($A123,curves,6,0)-K$10)*VLOOKUP($A123,curves,3,0),0)</f>
        <v>0</v>
      </c>
      <c r="N123" s="3" t="n">
        <f aca="false">+IF(AND(N$7&lt;$A123+1,N$8&gt;$A123-1),N$9*VLOOKUP($A123,curves,3,0),0)</f>
        <v>0</v>
      </c>
      <c r="O123" s="4" t="n">
        <f aca="false">+IF(AND(N$7&lt;$A123+1,N$8&gt;$A123-1),N$9*(VLOOKUP($A123,curves,6,0)-N$10)*VLOOKUP($A123,curves,3,0),0)</f>
        <v>0</v>
      </c>
      <c r="Q123" s="3"/>
      <c r="R123" s="4"/>
      <c r="T123" s="3" t="n">
        <f aca="false">+IF(AND(T$7&lt;$A123+1,T$8&gt;$A123-1),T$9*VLOOKUP($A123,curves,3,0),0)</f>
        <v>0</v>
      </c>
      <c r="U123" s="4" t="n">
        <f aca="false">+IF(AND(T$7&lt;$A123+1,T$8&gt;$A123-1),T$9*(VLOOKUP($A123,curves,6,0)-T$10)*VLOOKUP($A123,curves,3,0),0)</f>
        <v>0</v>
      </c>
      <c r="W123" s="3" t="n">
        <f aca="false">+IF(AND(W$7&lt;$A123+1,W$8&gt;$A123-1),W$9*VLOOKUP($A123,curves,3,0),0)</f>
        <v>0</v>
      </c>
      <c r="X123" s="4" t="n">
        <f aca="false">+IF(AND(W$7&lt;$A123+1,W$8&gt;$A123-1),W$9*(VLOOKUP($A123,curves,6,0)-W$10)*VLOOKUP($A123,curves,3,0),0)</f>
        <v>0</v>
      </c>
      <c r="Z123" s="3" t="n">
        <f aca="false">+IF(AND(Z$7&lt;$A123+1,Z$8&gt;$A123-1),Z$9*VLOOKUP($A123,curves,3,0),0)</f>
        <v>0</v>
      </c>
      <c r="AA123" s="4" t="n">
        <f aca="false">+IF(AND(Z$7&lt;$A123+1,Z$8&gt;$A123-1),Z$9*(VLOOKUP($A123,curves,6,0)-Z$10)*VLOOKUP($A123,curves,3,0),0)</f>
        <v>0</v>
      </c>
      <c r="AC123" s="3"/>
      <c r="AD123" s="4"/>
      <c r="AF123" s="3" t="n">
        <f aca="false">+IF(AND(AF$7&lt;$A123+1,AF$8&gt;$A123-1),AF$9*VLOOKUP($A123,curves,3,0),0)</f>
        <v>16053006.0560893</v>
      </c>
      <c r="AG123" s="4" t="n">
        <f aca="false">+IF(AND(AF$7&lt;$A123+1,AF$8&gt;$A123-1),AF$9*(VLOOKUP($A123,curves,6,0)-AF$10)*VLOOKUP($A123,curves,3,0),0)</f>
        <v>12842404.8448715</v>
      </c>
      <c r="AI123" s="3" t="n">
        <f aca="false">+IF(AND(AI$7&lt;$A123+1,AI$8&gt;$A123-1),AI$9*VLOOKUP($A123,curves,3,0),0)</f>
        <v>-177035.761387764</v>
      </c>
      <c r="AJ123" s="4" t="n">
        <f aca="false">+IF(AND(AI$7&lt;$A123+1,AI$8&gt;$A123-1),AI$9*(VLOOKUP($A123,curves,6,0)-AI$10)*VLOOKUP($A123,curves,3,0),0)</f>
        <v>-548810.860302069</v>
      </c>
      <c r="AL123" s="3" t="n">
        <f aca="false">+IF(AND(AL$7&lt;$A123+1,AL$8&gt;$A123-1),AL$9*VLOOKUP($A123,curves,3,0),0)</f>
        <v>-396899.257367539</v>
      </c>
      <c r="AM123" s="4" t="n">
        <f aca="false">+IF(AND(AL$7&lt;$A123+1,AL$8&gt;$A123-1),AL$9*(VLOOKUP($A123,curves,6,0)-AL$10)*VLOOKUP($A123,curves,3,0),0)</f>
        <v>-1230387.69783937</v>
      </c>
      <c r="AO123" s="3"/>
      <c r="AP123" s="4"/>
    </row>
    <row r="124" customFormat="false" ht="12.75" hidden="false" customHeight="false" outlineLevel="0" collapsed="false">
      <c r="A124" s="58" t="n">
        <f aca="false">+curves!A113</f>
        <v>40057</v>
      </c>
      <c r="B124" s="3" t="n">
        <f aca="false">+SUMIF($H$11:$CM$11,"POS",$H124:$CM124)</f>
        <v>15382231.7860398</v>
      </c>
      <c r="C124" s="4" t="n">
        <f aca="false">+SUMIF($H$11:$CM$11,"P&amp;l",$H124:$CM124)</f>
        <v>10655584.2087554</v>
      </c>
      <c r="D124" s="66"/>
      <c r="E124" s="3" t="n">
        <f aca="false">+IF(AND($H$7&lt;$A124+1,$H$8&gt;$A124-1),$H$9*VLOOKUP($A124,curves,3,0),0)</f>
        <v>0</v>
      </c>
      <c r="F124" s="4" t="n">
        <f aca="false">-G124*1000*VLOOKUP(A124,curves,3,0)</f>
        <v>-3672997.5336363</v>
      </c>
      <c r="G124" s="67" t="n">
        <v>1155.02658020865</v>
      </c>
      <c r="H124" s="3" t="n">
        <f aca="false">+IF(AND($H$7&lt;$A124+1,$H$8&gt;$A124-1),$H$9*VLOOKUP($A124,curves,3,0),0)</f>
        <v>0</v>
      </c>
      <c r="I124" s="4" t="n">
        <f aca="false">+IF(AND(H$7&lt;$A124+1,H$8&gt;$A124-1),H$9*(VLOOKUP($A124,curves,6,0)-H$10)*VLOOKUP($A124,curves,3,0),0)</f>
        <v>0</v>
      </c>
      <c r="K124" s="3" t="n">
        <f aca="false">+IF(AND(K$7&lt;$A124+1,K$8&gt;$A124-1),K$9*VLOOKUP($A124,curves,3,0),0)</f>
        <v>0</v>
      </c>
      <c r="L124" s="4" t="n">
        <f aca="false">+IF(AND(K$7&lt;$A124+1,K$8&gt;$A124-1),K$9*(VLOOKUP($A124,curves,6,0)-K$10)*VLOOKUP($A124,curves,3,0),0)</f>
        <v>0</v>
      </c>
      <c r="N124" s="3" t="n">
        <f aca="false">+IF(AND(N$7&lt;$A124+1,N$8&gt;$A124-1),N$9*VLOOKUP($A124,curves,3,0),0)</f>
        <v>0</v>
      </c>
      <c r="O124" s="4" t="n">
        <f aca="false">+IF(AND(N$7&lt;$A124+1,N$8&gt;$A124-1),N$9*(VLOOKUP($A124,curves,6,0)-N$10)*VLOOKUP($A124,curves,3,0),0)</f>
        <v>0</v>
      </c>
      <c r="Q124" s="3"/>
      <c r="R124" s="4"/>
      <c r="T124" s="3" t="n">
        <f aca="false">+IF(AND(T$7&lt;$A124+1,T$8&gt;$A124-1),T$9*VLOOKUP($A124,curves,3,0),0)</f>
        <v>0</v>
      </c>
      <c r="U124" s="4" t="n">
        <f aca="false">+IF(AND(T$7&lt;$A124+1,T$8&gt;$A124-1),T$9*(VLOOKUP($A124,curves,6,0)-T$10)*VLOOKUP($A124,curves,3,0),0)</f>
        <v>0</v>
      </c>
      <c r="W124" s="3" t="n">
        <f aca="false">+IF(AND(W$7&lt;$A124+1,W$8&gt;$A124-1),W$9*VLOOKUP($A124,curves,3,0),0)</f>
        <v>0</v>
      </c>
      <c r="X124" s="4" t="n">
        <f aca="false">+IF(AND(W$7&lt;$A124+1,W$8&gt;$A124-1),W$9*(VLOOKUP($A124,curves,6,0)-W$10)*VLOOKUP($A124,curves,3,0),0)</f>
        <v>0</v>
      </c>
      <c r="Z124" s="3" t="n">
        <f aca="false">+IF(AND(Z$7&lt;$A124+1,Z$8&gt;$A124-1),Z$9*VLOOKUP($A124,curves,3,0),0)</f>
        <v>0</v>
      </c>
      <c r="AA124" s="4" t="n">
        <f aca="false">+IF(AND(Z$7&lt;$A124+1,Z$8&gt;$A124-1),Z$9*(VLOOKUP($A124,curves,6,0)-Z$10)*VLOOKUP($A124,curves,3,0),0)</f>
        <v>0</v>
      </c>
      <c r="AC124" s="3"/>
      <c r="AD124" s="4"/>
      <c r="AF124" s="3" t="n">
        <f aca="false">+IF(AND(AF$7&lt;$A124+1,AF$8&gt;$A124-1),AF$9*VLOOKUP($A124,curves,3,0),0)</f>
        <v>15952576.1863805</v>
      </c>
      <c r="AG124" s="4" t="n">
        <f aca="false">+IF(AND(AF$7&lt;$A124+1,AF$8&gt;$A124-1),AF$9*(VLOOKUP($A124,curves,6,0)-AF$10)*VLOOKUP($A124,curves,3,0),0)</f>
        <v>12411104.273004</v>
      </c>
      <c r="AI124" s="3" t="n">
        <f aca="false">+IF(AND(AI$7&lt;$A124+1,AI$8&gt;$A124-1),AI$9*VLOOKUP($A124,curves,3,0),0)</f>
        <v>-175928.200698641</v>
      </c>
      <c r="AJ124" s="4" t="n">
        <f aca="false">+IF(AND(AI$7&lt;$A124+1,AI$8&gt;$A124-1),AI$9*(VLOOKUP($A124,curves,6,0)-AI$10)*VLOOKUP($A124,curves,3,0),0)</f>
        <v>-541507.001750418</v>
      </c>
      <c r="AL124" s="3" t="n">
        <f aca="false">+IF(AND(AL$7&lt;$A124+1,AL$8&gt;$A124-1),AL$9*VLOOKUP($A124,curves,3,0),0)</f>
        <v>-394416.199642046</v>
      </c>
      <c r="AM124" s="4" t="n">
        <f aca="false">+IF(AND(AL$7&lt;$A124+1,AL$8&gt;$A124-1),AL$9*(VLOOKUP($A124,curves,6,0)-AL$10)*VLOOKUP($A124,curves,3,0),0)</f>
        <v>-1214013.06249822</v>
      </c>
      <c r="AO124" s="3"/>
      <c r="AP124" s="4"/>
    </row>
    <row r="125" customFormat="false" ht="12.75" hidden="false" customHeight="false" outlineLevel="0" collapsed="false">
      <c r="A125" s="58" t="n">
        <f aca="false">+curves!A114</f>
        <v>40087</v>
      </c>
      <c r="B125" s="3" t="n">
        <f aca="false">+SUMIF($H$11:$CM$11,"POS",$H125:$CM125)</f>
        <v>15289118.5107313</v>
      </c>
      <c r="C125" s="4" t="n">
        <f aca="false">+SUMIF($H$11:$CM$11,"P&amp;l",$H125:$CM125)</f>
        <v>10743973.9379099</v>
      </c>
      <c r="D125" s="66"/>
      <c r="E125" s="3" t="n">
        <f aca="false">+IF(AND($H$7&lt;$A125+1,$H$8&gt;$A125-1),$H$9*VLOOKUP($A125,curves,3,0),0)</f>
        <v>0</v>
      </c>
      <c r="F125" s="4" t="n">
        <f aca="false">-G125*1000*VLOOKUP(A125,curves,3,0)</f>
        <v>-3652956.66116059</v>
      </c>
      <c r="G125" s="67" t="n">
        <v>1155.72036432879</v>
      </c>
      <c r="H125" s="3" t="n">
        <f aca="false">+IF(AND($H$7&lt;$A125+1,$H$8&gt;$A125-1),$H$9*VLOOKUP($A125,curves,3,0),0)</f>
        <v>0</v>
      </c>
      <c r="I125" s="4" t="n">
        <f aca="false">+IF(AND(H$7&lt;$A125+1,H$8&gt;$A125-1),H$9*(VLOOKUP($A125,curves,6,0)-H$10)*VLOOKUP($A125,curves,3,0),0)</f>
        <v>0</v>
      </c>
      <c r="K125" s="3" t="n">
        <f aca="false">+IF(AND(K$7&lt;$A125+1,K$8&gt;$A125-1),K$9*VLOOKUP($A125,curves,3,0),0)</f>
        <v>0</v>
      </c>
      <c r="L125" s="4" t="n">
        <f aca="false">+IF(AND(K$7&lt;$A125+1,K$8&gt;$A125-1),K$9*(VLOOKUP($A125,curves,6,0)-K$10)*VLOOKUP($A125,curves,3,0),0)</f>
        <v>0</v>
      </c>
      <c r="N125" s="3" t="n">
        <f aca="false">+IF(AND(N$7&lt;$A125+1,N$8&gt;$A125-1),N$9*VLOOKUP($A125,curves,3,0),0)</f>
        <v>0</v>
      </c>
      <c r="O125" s="4" t="n">
        <f aca="false">+IF(AND(N$7&lt;$A125+1,N$8&gt;$A125-1),N$9*(VLOOKUP($A125,curves,6,0)-N$10)*VLOOKUP($A125,curves,3,0),0)</f>
        <v>0</v>
      </c>
      <c r="Q125" s="3"/>
      <c r="R125" s="4"/>
      <c r="T125" s="3" t="n">
        <f aca="false">+IF(AND(T$7&lt;$A125+1,T$8&gt;$A125-1),T$9*VLOOKUP($A125,curves,3,0),0)</f>
        <v>0</v>
      </c>
      <c r="U125" s="4" t="n">
        <f aca="false">+IF(AND(T$7&lt;$A125+1,T$8&gt;$A125-1),T$9*(VLOOKUP($A125,curves,6,0)-T$10)*VLOOKUP($A125,curves,3,0),0)</f>
        <v>0</v>
      </c>
      <c r="W125" s="3" t="n">
        <f aca="false">+IF(AND(W$7&lt;$A125+1,W$8&gt;$A125-1),W$9*VLOOKUP($A125,curves,3,0),0)</f>
        <v>0</v>
      </c>
      <c r="X125" s="4" t="n">
        <f aca="false">+IF(AND(W$7&lt;$A125+1,W$8&gt;$A125-1),W$9*(VLOOKUP($A125,curves,6,0)-W$10)*VLOOKUP($A125,curves,3,0),0)</f>
        <v>0</v>
      </c>
      <c r="Z125" s="3" t="n">
        <f aca="false">+IF(AND(Z$7&lt;$A125+1,Z$8&gt;$A125-1),Z$9*VLOOKUP($A125,curves,3,0),0)</f>
        <v>0</v>
      </c>
      <c r="AA125" s="4" t="n">
        <f aca="false">+IF(AND(Z$7&lt;$A125+1,Z$8&gt;$A125-1),Z$9*(VLOOKUP($A125,curves,6,0)-Z$10)*VLOOKUP($A125,curves,3,0),0)</f>
        <v>0</v>
      </c>
      <c r="AC125" s="3"/>
      <c r="AD125" s="4"/>
      <c r="AF125" s="3" t="n">
        <f aca="false">+IF(AND(AF$7&lt;$A125+1,AF$8&gt;$A125-1),AF$9*VLOOKUP($A125,curves,3,0),0)</f>
        <v>15856010.4448819</v>
      </c>
      <c r="AG125" s="4" t="n">
        <f aca="false">+IF(AND(AF$7&lt;$A125+1,AF$8&gt;$A125-1),AF$9*(VLOOKUP($A125,curves,6,0)-AF$10)*VLOOKUP($A125,curves,3,0),0)</f>
        <v>12494536.2305669</v>
      </c>
      <c r="AI125" s="3" t="n">
        <f aca="false">+IF(AND(AI$7&lt;$A125+1,AI$8&gt;$A125-1),AI$9*VLOOKUP($A125,curves,3,0),0)</f>
        <v>-174863.254388246</v>
      </c>
      <c r="AJ125" s="4" t="n">
        <f aca="false">+IF(AND(AI$7&lt;$A125+1,AI$8&gt;$A125-1),AI$9*(VLOOKUP($A125,curves,6,0)-AI$10)*VLOOKUP($A125,curves,3,0),0)</f>
        <v>-539977.729550905</v>
      </c>
      <c r="AL125" s="3" t="n">
        <f aca="false">+IF(AND(AL$7&lt;$A125+1,AL$8&gt;$A125-1),AL$9*VLOOKUP($A125,curves,3,0),0)</f>
        <v>-392028.679762341</v>
      </c>
      <c r="AM125" s="4" t="n">
        <f aca="false">+IF(AND(AL$7&lt;$A125+1,AL$8&gt;$A125-1),AL$9*(VLOOKUP($A125,curves,6,0)-AL$10)*VLOOKUP($A125,curves,3,0),0)</f>
        <v>-1210584.56310611</v>
      </c>
      <c r="AO125" s="3"/>
      <c r="AP125" s="4"/>
    </row>
    <row r="126" customFormat="false" ht="12.75" hidden="false" customHeight="false" outlineLevel="0" collapsed="false">
      <c r="A126" s="58" t="n">
        <f aca="false">+curves!A115</f>
        <v>40118</v>
      </c>
      <c r="B126" s="3" t="n">
        <f aca="false">+SUMIF($H$11:$CM$11,"POS",$H126:$CM126)</f>
        <v>15193519.4862536</v>
      </c>
      <c r="C126" s="4" t="n">
        <f aca="false">+SUMIF($H$11:$CM$11,"P&amp;l",$H126:$CM126)</f>
        <v>11709953.8878688</v>
      </c>
      <c r="D126" s="66"/>
      <c r="E126" s="3" t="n">
        <f aca="false">+IF(AND($H$7&lt;$A126+1,$H$8&gt;$A126-1),$H$9*VLOOKUP($A126,curves,3,0),0)</f>
        <v>0</v>
      </c>
      <c r="F126" s="4" t="n">
        <f aca="false">-G126*1000*VLOOKUP(A126,curves,3,0)</f>
        <v>-3632297.07087208</v>
      </c>
      <c r="G126" s="67" t="n">
        <v>1156.41486703304</v>
      </c>
      <c r="H126" s="3" t="n">
        <f aca="false">+IF(AND($H$7&lt;$A126+1,$H$8&gt;$A126-1),$H$9*VLOOKUP($A126,curves,3,0),0)</f>
        <v>0</v>
      </c>
      <c r="I126" s="4" t="n">
        <f aca="false">+IF(AND(H$7&lt;$A126+1,H$8&gt;$A126-1),H$9*(VLOOKUP($A126,curves,6,0)-H$10)*VLOOKUP($A126,curves,3,0),0)</f>
        <v>0</v>
      </c>
      <c r="K126" s="3" t="n">
        <f aca="false">+IF(AND(K$7&lt;$A126+1,K$8&gt;$A126-1),K$9*VLOOKUP($A126,curves,3,0),0)</f>
        <v>0</v>
      </c>
      <c r="L126" s="4" t="n">
        <f aca="false">+IF(AND(K$7&lt;$A126+1,K$8&gt;$A126-1),K$9*(VLOOKUP($A126,curves,6,0)-K$10)*VLOOKUP($A126,curves,3,0),0)</f>
        <v>0</v>
      </c>
      <c r="N126" s="3" t="n">
        <f aca="false">+IF(AND(N$7&lt;$A126+1,N$8&gt;$A126-1),N$9*VLOOKUP($A126,curves,3,0),0)</f>
        <v>0</v>
      </c>
      <c r="O126" s="4" t="n">
        <f aca="false">+IF(AND(N$7&lt;$A126+1,N$8&gt;$A126-1),N$9*(VLOOKUP($A126,curves,6,0)-N$10)*VLOOKUP($A126,curves,3,0),0)</f>
        <v>0</v>
      </c>
      <c r="Q126" s="3"/>
      <c r="R126" s="4"/>
      <c r="T126" s="3" t="n">
        <f aca="false">+IF(AND(T$7&lt;$A126+1,T$8&gt;$A126-1),T$9*VLOOKUP($A126,curves,3,0),0)</f>
        <v>0</v>
      </c>
      <c r="U126" s="4" t="n">
        <f aca="false">+IF(AND(T$7&lt;$A126+1,T$8&gt;$A126-1),T$9*(VLOOKUP($A126,curves,6,0)-T$10)*VLOOKUP($A126,curves,3,0),0)</f>
        <v>0</v>
      </c>
      <c r="W126" s="3" t="n">
        <f aca="false">+IF(AND(W$7&lt;$A126+1,W$8&gt;$A126-1),W$9*VLOOKUP($A126,curves,3,0),0)</f>
        <v>0</v>
      </c>
      <c r="X126" s="4" t="n">
        <f aca="false">+IF(AND(W$7&lt;$A126+1,W$8&gt;$A126-1),W$9*(VLOOKUP($A126,curves,6,0)-W$10)*VLOOKUP($A126,curves,3,0),0)</f>
        <v>0</v>
      </c>
      <c r="Z126" s="3" t="n">
        <f aca="false">+IF(AND(Z$7&lt;$A126+1,Z$8&gt;$A126-1),Z$9*VLOOKUP($A126,curves,3,0),0)</f>
        <v>0</v>
      </c>
      <c r="AA126" s="4" t="n">
        <f aca="false">+IF(AND(Z$7&lt;$A126+1,Z$8&gt;$A126-1),Z$9*(VLOOKUP($A126,curves,6,0)-Z$10)*VLOOKUP($A126,curves,3,0),0)</f>
        <v>0</v>
      </c>
      <c r="AC126" s="3"/>
      <c r="AD126" s="4"/>
      <c r="AF126" s="3" t="n">
        <f aca="false">+IF(AND(AF$7&lt;$A126+1,AF$8&gt;$A126-1),AF$9*VLOOKUP($A126,curves,3,0),0)</f>
        <v>15756866.7872815</v>
      </c>
      <c r="AG126" s="4" t="n">
        <f aca="false">+IF(AND(AF$7&lt;$A126+1,AF$8&gt;$A126-1),AF$9*(VLOOKUP($A126,curves,6,0)-AF$10)*VLOOKUP($A126,curves,3,0),0)</f>
        <v>13487877.969913</v>
      </c>
      <c r="AI126" s="3" t="n">
        <f aca="false">+IF(AND(AI$7&lt;$A126+1,AI$8&gt;$A126-1),AI$9*VLOOKUP($A126,curves,3,0),0)</f>
        <v>-173769.878303498</v>
      </c>
      <c r="AJ126" s="4" t="n">
        <f aca="false">+IF(AND(AI$7&lt;$A126+1,AI$8&gt;$A126-1),AI$9*(VLOOKUP($A126,curves,6,0)-AI$10)*VLOOKUP($A126,curves,3,0),0)</f>
        <v>-548417.73592584</v>
      </c>
      <c r="AL126" s="3" t="n">
        <f aca="false">+IF(AND(AL$7&lt;$A126+1,AL$8&gt;$A126-1),AL$9*VLOOKUP($A126,curves,3,0),0)</f>
        <v>-389577.422724451</v>
      </c>
      <c r="AM126" s="4" t="n">
        <f aca="false">+IF(AND(AL$7&lt;$A126+1,AL$8&gt;$A126-1),AL$9*(VLOOKUP($A126,curves,6,0)-AL$10)*VLOOKUP($A126,curves,3,0),0)</f>
        <v>-1229506.34611837</v>
      </c>
      <c r="AO126" s="3"/>
      <c r="AP126" s="4"/>
    </row>
    <row r="127" customFormat="false" ht="12.75" hidden="false" customHeight="false" outlineLevel="0" collapsed="false">
      <c r="A127" s="58" t="n">
        <f aca="false">+curves!A116</f>
        <v>40148</v>
      </c>
      <c r="B127" s="3" t="n">
        <f aca="false">+SUMIF($H$11:$CM$11,"POS",$H127:$CM127)</f>
        <v>15101598.4242306</v>
      </c>
      <c r="C127" s="4" t="n">
        <f aca="false">+SUMIF($H$11:$CM$11,"P&amp;l",$H127:$CM127)</f>
        <v>12877439.5302093</v>
      </c>
      <c r="D127" s="66"/>
      <c r="E127" s="3" t="n">
        <f aca="false">+IF(AND($H$7&lt;$A127+1,$H$8&gt;$A127-1),$H$9*VLOOKUP($A127,curves,3,0),0)</f>
        <v>0</v>
      </c>
      <c r="F127" s="4" t="n">
        <f aca="false">-G127*1000*VLOOKUP(A127,curves,3,0)</f>
        <v>-3612492.08906832</v>
      </c>
      <c r="G127" s="67" t="n">
        <v>1157.11008906568</v>
      </c>
      <c r="H127" s="3" t="n">
        <f aca="false">+IF(AND($H$7&lt;$A127+1,$H$8&gt;$A127-1),$H$9*VLOOKUP($A127,curves,3,0),0)</f>
        <v>0</v>
      </c>
      <c r="I127" s="4" t="n">
        <f aca="false">+IF(AND(H$7&lt;$A127+1,H$8&gt;$A127-1),H$9*(VLOOKUP($A127,curves,6,0)-H$10)*VLOOKUP($A127,curves,3,0),0)</f>
        <v>0</v>
      </c>
      <c r="K127" s="3" t="n">
        <f aca="false">+IF(AND(K$7&lt;$A127+1,K$8&gt;$A127-1),K$9*VLOOKUP($A127,curves,3,0),0)</f>
        <v>0</v>
      </c>
      <c r="L127" s="4" t="n">
        <f aca="false">+IF(AND(K$7&lt;$A127+1,K$8&gt;$A127-1),K$9*(VLOOKUP($A127,curves,6,0)-K$10)*VLOOKUP($A127,curves,3,0),0)</f>
        <v>0</v>
      </c>
      <c r="N127" s="3" t="n">
        <f aca="false">+IF(AND(N$7&lt;$A127+1,N$8&gt;$A127-1),N$9*VLOOKUP($A127,curves,3,0),0)</f>
        <v>0</v>
      </c>
      <c r="O127" s="4" t="n">
        <f aca="false">+IF(AND(N$7&lt;$A127+1,N$8&gt;$A127-1),N$9*(VLOOKUP($A127,curves,6,0)-N$10)*VLOOKUP($A127,curves,3,0),0)</f>
        <v>0</v>
      </c>
      <c r="Q127" s="3"/>
      <c r="R127" s="4"/>
      <c r="T127" s="3" t="n">
        <f aca="false">+IF(AND(T$7&lt;$A127+1,T$8&gt;$A127-1),T$9*VLOOKUP($A127,curves,3,0),0)</f>
        <v>0</v>
      </c>
      <c r="U127" s="4" t="n">
        <f aca="false">+IF(AND(T$7&lt;$A127+1,T$8&gt;$A127-1),T$9*(VLOOKUP($A127,curves,6,0)-T$10)*VLOOKUP($A127,curves,3,0),0)</f>
        <v>0</v>
      </c>
      <c r="W127" s="3" t="n">
        <f aca="false">+IF(AND(W$7&lt;$A127+1,W$8&gt;$A127-1),W$9*VLOOKUP($A127,curves,3,0),0)</f>
        <v>0</v>
      </c>
      <c r="X127" s="4" t="n">
        <f aca="false">+IF(AND(W$7&lt;$A127+1,W$8&gt;$A127-1),W$9*(VLOOKUP($A127,curves,6,0)-W$10)*VLOOKUP($A127,curves,3,0),0)</f>
        <v>0</v>
      </c>
      <c r="Z127" s="3" t="n">
        <f aca="false">+IF(AND(Z$7&lt;$A127+1,Z$8&gt;$A127-1),Z$9*VLOOKUP($A127,curves,3,0),0)</f>
        <v>0</v>
      </c>
      <c r="AA127" s="4" t="n">
        <f aca="false">+IF(AND(Z$7&lt;$A127+1,Z$8&gt;$A127-1),Z$9*(VLOOKUP($A127,curves,6,0)-Z$10)*VLOOKUP($A127,curves,3,0),0)</f>
        <v>0</v>
      </c>
      <c r="AC127" s="3"/>
      <c r="AD127" s="4"/>
      <c r="AF127" s="3" t="n">
        <f aca="false">+IF(AND(AF$7&lt;$A127+1,AF$8&gt;$A127-1),AF$9*VLOOKUP($A127,curves,3,0),0)</f>
        <v>15661537.4641085</v>
      </c>
      <c r="AG127" s="4" t="n">
        <f aca="false">+IF(AND(AF$7&lt;$A127+1,AF$8&gt;$A127-1),AF$9*(VLOOKUP($A127,curves,6,0)-AF$10)*VLOOKUP($A127,curves,3,0),0)</f>
        <v>14690522.1413338</v>
      </c>
      <c r="AI127" s="3" t="n">
        <f aca="false">+IF(AND(AI$7&lt;$A127+1,AI$8&gt;$A127-1),AI$9*VLOOKUP($A127,curves,3,0),0)</f>
        <v>-172718.567461681</v>
      </c>
      <c r="AJ127" s="4" t="n">
        <f aca="false">+IF(AND(AI$7&lt;$A127+1,AI$8&gt;$A127-1),AI$9*(VLOOKUP($A127,curves,6,0)-AI$10)*VLOOKUP($A127,curves,3,0),0)</f>
        <v>-559262.721440924</v>
      </c>
      <c r="AL127" s="3" t="n">
        <f aca="false">+IF(AND(AL$7&lt;$A127+1,AL$8&gt;$A127-1),AL$9*VLOOKUP($A127,curves,3,0),0)</f>
        <v>-387220.47241617</v>
      </c>
      <c r="AM127" s="4" t="n">
        <f aca="false">+IF(AND(AL$7&lt;$A127+1,AL$8&gt;$A127-1),AL$9*(VLOOKUP($A127,curves,6,0)-AL$10)*VLOOKUP($A127,curves,3,0),0)</f>
        <v>-1253819.88968356</v>
      </c>
      <c r="AO127" s="3"/>
      <c r="AP127" s="4"/>
    </row>
    <row r="128" customFormat="false" ht="12.75" hidden="false" customHeight="false" outlineLevel="0" collapsed="false">
      <c r="A128" s="58" t="n">
        <f aca="false">+curves!A117</f>
        <v>40179</v>
      </c>
      <c r="B128" s="3" t="n">
        <f aca="false">+SUMIF($H$11:$CM$11,"POS",$H128:$CM128)</f>
        <v>15007223.1377817</v>
      </c>
      <c r="C128" s="4" t="n">
        <f aca="false">+SUMIF($H$11:$CM$11,"P&amp;l",$H128:$CM128)</f>
        <v>16173589.0136904</v>
      </c>
      <c r="D128" s="66"/>
      <c r="E128" s="3" t="n">
        <f aca="false">+IF(AND($H$7&lt;$A128+1,$H$8&gt;$A128-1),$H$9*VLOOKUP($A128,curves,3,0),0)</f>
        <v>0</v>
      </c>
      <c r="F128" s="4" t="n">
        <f aca="false">-G128*1000*VLOOKUP(A128,curves,3,0)</f>
        <v>-3592075.48448788</v>
      </c>
      <c r="G128" s="67" t="n">
        <v>1157.80603117182</v>
      </c>
      <c r="H128" s="3" t="n">
        <f aca="false">+IF(AND($H$7&lt;$A128+1,$H$8&gt;$A128-1),$H$9*VLOOKUP($A128,curves,3,0),0)</f>
        <v>0</v>
      </c>
      <c r="I128" s="4" t="n">
        <f aca="false">+IF(AND(H$7&lt;$A128+1,H$8&gt;$A128-1),H$9*(VLOOKUP($A128,curves,6,0)-H$10)*VLOOKUP($A128,curves,3,0),0)</f>
        <v>0</v>
      </c>
      <c r="K128" s="3" t="n">
        <f aca="false">+IF(AND(K$7&lt;$A128+1,K$8&gt;$A128-1),K$9*VLOOKUP($A128,curves,3,0),0)</f>
        <v>0</v>
      </c>
      <c r="L128" s="4" t="n">
        <f aca="false">+IF(AND(K$7&lt;$A128+1,K$8&gt;$A128-1),K$9*(VLOOKUP($A128,curves,6,0)-K$10)*VLOOKUP($A128,curves,3,0),0)</f>
        <v>0</v>
      </c>
      <c r="N128" s="3" t="n">
        <f aca="false">+IF(AND(N$7&lt;$A128+1,N$8&gt;$A128-1),N$9*VLOOKUP($A128,curves,3,0),0)</f>
        <v>0</v>
      </c>
      <c r="O128" s="4" t="n">
        <f aca="false">+IF(AND(N$7&lt;$A128+1,N$8&gt;$A128-1),N$9*(VLOOKUP($A128,curves,6,0)-N$10)*VLOOKUP($A128,curves,3,0),0)</f>
        <v>0</v>
      </c>
      <c r="Q128" s="3"/>
      <c r="R128" s="4"/>
      <c r="T128" s="3" t="n">
        <f aca="false">+IF(AND(T$7&lt;$A128+1,T$8&gt;$A128-1),T$9*VLOOKUP($A128,curves,3,0),0)</f>
        <v>0</v>
      </c>
      <c r="U128" s="4" t="n">
        <f aca="false">+IF(AND(T$7&lt;$A128+1,T$8&gt;$A128-1),T$9*(VLOOKUP($A128,curves,6,0)-T$10)*VLOOKUP($A128,curves,3,0),0)</f>
        <v>0</v>
      </c>
      <c r="W128" s="3" t="n">
        <f aca="false">+IF(AND(W$7&lt;$A128+1,W$8&gt;$A128-1),W$9*VLOOKUP($A128,curves,3,0),0)</f>
        <v>0</v>
      </c>
      <c r="X128" s="4" t="n">
        <f aca="false">+IF(AND(W$7&lt;$A128+1,W$8&gt;$A128-1),W$9*(VLOOKUP($A128,curves,6,0)-W$10)*VLOOKUP($A128,curves,3,0),0)</f>
        <v>0</v>
      </c>
      <c r="Z128" s="3" t="n">
        <f aca="false">+IF(AND(Z$7&lt;$A128+1,Z$8&gt;$A128-1),Z$9*VLOOKUP($A128,curves,3,0),0)</f>
        <v>0</v>
      </c>
      <c r="AA128" s="4" t="n">
        <f aca="false">+IF(AND(Z$7&lt;$A128+1,Z$8&gt;$A128-1),Z$9*(VLOOKUP($A128,curves,6,0)-Z$10)*VLOOKUP($A128,curves,3,0),0)</f>
        <v>0</v>
      </c>
      <c r="AC128" s="3"/>
      <c r="AD128" s="4"/>
      <c r="AF128" s="3" t="n">
        <f aca="false">+IF(AND(AF$7&lt;$A128+1,AF$8&gt;$A128-1),AF$9*VLOOKUP($A128,curves,3,0),0)</f>
        <v>15563662.9184554</v>
      </c>
      <c r="AG128" s="4" t="n">
        <f aca="false">+IF(AND(AF$7&lt;$A128+1,AF$8&gt;$A128-1),AF$9*(VLOOKUP($A128,curves,6,0)-AF$10)*VLOOKUP($A128,curves,3,0),0)</f>
        <v>18100539.9741637</v>
      </c>
      <c r="AI128" s="3" t="n">
        <f aca="false">+IF(AND(AI$7&lt;$A128+1,AI$8&gt;$A128-1),AI$9*VLOOKUP($A128,curves,3,0),0)</f>
        <v>-171639.18739731</v>
      </c>
      <c r="AJ128" s="4" t="n">
        <f aca="false">+IF(AND(AI$7&lt;$A128+1,AI$8&gt;$A128-1),AI$9*(VLOOKUP($A128,curves,6,0)-AI$10)*VLOOKUP($A128,curves,3,0),0)</f>
        <v>-594386.505956885</v>
      </c>
      <c r="AL128" s="3" t="n">
        <f aca="false">+IF(AND(AL$7&lt;$A128+1,AL$8&gt;$A128-1),AL$9*VLOOKUP($A128,curves,3,0),0)</f>
        <v>-384800.593276453</v>
      </c>
      <c r="AM128" s="4" t="n">
        <f aca="false">+IF(AND(AL$7&lt;$A128+1,AL$8&gt;$A128-1),AL$9*(VLOOKUP($A128,curves,6,0)-AL$10)*VLOOKUP($A128,curves,3,0),0)</f>
        <v>-1332564.45451636</v>
      </c>
      <c r="AO128" s="3"/>
      <c r="AP128" s="4"/>
    </row>
    <row r="129" customFormat="false" ht="12.75" hidden="false" customHeight="false" outlineLevel="0" collapsed="false">
      <c r="A129" s="58" t="n">
        <f aca="false">+curves!A118</f>
        <v>40210</v>
      </c>
      <c r="B129" s="3" t="n">
        <f aca="false">+SUMIF($H$11:$CM$11,"POS",$H129:$CM129)</f>
        <v>14913463.5047412</v>
      </c>
      <c r="C129" s="4" t="n">
        <f aca="false">+SUMIF($H$11:$CM$11,"P&amp;l",$H129:$CM129)</f>
        <v>14625936.3939355</v>
      </c>
      <c r="D129" s="66"/>
      <c r="E129" s="3" t="n">
        <f aca="false">+IF(AND($H$7&lt;$A129+1,$H$8&gt;$A129-1),$H$9*VLOOKUP($A129,curves,3,0),0)</f>
        <v>0</v>
      </c>
      <c r="F129" s="4" t="n">
        <f aca="false">-G129*1000*VLOOKUP(A129,curves,3,0)</f>
        <v>-3571781.39514387</v>
      </c>
      <c r="G129" s="67" t="n">
        <v>1158.5026940972</v>
      </c>
      <c r="H129" s="3" t="n">
        <f aca="false">+IF(AND($H$7&lt;$A129+1,$H$8&gt;$A129-1),$H$9*VLOOKUP($A129,curves,3,0),0)</f>
        <v>0</v>
      </c>
      <c r="I129" s="4" t="n">
        <f aca="false">+IF(AND(H$7&lt;$A129+1,H$8&gt;$A129-1),H$9*(VLOOKUP($A129,curves,6,0)-H$10)*VLOOKUP($A129,curves,3,0),0)</f>
        <v>0</v>
      </c>
      <c r="K129" s="3" t="n">
        <f aca="false">+IF(AND(K$7&lt;$A129+1,K$8&gt;$A129-1),K$9*VLOOKUP($A129,curves,3,0),0)</f>
        <v>0</v>
      </c>
      <c r="L129" s="4" t="n">
        <f aca="false">+IF(AND(K$7&lt;$A129+1,K$8&gt;$A129-1),K$9*(VLOOKUP($A129,curves,6,0)-K$10)*VLOOKUP($A129,curves,3,0),0)</f>
        <v>0</v>
      </c>
      <c r="N129" s="3" t="n">
        <f aca="false">+IF(AND(N$7&lt;$A129+1,N$8&gt;$A129-1),N$9*VLOOKUP($A129,curves,3,0),0)</f>
        <v>0</v>
      </c>
      <c r="O129" s="4" t="n">
        <f aca="false">+IF(AND(N$7&lt;$A129+1,N$8&gt;$A129-1),N$9*(VLOOKUP($A129,curves,6,0)-N$10)*VLOOKUP($A129,curves,3,0),0)</f>
        <v>0</v>
      </c>
      <c r="Q129" s="3"/>
      <c r="R129" s="4"/>
      <c r="T129" s="3" t="n">
        <f aca="false">+IF(AND(T$7&lt;$A129+1,T$8&gt;$A129-1),T$9*VLOOKUP($A129,curves,3,0),0)</f>
        <v>0</v>
      </c>
      <c r="U129" s="4" t="n">
        <f aca="false">+IF(AND(T$7&lt;$A129+1,T$8&gt;$A129-1),T$9*(VLOOKUP($A129,curves,6,0)-T$10)*VLOOKUP($A129,curves,3,0),0)</f>
        <v>0</v>
      </c>
      <c r="W129" s="3" t="n">
        <f aca="false">+IF(AND(W$7&lt;$A129+1,W$8&gt;$A129-1),W$9*VLOOKUP($A129,curves,3,0),0)</f>
        <v>0</v>
      </c>
      <c r="X129" s="4" t="n">
        <f aca="false">+IF(AND(W$7&lt;$A129+1,W$8&gt;$A129-1),W$9*(VLOOKUP($A129,curves,6,0)-W$10)*VLOOKUP($A129,curves,3,0),0)</f>
        <v>0</v>
      </c>
      <c r="Z129" s="3" t="n">
        <f aca="false">+IF(AND(Z$7&lt;$A129+1,Z$8&gt;$A129-1),Z$9*VLOOKUP($A129,curves,3,0),0)</f>
        <v>0</v>
      </c>
      <c r="AA129" s="4" t="n">
        <f aca="false">+IF(AND(Z$7&lt;$A129+1,Z$8&gt;$A129-1),Z$9*(VLOOKUP($A129,curves,6,0)-Z$10)*VLOOKUP($A129,curves,3,0),0)</f>
        <v>0</v>
      </c>
      <c r="AC129" s="3"/>
      <c r="AD129" s="4"/>
      <c r="AF129" s="3" t="n">
        <f aca="false">+IF(AND(AF$7&lt;$A129+1,AF$8&gt;$A129-1),AF$9*VLOOKUP($A129,curves,3,0),0)</f>
        <v>15466426.8534884</v>
      </c>
      <c r="AG129" s="4" t="n">
        <f aca="false">+IF(AND(AF$7&lt;$A129+1,AF$8&gt;$A129-1),AF$9*(VLOOKUP($A129,curves,6,0)-AF$10)*VLOOKUP($A129,curves,3,0),0)</f>
        <v>16487211.0258186</v>
      </c>
      <c r="AI129" s="3" t="n">
        <f aca="false">+IF(AND(AI$7&lt;$A129+1,AI$8&gt;$A129-1),AI$9*VLOOKUP($A129,curves,3,0),0)</f>
        <v>-170566.848625641</v>
      </c>
      <c r="AJ129" s="4" t="n">
        <f aca="false">+IF(AND(AI$7&lt;$A129+1,AI$8&gt;$A129-1),AI$9*(VLOOKUP($A129,curves,6,0)-AI$10)*VLOOKUP($A129,curves,3,0),0)</f>
        <v>-574128.012473907</v>
      </c>
      <c r="AL129" s="3" t="n">
        <f aca="false">+IF(AND(AL$7&lt;$A129+1,AL$8&gt;$A129-1),AL$9*VLOOKUP($A129,curves,3,0),0)</f>
        <v>-382396.500121569</v>
      </c>
      <c r="AM129" s="4" t="n">
        <f aca="false">+IF(AND(AL$7&lt;$A129+1,AL$8&gt;$A129-1),AL$9*(VLOOKUP($A129,curves,6,0)-AL$10)*VLOOKUP($A129,curves,3,0),0)</f>
        <v>-1287146.6194092</v>
      </c>
      <c r="AO129" s="3"/>
      <c r="AP129" s="4"/>
    </row>
    <row r="130" customFormat="false" ht="12.75" hidden="false" customHeight="false" outlineLevel="0" collapsed="false">
      <c r="A130" s="58" t="n">
        <f aca="false">+curves!A119</f>
        <v>40238</v>
      </c>
      <c r="B130" s="3" t="n">
        <f aca="false">+SUMIF($H$11:$CM$11,"POS",$H130:$CM130)</f>
        <v>14829303.0822813</v>
      </c>
      <c r="C130" s="4" t="n">
        <f aca="false">+SUMIF($H$11:$CM$11,"P&amp;l",$H130:$CM130)</f>
        <v>12823199.4016757</v>
      </c>
      <c r="D130" s="66"/>
      <c r="E130" s="3" t="n">
        <f aca="false">+IF(AND($H$7&lt;$A130+1,$H$8&gt;$A130-1),$H$9*VLOOKUP($A130,curves,3,0),0)</f>
        <v>0</v>
      </c>
      <c r="F130" s="4" t="n">
        <f aca="false">-G130*1000*VLOOKUP(A130,curves,3,0)</f>
        <v>-3553762.90868319</v>
      </c>
      <c r="G130" s="67" t="n">
        <v>1159.2000785884</v>
      </c>
      <c r="H130" s="3" t="n">
        <f aca="false">+IF(AND($H$7&lt;$A130+1,$H$8&gt;$A130-1),$H$9*VLOOKUP($A130,curves,3,0),0)</f>
        <v>0</v>
      </c>
      <c r="I130" s="4" t="n">
        <f aca="false">+IF(AND(H$7&lt;$A130+1,H$8&gt;$A130-1),H$9*(VLOOKUP($A130,curves,6,0)-H$10)*VLOOKUP($A130,curves,3,0),0)</f>
        <v>0</v>
      </c>
      <c r="K130" s="3" t="n">
        <f aca="false">+IF(AND(K$7&lt;$A130+1,K$8&gt;$A130-1),K$9*VLOOKUP($A130,curves,3,0),0)</f>
        <v>0</v>
      </c>
      <c r="L130" s="4" t="n">
        <f aca="false">+IF(AND(K$7&lt;$A130+1,K$8&gt;$A130-1),K$9*(VLOOKUP($A130,curves,6,0)-K$10)*VLOOKUP($A130,curves,3,0),0)</f>
        <v>0</v>
      </c>
      <c r="N130" s="3" t="n">
        <f aca="false">+IF(AND(N$7&lt;$A130+1,N$8&gt;$A130-1),N$9*VLOOKUP($A130,curves,3,0),0)</f>
        <v>0</v>
      </c>
      <c r="O130" s="4" t="n">
        <f aca="false">+IF(AND(N$7&lt;$A130+1,N$8&gt;$A130-1),N$9*(VLOOKUP($A130,curves,6,0)-N$10)*VLOOKUP($A130,curves,3,0),0)</f>
        <v>0</v>
      </c>
      <c r="Q130" s="3"/>
      <c r="R130" s="4"/>
      <c r="T130" s="3" t="n">
        <f aca="false">+IF(AND(T$7&lt;$A130+1,T$8&gt;$A130-1),T$9*VLOOKUP($A130,curves,3,0),0)</f>
        <v>0</v>
      </c>
      <c r="U130" s="4" t="n">
        <f aca="false">+IF(AND(T$7&lt;$A130+1,T$8&gt;$A130-1),T$9*(VLOOKUP($A130,curves,6,0)-T$10)*VLOOKUP($A130,curves,3,0),0)</f>
        <v>0</v>
      </c>
      <c r="W130" s="3" t="n">
        <f aca="false">+IF(AND(W$7&lt;$A130+1,W$8&gt;$A130-1),W$9*VLOOKUP($A130,curves,3,0),0)</f>
        <v>0</v>
      </c>
      <c r="X130" s="4" t="n">
        <f aca="false">+IF(AND(W$7&lt;$A130+1,W$8&gt;$A130-1),W$9*(VLOOKUP($A130,curves,6,0)-W$10)*VLOOKUP($A130,curves,3,0),0)</f>
        <v>0</v>
      </c>
      <c r="Z130" s="3" t="n">
        <f aca="false">+IF(AND(Z$7&lt;$A130+1,Z$8&gt;$A130-1),Z$9*VLOOKUP($A130,curves,3,0),0)</f>
        <v>0</v>
      </c>
      <c r="AA130" s="4" t="n">
        <f aca="false">+IF(AND(Z$7&lt;$A130+1,Z$8&gt;$A130-1),Z$9*(VLOOKUP($A130,curves,6,0)-Z$10)*VLOOKUP($A130,curves,3,0),0)</f>
        <v>0</v>
      </c>
      <c r="AC130" s="3"/>
      <c r="AD130" s="4"/>
      <c r="AF130" s="3" t="n">
        <f aca="false">+IF(AND(AF$7&lt;$A130+1,AF$8&gt;$A130-1),AF$9*VLOOKUP($A130,curves,3,0),0)</f>
        <v>15379145.9198863</v>
      </c>
      <c r="AG130" s="4" t="n">
        <f aca="false">+IF(AND(AF$7&lt;$A130+1,AF$8&gt;$A130-1),AF$9*(VLOOKUP($A130,curves,6,0)-AF$10)*VLOOKUP($A130,curves,3,0),0)</f>
        <v>14610188.623892</v>
      </c>
      <c r="AI130" s="3" t="n">
        <f aca="false">+IF(AND(AI$7&lt;$A130+1,AI$8&gt;$A130-1),AI$9*VLOOKUP($A130,curves,3,0),0)</f>
        <v>-169604.29703369</v>
      </c>
      <c r="AJ130" s="4" t="n">
        <f aca="false">+IF(AND(AI$7&lt;$A130+1,AI$8&gt;$A130-1),AI$9*(VLOOKUP($A130,curves,6,0)-AI$10)*VLOOKUP($A130,curves,3,0),0)</f>
        <v>-551213.965359493</v>
      </c>
      <c r="AL130" s="3" t="n">
        <f aca="false">+IF(AND(AL$7&lt;$A130+1,AL$8&gt;$A130-1),AL$9*VLOOKUP($A130,curves,3,0),0)</f>
        <v>-380238.540571315</v>
      </c>
      <c r="AM130" s="4" t="n">
        <f aca="false">+IF(AND(AL$7&lt;$A130+1,AL$8&gt;$A130-1),AL$9*(VLOOKUP($A130,curves,6,0)-AL$10)*VLOOKUP($A130,curves,3,0),0)</f>
        <v>-1235775.25685677</v>
      </c>
      <c r="AO130" s="3"/>
      <c r="AP130" s="4"/>
    </row>
    <row r="131" customFormat="false" ht="12.75" hidden="false" customHeight="false" outlineLevel="0" collapsed="false">
      <c r="A131" s="58" t="n">
        <f aca="false">+curves!A120</f>
        <v>40269</v>
      </c>
      <c r="B131" s="3" t="n">
        <f aca="false">+SUMIF($H$11:$CM$11,"POS",$H131:$CM131)</f>
        <v>14736703.6791592</v>
      </c>
      <c r="C131" s="4" t="n">
        <f aca="false">+SUMIF($H$11:$CM$11,"P&amp;l",$H131:$CM131)</f>
        <v>10945248.9692234</v>
      </c>
      <c r="D131" s="66"/>
      <c r="E131" s="3" t="n">
        <f aca="false">+IF(AND($H$7&lt;$A131+1,$H$8&gt;$A131-1),$H$9*VLOOKUP($A131,curves,3,0),0)</f>
        <v>0</v>
      </c>
      <c r="F131" s="4" t="n">
        <f aca="false">-G131*1000*VLOOKUP(A131,curves,3,0)</f>
        <v>-3533698.78250436</v>
      </c>
      <c r="G131" s="67" t="n">
        <v>1159.89818539285</v>
      </c>
      <c r="H131" s="3" t="n">
        <f aca="false">+IF(AND($H$7&lt;$A131+1,$H$8&gt;$A131-1),$H$9*VLOOKUP($A131,curves,3,0),0)</f>
        <v>0</v>
      </c>
      <c r="I131" s="4" t="n">
        <f aca="false">+IF(AND(H$7&lt;$A131+1,H$8&gt;$A131-1),H$9*(VLOOKUP($A131,curves,6,0)-H$10)*VLOOKUP($A131,curves,3,0),0)</f>
        <v>0</v>
      </c>
      <c r="K131" s="3" t="n">
        <f aca="false">+IF(AND(K$7&lt;$A131+1,K$8&gt;$A131-1),K$9*VLOOKUP($A131,curves,3,0),0)</f>
        <v>0</v>
      </c>
      <c r="L131" s="4" t="n">
        <f aca="false">+IF(AND(K$7&lt;$A131+1,K$8&gt;$A131-1),K$9*(VLOOKUP($A131,curves,6,0)-K$10)*VLOOKUP($A131,curves,3,0),0)</f>
        <v>0</v>
      </c>
      <c r="N131" s="3" t="n">
        <f aca="false">+IF(AND(N$7&lt;$A131+1,N$8&gt;$A131-1),N$9*VLOOKUP($A131,curves,3,0),0)</f>
        <v>0</v>
      </c>
      <c r="O131" s="4" t="n">
        <f aca="false">+IF(AND(N$7&lt;$A131+1,N$8&gt;$A131-1),N$9*(VLOOKUP($A131,curves,6,0)-N$10)*VLOOKUP($A131,curves,3,0),0)</f>
        <v>0</v>
      </c>
      <c r="Q131" s="3"/>
      <c r="R131" s="4"/>
      <c r="T131" s="3" t="n">
        <f aca="false">+IF(AND(T$7&lt;$A131+1,T$8&gt;$A131-1),T$9*VLOOKUP($A131,curves,3,0),0)</f>
        <v>0</v>
      </c>
      <c r="U131" s="4" t="n">
        <f aca="false">+IF(AND(T$7&lt;$A131+1,T$8&gt;$A131-1),T$9*(VLOOKUP($A131,curves,6,0)-T$10)*VLOOKUP($A131,curves,3,0),0)</f>
        <v>0</v>
      </c>
      <c r="W131" s="3" t="n">
        <f aca="false">+IF(AND(W$7&lt;$A131+1,W$8&gt;$A131-1),W$9*VLOOKUP($A131,curves,3,0),0)</f>
        <v>0</v>
      </c>
      <c r="X131" s="4" t="n">
        <f aca="false">+IF(AND(W$7&lt;$A131+1,W$8&gt;$A131-1),W$9*(VLOOKUP($A131,curves,6,0)-W$10)*VLOOKUP($A131,curves,3,0),0)</f>
        <v>0</v>
      </c>
      <c r="Z131" s="3" t="n">
        <f aca="false">+IF(AND(Z$7&lt;$A131+1,Z$8&gt;$A131-1),Z$9*VLOOKUP($A131,curves,3,0),0)</f>
        <v>0</v>
      </c>
      <c r="AA131" s="4" t="n">
        <f aca="false">+IF(AND(Z$7&lt;$A131+1,Z$8&gt;$A131-1),Z$9*(VLOOKUP($A131,curves,6,0)-Z$10)*VLOOKUP($A131,curves,3,0),0)</f>
        <v>0</v>
      </c>
      <c r="AC131" s="3"/>
      <c r="AD131" s="4"/>
      <c r="AF131" s="3" t="n">
        <f aca="false">+IF(AND(AF$7&lt;$A131+1,AF$8&gt;$A131-1),AF$9*VLOOKUP($A131,curves,3,0),0)</f>
        <v>15283113.1039942</v>
      </c>
      <c r="AG131" s="4" t="n">
        <f aca="false">+IF(AND(AF$7&lt;$A131+1,AF$8&gt;$A131-1),AF$9*(VLOOKUP($A131,curves,6,0)-AF$10)*VLOOKUP($A131,curves,3,0),0)</f>
        <v>12654417.6501072</v>
      </c>
      <c r="AI131" s="3" t="n">
        <f aca="false">+IF(AND(AI$7&lt;$A131+1,AI$8&gt;$A131-1),AI$9*VLOOKUP($A131,curves,3,0),0)</f>
        <v>-168545.227933469</v>
      </c>
      <c r="AJ131" s="4" t="n">
        <f aca="false">+IF(AND(AI$7&lt;$A131+1,AI$8&gt;$A131-1),AI$9*(VLOOKUP($A131,curves,6,0)-AI$10)*VLOOKUP($A131,curves,3,0),0)</f>
        <v>-527209.47297589</v>
      </c>
      <c r="AL131" s="3" t="n">
        <f aca="false">+IF(AND(AL$7&lt;$A131+1,AL$8&gt;$A131-1),AL$9*VLOOKUP($A131,curves,3,0),0)</f>
        <v>-377864.196901518</v>
      </c>
      <c r="AM131" s="4" t="n">
        <f aca="false">+IF(AND(AL$7&lt;$A131+1,AL$8&gt;$A131-1),AL$9*(VLOOKUP($A131,curves,6,0)-AL$10)*VLOOKUP($A131,curves,3,0),0)</f>
        <v>-1181959.20790795</v>
      </c>
      <c r="AO131" s="3"/>
      <c r="AP131" s="4"/>
    </row>
    <row r="132" customFormat="false" ht="12.75" hidden="false" customHeight="false" outlineLevel="0" collapsed="false">
      <c r="A132" s="58" t="n">
        <f aca="false">+curves!A121</f>
        <v>40299</v>
      </c>
      <c r="B132" s="3" t="n">
        <f aca="false">+SUMIF($H$11:$CM$11,"POS",$H132:$CM132)</f>
        <v>14647666.1280656</v>
      </c>
      <c r="C132" s="4" t="n">
        <f aca="false">+SUMIF($H$11:$CM$11,"P&amp;l",$H132:$CM132)</f>
        <v>10615460.9823092</v>
      </c>
      <c r="D132" s="66"/>
      <c r="E132" s="3" t="n">
        <f aca="false">+IF(AND($H$7&lt;$A132+1,$H$8&gt;$A132-1),$H$9*VLOOKUP($A132,curves,3,0),0)</f>
        <v>0</v>
      </c>
      <c r="F132" s="4" t="n">
        <f aca="false">-G132*1000*VLOOKUP(A132,curves,3,0)</f>
        <v>-3514464.72451657</v>
      </c>
      <c r="G132" s="67" t="n">
        <v>1160.59701525863</v>
      </c>
      <c r="H132" s="3" t="n">
        <f aca="false">+IF(AND($H$7&lt;$A132+1,$H$8&gt;$A132-1),$H$9*VLOOKUP($A132,curves,3,0),0)</f>
        <v>0</v>
      </c>
      <c r="I132" s="4" t="n">
        <f aca="false">+IF(AND(H$7&lt;$A132+1,H$8&gt;$A132-1),H$9*(VLOOKUP($A132,curves,6,0)-H$10)*VLOOKUP($A132,curves,3,0),0)</f>
        <v>0</v>
      </c>
      <c r="K132" s="3" t="n">
        <f aca="false">+IF(AND(K$7&lt;$A132+1,K$8&gt;$A132-1),K$9*VLOOKUP($A132,curves,3,0),0)</f>
        <v>0</v>
      </c>
      <c r="L132" s="4" t="n">
        <f aca="false">+IF(AND(K$7&lt;$A132+1,K$8&gt;$A132-1),K$9*(VLOOKUP($A132,curves,6,0)-K$10)*VLOOKUP($A132,curves,3,0),0)</f>
        <v>0</v>
      </c>
      <c r="N132" s="3" t="n">
        <f aca="false">+IF(AND(N$7&lt;$A132+1,N$8&gt;$A132-1),N$9*VLOOKUP($A132,curves,3,0),0)</f>
        <v>0</v>
      </c>
      <c r="O132" s="4" t="n">
        <f aca="false">+IF(AND(N$7&lt;$A132+1,N$8&gt;$A132-1),N$9*(VLOOKUP($A132,curves,6,0)-N$10)*VLOOKUP($A132,curves,3,0),0)</f>
        <v>0</v>
      </c>
      <c r="Q132" s="3"/>
      <c r="R132" s="4"/>
      <c r="T132" s="3" t="n">
        <f aca="false">+IF(AND(T$7&lt;$A132+1,T$8&gt;$A132-1),T$9*VLOOKUP($A132,curves,3,0),0)</f>
        <v>0</v>
      </c>
      <c r="U132" s="4" t="n">
        <f aca="false">+IF(AND(T$7&lt;$A132+1,T$8&gt;$A132-1),T$9*(VLOOKUP($A132,curves,6,0)-T$10)*VLOOKUP($A132,curves,3,0),0)</f>
        <v>0</v>
      </c>
      <c r="W132" s="3" t="n">
        <f aca="false">+IF(AND(W$7&lt;$A132+1,W$8&gt;$A132-1),W$9*VLOOKUP($A132,curves,3,0),0)</f>
        <v>0</v>
      </c>
      <c r="X132" s="4" t="n">
        <f aca="false">+IF(AND(W$7&lt;$A132+1,W$8&gt;$A132-1),W$9*(VLOOKUP($A132,curves,6,0)-W$10)*VLOOKUP($A132,curves,3,0),0)</f>
        <v>0</v>
      </c>
      <c r="Z132" s="3" t="n">
        <f aca="false">+IF(AND(Z$7&lt;$A132+1,Z$8&gt;$A132-1),Z$9*VLOOKUP($A132,curves,3,0),0)</f>
        <v>0</v>
      </c>
      <c r="AA132" s="4" t="n">
        <f aca="false">+IF(AND(Z$7&lt;$A132+1,Z$8&gt;$A132-1),Z$9*(VLOOKUP($A132,curves,6,0)-Z$10)*VLOOKUP($A132,curves,3,0),0)</f>
        <v>0</v>
      </c>
      <c r="AC132" s="3"/>
      <c r="AD132" s="4"/>
      <c r="AF132" s="3" t="n">
        <f aca="false">+IF(AND(AF$7&lt;$A132+1,AF$8&gt;$A132-1),AF$9*VLOOKUP($A132,curves,3,0),0)</f>
        <v>15190774.2069455</v>
      </c>
      <c r="AG132" s="4" t="n">
        <f aca="false">+IF(AND(AF$7&lt;$A132+1,AF$8&gt;$A132-1),AF$9*(VLOOKUP($A132,curves,6,0)-AF$10)*VLOOKUP($A132,curves,3,0),0)</f>
        <v>12304527.1076259</v>
      </c>
      <c r="AI132" s="3" t="n">
        <f aca="false">+IF(AND(AI$7&lt;$A132+1,AI$8&gt;$A132-1),AI$9*VLOOKUP($A132,curves,3,0),0)</f>
        <v>-167526.896109037</v>
      </c>
      <c r="AJ132" s="4" t="n">
        <f aca="false">+IF(AND(AI$7&lt;$A132+1,AI$8&gt;$A132-1),AI$9*(VLOOKUP($A132,curves,6,0)-AI$10)*VLOOKUP($A132,curves,3,0),0)</f>
        <v>-521008.646899104</v>
      </c>
      <c r="AL132" s="3" t="n">
        <f aca="false">+IF(AND(AL$7&lt;$A132+1,AL$8&gt;$A132-1),AL$9*VLOOKUP($A132,curves,3,0),0)</f>
        <v>-375581.182770912</v>
      </c>
      <c r="AM132" s="4" t="n">
        <f aca="false">+IF(AND(AL$7&lt;$A132+1,AL$8&gt;$A132-1),AL$9*(VLOOKUP($A132,curves,6,0)-AL$10)*VLOOKUP($A132,curves,3,0),0)</f>
        <v>-1168057.47841754</v>
      </c>
      <c r="AO132" s="3"/>
      <c r="AP132" s="4"/>
    </row>
    <row r="133" customFormat="false" ht="12.75" hidden="false" customHeight="false" outlineLevel="0" collapsed="false">
      <c r="A133" s="58" t="n">
        <f aca="false">+curves!A122</f>
        <v>40330</v>
      </c>
      <c r="B133" s="3" t="n">
        <f aca="false">+SUMIF($H$11:$CM$11,"POS",$H133:$CM133)</f>
        <v>14556250.6147651</v>
      </c>
      <c r="C133" s="4" t="n">
        <f aca="false">+SUMIF($H$11:$CM$11,"P&amp;l",$H133:$CM133)</f>
        <v>10723885.3115146</v>
      </c>
      <c r="D133" s="66"/>
      <c r="E133" s="3" t="n">
        <f aca="false">+IF(AND($H$7&lt;$A133+1,$H$8&gt;$A133-1),$H$9*VLOOKUP($A133,curves,3,0),0)</f>
        <v>0</v>
      </c>
      <c r="F133" s="4" t="n">
        <f aca="false">-G133*1000*VLOOKUP(A133,curves,3,0)</f>
        <v>-3494636.22179734</v>
      </c>
      <c r="G133" s="67" t="n">
        <v>1161.29656893463</v>
      </c>
      <c r="H133" s="3" t="n">
        <f aca="false">+IF(AND($H$7&lt;$A133+1,$H$8&gt;$A133-1),$H$9*VLOOKUP($A133,curves,3,0),0)</f>
        <v>0</v>
      </c>
      <c r="I133" s="4" t="n">
        <f aca="false">+IF(AND(H$7&lt;$A133+1,H$8&gt;$A133-1),H$9*(VLOOKUP($A133,curves,6,0)-H$10)*VLOOKUP($A133,curves,3,0),0)</f>
        <v>0</v>
      </c>
      <c r="K133" s="3" t="n">
        <f aca="false">+IF(AND(K$7&lt;$A133+1,K$8&gt;$A133-1),K$9*VLOOKUP($A133,curves,3,0),0)</f>
        <v>0</v>
      </c>
      <c r="L133" s="4" t="n">
        <f aca="false">+IF(AND(K$7&lt;$A133+1,K$8&gt;$A133-1),K$9*(VLOOKUP($A133,curves,6,0)-K$10)*VLOOKUP($A133,curves,3,0),0)</f>
        <v>0</v>
      </c>
      <c r="N133" s="3" t="n">
        <f aca="false">+IF(AND(N$7&lt;$A133+1,N$8&gt;$A133-1),N$9*VLOOKUP($A133,curves,3,0),0)</f>
        <v>0</v>
      </c>
      <c r="O133" s="4" t="n">
        <f aca="false">+IF(AND(N$7&lt;$A133+1,N$8&gt;$A133-1),N$9*(VLOOKUP($A133,curves,6,0)-N$10)*VLOOKUP($A133,curves,3,0),0)</f>
        <v>0</v>
      </c>
      <c r="Q133" s="3"/>
      <c r="R133" s="4"/>
      <c r="T133" s="3" t="n">
        <f aca="false">+IF(AND(T$7&lt;$A133+1,T$8&gt;$A133-1),T$9*VLOOKUP($A133,curves,3,0),0)</f>
        <v>0</v>
      </c>
      <c r="U133" s="4" t="n">
        <f aca="false">+IF(AND(T$7&lt;$A133+1,T$8&gt;$A133-1),T$9*(VLOOKUP($A133,curves,6,0)-T$10)*VLOOKUP($A133,curves,3,0),0)</f>
        <v>0</v>
      </c>
      <c r="W133" s="3" t="n">
        <f aca="false">+IF(AND(W$7&lt;$A133+1,W$8&gt;$A133-1),W$9*VLOOKUP($A133,curves,3,0),0)</f>
        <v>0</v>
      </c>
      <c r="X133" s="4" t="n">
        <f aca="false">+IF(AND(W$7&lt;$A133+1,W$8&gt;$A133-1),W$9*(VLOOKUP($A133,curves,6,0)-W$10)*VLOOKUP($A133,curves,3,0),0)</f>
        <v>0</v>
      </c>
      <c r="Z133" s="3" t="n">
        <f aca="false">+IF(AND(Z$7&lt;$A133+1,Z$8&gt;$A133-1),Z$9*VLOOKUP($A133,curves,3,0),0)</f>
        <v>0</v>
      </c>
      <c r="AA133" s="4" t="n">
        <f aca="false">+IF(AND(Z$7&lt;$A133+1,Z$8&gt;$A133-1),Z$9*(VLOOKUP($A133,curves,6,0)-Z$10)*VLOOKUP($A133,curves,3,0),0)</f>
        <v>0</v>
      </c>
      <c r="AC133" s="3"/>
      <c r="AD133" s="4"/>
      <c r="AF133" s="3" t="n">
        <f aca="false">+IF(AND(AF$7&lt;$A133+1,AF$8&gt;$A133-1),AF$9*VLOOKUP($A133,curves,3,0),0)</f>
        <v>15095969.1772965</v>
      </c>
      <c r="AG133" s="4" t="n">
        <f aca="false">+IF(AND(AF$7&lt;$A133+1,AF$8&gt;$A133-1),AF$9*(VLOOKUP($A133,curves,6,0)-AF$10)*VLOOKUP($A133,curves,3,0),0)</f>
        <v>12408886.6637378</v>
      </c>
      <c r="AI133" s="3" t="n">
        <f aca="false">+IF(AND(AI$7&lt;$A133+1,AI$8&gt;$A133-1),AI$9*VLOOKUP($A133,curves,3,0),0)</f>
        <v>-166481.367281062</v>
      </c>
      <c r="AJ133" s="4" t="n">
        <f aca="false">+IF(AND(AI$7&lt;$A133+1,AI$8&gt;$A133-1),AI$9*(VLOOKUP($A133,curves,6,0)-AI$10)*VLOOKUP($A133,curves,3,0),0)</f>
        <v>-519754.828651475</v>
      </c>
      <c r="AL133" s="3" t="n">
        <f aca="false">+IF(AND(AL$7&lt;$A133+1,AL$8&gt;$A133-1),AL$9*VLOOKUP($A133,curves,3,0),0)</f>
        <v>-373237.195250387</v>
      </c>
      <c r="AM133" s="4" t="n">
        <f aca="false">+IF(AND(AL$7&lt;$A133+1,AL$8&gt;$A133-1),AL$9*(VLOOKUP($A133,curves,6,0)-AL$10)*VLOOKUP($A133,curves,3,0),0)</f>
        <v>-1165246.52357171</v>
      </c>
      <c r="AO133" s="3"/>
      <c r="AP133" s="4"/>
    </row>
    <row r="134" customFormat="false" ht="12.75" hidden="false" customHeight="false" outlineLevel="0" collapsed="false">
      <c r="A134" s="58" t="n">
        <f aca="false">+curves!A123</f>
        <v>40360</v>
      </c>
      <c r="B134" s="3" t="n">
        <f aca="false">+SUMIF($H$11:$CM$11,"POS",$H134:$CM134)</f>
        <v>14470354.0525335</v>
      </c>
      <c r="C134" s="4" t="n">
        <f aca="false">+SUMIF($H$11:$CM$11,"P&amp;l",$H134:$CM134)</f>
        <v>11601176.5838818</v>
      </c>
      <c r="D134" s="66"/>
      <c r="E134" s="3" t="n">
        <f aca="false">+IF(AND($H$7&lt;$A134+1,$H$8&gt;$A134-1),$H$9*VLOOKUP($A134,curves,3,0),0)</f>
        <v>0</v>
      </c>
      <c r="F134" s="4" t="n">
        <f aca="false">-G134*1000*VLOOKUP(A134,curves,3,0)</f>
        <v>-3476109.22260162</v>
      </c>
      <c r="G134" s="67" t="n">
        <v>1161.9968471706</v>
      </c>
      <c r="H134" s="3" t="n">
        <f aca="false">+IF(AND($H$7&lt;$A134+1,$H$8&gt;$A134-1),$H$9*VLOOKUP($A134,curves,3,0),0)</f>
        <v>0</v>
      </c>
      <c r="I134" s="4" t="n">
        <f aca="false">+IF(AND(H$7&lt;$A134+1,H$8&gt;$A134-1),H$9*(VLOOKUP($A134,curves,6,0)-H$10)*VLOOKUP($A134,curves,3,0),0)</f>
        <v>0</v>
      </c>
      <c r="K134" s="3" t="n">
        <f aca="false">+IF(AND(K$7&lt;$A134+1,K$8&gt;$A134-1),K$9*VLOOKUP($A134,curves,3,0),0)</f>
        <v>0</v>
      </c>
      <c r="L134" s="4" t="n">
        <f aca="false">+IF(AND(K$7&lt;$A134+1,K$8&gt;$A134-1),K$9*(VLOOKUP($A134,curves,6,0)-K$10)*VLOOKUP($A134,curves,3,0),0)</f>
        <v>0</v>
      </c>
      <c r="N134" s="3" t="n">
        <f aca="false">+IF(AND(N$7&lt;$A134+1,N$8&gt;$A134-1),N$9*VLOOKUP($A134,curves,3,0),0)</f>
        <v>0</v>
      </c>
      <c r="O134" s="4" t="n">
        <f aca="false">+IF(AND(N$7&lt;$A134+1,N$8&gt;$A134-1),N$9*(VLOOKUP($A134,curves,6,0)-N$10)*VLOOKUP($A134,curves,3,0),0)</f>
        <v>0</v>
      </c>
      <c r="Q134" s="3"/>
      <c r="R134" s="4"/>
      <c r="T134" s="3" t="n">
        <f aca="false">+IF(AND(T$7&lt;$A134+1,T$8&gt;$A134-1),T$9*VLOOKUP($A134,curves,3,0),0)</f>
        <v>0</v>
      </c>
      <c r="U134" s="4" t="n">
        <f aca="false">+IF(AND(T$7&lt;$A134+1,T$8&gt;$A134-1),T$9*(VLOOKUP($A134,curves,6,0)-T$10)*VLOOKUP($A134,curves,3,0),0)</f>
        <v>0</v>
      </c>
      <c r="W134" s="3" t="n">
        <f aca="false">+IF(AND(W$7&lt;$A134+1,W$8&gt;$A134-1),W$9*VLOOKUP($A134,curves,3,0),0)</f>
        <v>0</v>
      </c>
      <c r="X134" s="4" t="n">
        <f aca="false">+IF(AND(W$7&lt;$A134+1,W$8&gt;$A134-1),W$9*(VLOOKUP($A134,curves,6,0)-W$10)*VLOOKUP($A134,curves,3,0),0)</f>
        <v>0</v>
      </c>
      <c r="Z134" s="3" t="n">
        <f aca="false">+IF(AND(Z$7&lt;$A134+1,Z$8&gt;$A134-1),Z$9*VLOOKUP($A134,curves,3,0),0)</f>
        <v>0</v>
      </c>
      <c r="AA134" s="4" t="n">
        <f aca="false">+IF(AND(Z$7&lt;$A134+1,Z$8&gt;$A134-1),Z$9*(VLOOKUP($A134,curves,6,0)-Z$10)*VLOOKUP($A134,curves,3,0),0)</f>
        <v>0</v>
      </c>
      <c r="AC134" s="3"/>
      <c r="AD134" s="4"/>
      <c r="AF134" s="3" t="n">
        <f aca="false">+IF(AND(AF$7&lt;$A134+1,AF$8&gt;$A134-1),AF$9*VLOOKUP($A134,curves,3,0),0)</f>
        <v>15006887.7311054</v>
      </c>
      <c r="AG134" s="4" t="n">
        <f aca="false">+IF(AND(AF$7&lt;$A134+1,AF$8&gt;$A134-1),AF$9*(VLOOKUP($A134,curves,6,0)-AF$10)*VLOOKUP($A134,curves,3,0),0)</f>
        <v>13311109.4174905</v>
      </c>
      <c r="AI134" s="3" t="n">
        <f aca="false">+IF(AND(AI$7&lt;$A134+1,AI$8&gt;$A134-1),AI$9*VLOOKUP($A134,curves,3,0),0)</f>
        <v>-165498.959276176</v>
      </c>
      <c r="AJ134" s="4" t="n">
        <f aca="false">+IF(AND(AI$7&lt;$A134+1,AI$8&gt;$A134-1),AI$9*(VLOOKUP($A134,curves,6,0)-AI$10)*VLOOKUP($A134,curves,3,0),0)</f>
        <v>-527445.183213173</v>
      </c>
      <c r="AL134" s="3" t="n">
        <f aca="false">+IF(AND(AL$7&lt;$A134+1,AL$8&gt;$A134-1),AL$9*VLOOKUP($A134,curves,3,0),0)</f>
        <v>-371034.71929573</v>
      </c>
      <c r="AM134" s="4" t="n">
        <f aca="false">+IF(AND(AL$7&lt;$A134+1,AL$8&gt;$A134-1),AL$9*(VLOOKUP($A134,curves,6,0)-AL$10)*VLOOKUP($A134,curves,3,0),0)</f>
        <v>-1182487.65039549</v>
      </c>
      <c r="AO134" s="3"/>
      <c r="AP134" s="4"/>
    </row>
    <row r="135" customFormat="false" ht="12.75" hidden="false" customHeight="false" outlineLevel="0" collapsed="false">
      <c r="A135" s="58" t="n">
        <f aca="false">+curves!A124</f>
        <v>40391</v>
      </c>
      <c r="B135" s="3" t="n">
        <f aca="false">+SUMIF($H$11:$CM$11,"POS",$H135:$CM135)</f>
        <v>14382751.3805897</v>
      </c>
      <c r="C135" s="4" t="n">
        <f aca="false">+SUMIF($H$11:$CM$11,"P&amp;l",$H135:$CM135)</f>
        <v>11487795.4893583</v>
      </c>
      <c r="D135" s="66"/>
      <c r="E135" s="3" t="n">
        <f aca="false">+IF(AND($H$7&lt;$A135+1,$H$8&gt;$A135-1),$H$9*VLOOKUP($A135,curves,3,0),0)</f>
        <v>0</v>
      </c>
      <c r="F135" s="4" t="n">
        <f aca="false">-G135*1000*VLOOKUP(A135,curves,3,0)</f>
        <v>-3457149.41598843</v>
      </c>
      <c r="G135" s="67" t="n">
        <v>1162.69785071695</v>
      </c>
      <c r="H135" s="3" t="n">
        <f aca="false">+IF(AND($H$7&lt;$A135+1,$H$8&gt;$A135-1),$H$9*VLOOKUP($A135,curves,3,0),0)</f>
        <v>0</v>
      </c>
      <c r="I135" s="4" t="n">
        <f aca="false">+IF(AND(H$7&lt;$A135+1,H$8&gt;$A135-1),H$9*(VLOOKUP($A135,curves,6,0)-H$10)*VLOOKUP($A135,curves,3,0),0)</f>
        <v>0</v>
      </c>
      <c r="K135" s="3" t="n">
        <f aca="false">+IF(AND(K$7&lt;$A135+1,K$8&gt;$A135-1),K$9*VLOOKUP($A135,curves,3,0),0)</f>
        <v>0</v>
      </c>
      <c r="L135" s="4" t="n">
        <f aca="false">+IF(AND(K$7&lt;$A135+1,K$8&gt;$A135-1),K$9*(VLOOKUP($A135,curves,6,0)-K$10)*VLOOKUP($A135,curves,3,0),0)</f>
        <v>0</v>
      </c>
      <c r="N135" s="3" t="n">
        <f aca="false">+IF(AND(N$7&lt;$A135+1,N$8&gt;$A135-1),N$9*VLOOKUP($A135,curves,3,0),0)</f>
        <v>0</v>
      </c>
      <c r="O135" s="4" t="n">
        <f aca="false">+IF(AND(N$7&lt;$A135+1,N$8&gt;$A135-1),N$9*(VLOOKUP($A135,curves,6,0)-N$10)*VLOOKUP($A135,curves,3,0),0)</f>
        <v>0</v>
      </c>
      <c r="Q135" s="3"/>
      <c r="R135" s="4"/>
      <c r="T135" s="3" t="n">
        <f aca="false">+IF(AND(T$7&lt;$A135+1,T$8&gt;$A135-1),T$9*VLOOKUP($A135,curves,3,0),0)</f>
        <v>0</v>
      </c>
      <c r="U135" s="4" t="n">
        <f aca="false">+IF(AND(T$7&lt;$A135+1,T$8&gt;$A135-1),T$9*(VLOOKUP($A135,curves,6,0)-T$10)*VLOOKUP($A135,curves,3,0),0)</f>
        <v>0</v>
      </c>
      <c r="W135" s="3" t="n">
        <f aca="false">+IF(AND(W$7&lt;$A135+1,W$8&gt;$A135-1),W$9*VLOOKUP($A135,curves,3,0),0)</f>
        <v>0</v>
      </c>
      <c r="X135" s="4" t="n">
        <f aca="false">+IF(AND(W$7&lt;$A135+1,W$8&gt;$A135-1),W$9*(VLOOKUP($A135,curves,6,0)-W$10)*VLOOKUP($A135,curves,3,0),0)</f>
        <v>0</v>
      </c>
      <c r="Z135" s="3" t="n">
        <f aca="false">+IF(AND(Z$7&lt;$A135+1,Z$8&gt;$A135-1),Z$9*VLOOKUP($A135,curves,3,0),0)</f>
        <v>0</v>
      </c>
      <c r="AA135" s="4" t="n">
        <f aca="false">+IF(AND(Z$7&lt;$A135+1,Z$8&gt;$A135-1),Z$9*(VLOOKUP($A135,curves,6,0)-Z$10)*VLOOKUP($A135,curves,3,0),0)</f>
        <v>0</v>
      </c>
      <c r="AC135" s="3"/>
      <c r="AD135" s="4"/>
      <c r="AF135" s="3" t="n">
        <f aca="false">+IF(AND(AF$7&lt;$A135+1,AF$8&gt;$A135-1),AF$9*VLOOKUP($A135,curves,3,0),0)</f>
        <v>14916036.9158432</v>
      </c>
      <c r="AG135" s="4" t="n">
        <f aca="false">+IF(AND(AF$7&lt;$A135+1,AF$8&gt;$A135-1),AF$9*(VLOOKUP($A135,curves,6,0)-AF$10)*VLOOKUP($A135,curves,3,0),0)</f>
        <v>13185776.6336054</v>
      </c>
      <c r="AI135" s="3" t="n">
        <f aca="false">+IF(AND(AI$7&lt;$A135+1,AI$8&gt;$A135-1),AI$9*VLOOKUP($A135,curves,3,0),0)</f>
        <v>-164497.038315302</v>
      </c>
      <c r="AJ135" s="4" t="n">
        <f aca="false">+IF(AND(AI$7&lt;$A135+1,AI$8&gt;$A135-1),AI$9*(VLOOKUP($A135,curves,6,0)-AI$10)*VLOOKUP($A135,curves,3,0),0)</f>
        <v>-523758.569995923</v>
      </c>
      <c r="AL135" s="3" t="n">
        <f aca="false">+IF(AND(AL$7&lt;$A135+1,AL$8&gt;$A135-1),AL$9*VLOOKUP($A135,curves,3,0),0)</f>
        <v>-368788.496938198</v>
      </c>
      <c r="AM135" s="4" t="n">
        <f aca="false">+IF(AND(AL$7&lt;$A135+1,AL$8&gt;$A135-1),AL$9*(VLOOKUP($A135,curves,6,0)-AL$10)*VLOOKUP($A135,curves,3,0),0)</f>
        <v>-1174222.57425122</v>
      </c>
      <c r="AO135" s="3"/>
      <c r="AP135" s="4"/>
    </row>
    <row r="136" customFormat="false" ht="12.75" hidden="false" customHeight="false" outlineLevel="0" collapsed="false">
      <c r="A136" s="58" t="n">
        <f aca="false">+curves!A125</f>
        <v>40422</v>
      </c>
      <c r="B136" s="3" t="n">
        <f aca="false">+SUMIF($H$11:$CM$11,"POS",$H136:$CM136)</f>
        <v>14295674.1490904</v>
      </c>
      <c r="C136" s="4" t="n">
        <f aca="false">+SUMIF($H$11:$CM$11,"P&amp;l",$H136:$CM136)</f>
        <v>11089444.6315123</v>
      </c>
      <c r="D136" s="66"/>
      <c r="E136" s="3" t="n">
        <f aca="false">+IF(AND($H$7&lt;$A136+1,$H$8&gt;$A136-1),$H$9*VLOOKUP($A136,curves,3,0),0)</f>
        <v>0</v>
      </c>
      <c r="F136" s="4" t="n">
        <f aca="false">-G136*1000*VLOOKUP(A136,curves,3,0)</f>
        <v>-3438292.73941597</v>
      </c>
      <c r="G136" s="67" t="n">
        <v>1163.3995803249</v>
      </c>
      <c r="H136" s="3" t="n">
        <f aca="false">+IF(AND($H$7&lt;$A136+1,$H$8&gt;$A136-1),$H$9*VLOOKUP($A136,curves,3,0),0)</f>
        <v>0</v>
      </c>
      <c r="I136" s="4" t="n">
        <f aca="false">+IF(AND(H$7&lt;$A136+1,H$8&gt;$A136-1),H$9*(VLOOKUP($A136,curves,6,0)-H$10)*VLOOKUP($A136,curves,3,0),0)</f>
        <v>0</v>
      </c>
      <c r="K136" s="3" t="n">
        <f aca="false">+IF(AND(K$7&lt;$A136+1,K$8&gt;$A136-1),K$9*VLOOKUP($A136,curves,3,0),0)</f>
        <v>0</v>
      </c>
      <c r="L136" s="4" t="n">
        <f aca="false">+IF(AND(K$7&lt;$A136+1,K$8&gt;$A136-1),K$9*(VLOOKUP($A136,curves,6,0)-K$10)*VLOOKUP($A136,curves,3,0),0)</f>
        <v>0</v>
      </c>
      <c r="N136" s="3" t="n">
        <f aca="false">+IF(AND(N$7&lt;$A136+1,N$8&gt;$A136-1),N$9*VLOOKUP($A136,curves,3,0),0)</f>
        <v>0</v>
      </c>
      <c r="O136" s="4" t="n">
        <f aca="false">+IF(AND(N$7&lt;$A136+1,N$8&gt;$A136-1),N$9*(VLOOKUP($A136,curves,6,0)-N$10)*VLOOKUP($A136,curves,3,0),0)</f>
        <v>0</v>
      </c>
      <c r="Q136" s="3"/>
      <c r="R136" s="4"/>
      <c r="T136" s="3" t="n">
        <f aca="false">+IF(AND(T$7&lt;$A136+1,T$8&gt;$A136-1),T$9*VLOOKUP($A136,curves,3,0),0)</f>
        <v>0</v>
      </c>
      <c r="U136" s="4" t="n">
        <f aca="false">+IF(AND(T$7&lt;$A136+1,T$8&gt;$A136-1),T$9*(VLOOKUP($A136,curves,6,0)-T$10)*VLOOKUP($A136,curves,3,0),0)</f>
        <v>0</v>
      </c>
      <c r="W136" s="3" t="n">
        <f aca="false">+IF(AND(W$7&lt;$A136+1,W$8&gt;$A136-1),W$9*VLOOKUP($A136,curves,3,0),0)</f>
        <v>0</v>
      </c>
      <c r="X136" s="4" t="n">
        <f aca="false">+IF(AND(W$7&lt;$A136+1,W$8&gt;$A136-1),W$9*(VLOOKUP($A136,curves,6,0)-W$10)*VLOOKUP($A136,curves,3,0),0)</f>
        <v>0</v>
      </c>
      <c r="Z136" s="3" t="n">
        <f aca="false">+IF(AND(Z$7&lt;$A136+1,Z$8&gt;$A136-1),Z$9*VLOOKUP($A136,curves,3,0),0)</f>
        <v>0</v>
      </c>
      <c r="AA136" s="4" t="n">
        <f aca="false">+IF(AND(Z$7&lt;$A136+1,Z$8&gt;$A136-1),Z$9*(VLOOKUP($A136,curves,6,0)-Z$10)*VLOOKUP($A136,curves,3,0),0)</f>
        <v>0</v>
      </c>
      <c r="AC136" s="3"/>
      <c r="AD136" s="4"/>
      <c r="AF136" s="3" t="n">
        <f aca="false">+IF(AND(AF$7&lt;$A136+1,AF$8&gt;$A136-1),AF$9*VLOOKUP($A136,curves,3,0),0)</f>
        <v>14825731.0233749</v>
      </c>
      <c r="AG136" s="4" t="n">
        <f aca="false">+IF(AND(AF$7&lt;$A136+1,AF$8&gt;$A136-1),AF$9*(VLOOKUP($A136,curves,6,0)-AF$10)*VLOOKUP($A136,curves,3,0),0)</f>
        <v>12764954.4111258</v>
      </c>
      <c r="AI136" s="3" t="n">
        <f aca="false">+IF(AND(AI$7&lt;$A136+1,AI$8&gt;$A136-1),AI$9*VLOOKUP($A136,curves,3,0),0)</f>
        <v>-163501.126871984</v>
      </c>
      <c r="AJ136" s="4" t="n">
        <f aca="false">+IF(AND(AI$7&lt;$A136+1,AI$8&gt;$A136-1),AI$9*(VLOOKUP($A136,curves,6,0)-AI$10)*VLOOKUP($A136,curves,3,0),0)</f>
        <v>-516827.06204234</v>
      </c>
      <c r="AL136" s="3" t="n">
        <f aca="false">+IF(AND(AL$7&lt;$A136+1,AL$8&gt;$A136-1),AL$9*VLOOKUP($A136,curves,3,0),0)</f>
        <v>-366555.747412574</v>
      </c>
      <c r="AM136" s="4" t="n">
        <f aca="false">+IF(AND(AL$7&lt;$A136+1,AL$8&gt;$A136-1),AL$9*(VLOOKUP($A136,curves,6,0)-AL$10)*VLOOKUP($A136,curves,3,0),0)</f>
        <v>-1158682.71757115</v>
      </c>
      <c r="AO136" s="3"/>
      <c r="AP136" s="4"/>
    </row>
    <row r="137" customFormat="false" ht="12.75" hidden="false" customHeight="false" outlineLevel="0" collapsed="false">
      <c r="A137" s="58" t="n">
        <f aca="false">+curves!A126</f>
        <v>40452</v>
      </c>
      <c r="B137" s="3" t="n">
        <f aca="false">+SUMIF($H$11:$CM$11,"POS",$H137:$CM137)</f>
        <v>14211903.2094413</v>
      </c>
      <c r="C137" s="4" t="n">
        <f aca="false">+SUMIF($H$11:$CM$11,"P&amp;l",$H137:$CM137)</f>
        <v>11152368.9420091</v>
      </c>
      <c r="D137" s="66"/>
      <c r="E137" s="3" t="n">
        <f aca="false">+IF(AND($H$7&lt;$A137+1,$H$8&gt;$A137-1),$H$9*VLOOKUP($A137,curves,3,0),0)</f>
        <v>0</v>
      </c>
      <c r="F137" s="4" t="n">
        <f aca="false">-G137*1000*VLOOKUP(A137,curves,3,0)</f>
        <v>-3420208.61877922</v>
      </c>
      <c r="G137" s="67" t="n">
        <v>1164.10203674654</v>
      </c>
      <c r="H137" s="3" t="n">
        <f aca="false">+IF(AND($H$7&lt;$A137+1,$H$8&gt;$A137-1),$H$9*VLOOKUP($A137,curves,3,0),0)</f>
        <v>0</v>
      </c>
      <c r="I137" s="4" t="n">
        <f aca="false">+IF(AND(H$7&lt;$A137+1,H$8&gt;$A137-1),H$9*(VLOOKUP($A137,curves,6,0)-H$10)*VLOOKUP($A137,curves,3,0),0)</f>
        <v>0</v>
      </c>
      <c r="K137" s="3" t="n">
        <f aca="false">+IF(AND(K$7&lt;$A137+1,K$8&gt;$A137-1),K$9*VLOOKUP($A137,curves,3,0),0)</f>
        <v>0</v>
      </c>
      <c r="L137" s="4" t="n">
        <f aca="false">+IF(AND(K$7&lt;$A137+1,K$8&gt;$A137-1),K$9*(VLOOKUP($A137,curves,6,0)-K$10)*VLOOKUP($A137,curves,3,0),0)</f>
        <v>0</v>
      </c>
      <c r="N137" s="3" t="n">
        <f aca="false">+IF(AND(N$7&lt;$A137+1,N$8&gt;$A137-1),N$9*VLOOKUP($A137,curves,3,0),0)</f>
        <v>0</v>
      </c>
      <c r="O137" s="4" t="n">
        <f aca="false">+IF(AND(N$7&lt;$A137+1,N$8&gt;$A137-1),N$9*(VLOOKUP($A137,curves,6,0)-N$10)*VLOOKUP($A137,curves,3,0),0)</f>
        <v>0</v>
      </c>
      <c r="Q137" s="3"/>
      <c r="R137" s="4"/>
      <c r="T137" s="3" t="n">
        <f aca="false">+IF(AND(T$7&lt;$A137+1,T$8&gt;$A137-1),T$9*VLOOKUP($A137,curves,3,0),0)</f>
        <v>0</v>
      </c>
      <c r="U137" s="4" t="n">
        <f aca="false">+IF(AND(T$7&lt;$A137+1,T$8&gt;$A137-1),T$9*(VLOOKUP($A137,curves,6,0)-T$10)*VLOOKUP($A137,curves,3,0),0)</f>
        <v>0</v>
      </c>
      <c r="W137" s="3" t="n">
        <f aca="false">+IF(AND(W$7&lt;$A137+1,W$8&gt;$A137-1),W$9*VLOOKUP($A137,curves,3,0),0)</f>
        <v>0</v>
      </c>
      <c r="X137" s="4" t="n">
        <f aca="false">+IF(AND(W$7&lt;$A137+1,W$8&gt;$A137-1),W$9*(VLOOKUP($A137,curves,6,0)-W$10)*VLOOKUP($A137,curves,3,0),0)</f>
        <v>0</v>
      </c>
      <c r="Z137" s="3" t="n">
        <f aca="false">+IF(AND(Z$7&lt;$A137+1,Z$8&gt;$A137-1),Z$9*VLOOKUP($A137,curves,3,0),0)</f>
        <v>0</v>
      </c>
      <c r="AA137" s="4" t="n">
        <f aca="false">+IF(AND(Z$7&lt;$A137+1,Z$8&gt;$A137-1),Z$9*(VLOOKUP($A137,curves,6,0)-Z$10)*VLOOKUP($A137,curves,3,0),0)</f>
        <v>0</v>
      </c>
      <c r="AC137" s="3"/>
      <c r="AD137" s="4"/>
      <c r="AF137" s="3" t="n">
        <f aca="false">+IF(AND(AF$7&lt;$A137+1,AF$8&gt;$A137-1),AF$9*VLOOKUP($A137,curves,3,0),0)</f>
        <v>14738854.0138782</v>
      </c>
      <c r="AG137" s="4" t="n">
        <f aca="false">+IF(AND(AF$7&lt;$A137+1,AF$8&gt;$A137-1),AF$9*(VLOOKUP($A137,curves,6,0)-AF$10)*VLOOKUP($A137,curves,3,0),0)</f>
        <v>12822802.9920741</v>
      </c>
      <c r="AI137" s="3" t="n">
        <f aca="false">+IF(AND(AI$7&lt;$A137+1,AI$8&gt;$A137-1),AI$9*VLOOKUP($A137,curves,3,0),0)</f>
        <v>-162543.029835852</v>
      </c>
      <c r="AJ137" s="4" t="n">
        <f aca="false">+IF(AND(AI$7&lt;$A137+1,AI$8&gt;$A137-1),AI$9*(VLOOKUP($A137,curves,6,0)-AI$10)*VLOOKUP($A137,curves,3,0),0)</f>
        <v>-515261.404579651</v>
      </c>
      <c r="AL137" s="3" t="n">
        <f aca="false">+IF(AND(AL$7&lt;$A137+1,AL$8&gt;$A137-1),AL$9*VLOOKUP($A137,curves,3,0),0)</f>
        <v>-364407.77460106</v>
      </c>
      <c r="AM137" s="4" t="n">
        <f aca="false">+IF(AND(AL$7&lt;$A137+1,AL$8&gt;$A137-1),AL$9*(VLOOKUP($A137,curves,6,0)-AL$10)*VLOOKUP($A137,curves,3,0),0)</f>
        <v>-1155172.64548536</v>
      </c>
      <c r="AO137" s="3"/>
      <c r="AP137" s="4"/>
    </row>
    <row r="138" customFormat="false" ht="12.75" hidden="false" customHeight="false" outlineLevel="0" collapsed="false">
      <c r="A138" s="58" t="n">
        <f aca="false">+curves!A127</f>
        <v>40483</v>
      </c>
      <c r="B138" s="3" t="n">
        <f aca="false">+SUMIF($H$11:$CM$11,"POS",$H138:$CM138)</f>
        <v>14125850.8116596</v>
      </c>
      <c r="C138" s="4" t="n">
        <f aca="false">+SUMIF($H$11:$CM$11,"P&amp;l",$H138:$CM138)</f>
        <v>11974770.4797895</v>
      </c>
      <c r="D138" s="66"/>
      <c r="E138" s="3" t="n">
        <f aca="false">+IF(AND($H$7&lt;$A138+1,$H$8&gt;$A138-1),$H$9*VLOOKUP($A138,curves,3,0),0)</f>
        <v>0</v>
      </c>
      <c r="F138" s="4" t="n">
        <f aca="false">-G138*1000*VLOOKUP(A138,curves,3,0)</f>
        <v>-3401552.90974572</v>
      </c>
      <c r="G138" s="67" t="n">
        <v>1164.8052207346</v>
      </c>
      <c r="H138" s="3" t="n">
        <f aca="false">+IF(AND($H$7&lt;$A138+1,$H$8&gt;$A138-1),$H$9*VLOOKUP($A138,curves,3,0),0)</f>
        <v>0</v>
      </c>
      <c r="I138" s="4" t="n">
        <f aca="false">+IF(AND(H$7&lt;$A138+1,H$8&gt;$A138-1),H$9*(VLOOKUP($A138,curves,6,0)-H$10)*VLOOKUP($A138,curves,3,0),0)</f>
        <v>0</v>
      </c>
      <c r="K138" s="3" t="n">
        <f aca="false">+IF(AND(K$7&lt;$A138+1,K$8&gt;$A138-1),K$9*VLOOKUP($A138,curves,3,0),0)</f>
        <v>0</v>
      </c>
      <c r="L138" s="4" t="n">
        <f aca="false">+IF(AND(K$7&lt;$A138+1,K$8&gt;$A138-1),K$9*(VLOOKUP($A138,curves,6,0)-K$10)*VLOOKUP($A138,curves,3,0),0)</f>
        <v>0</v>
      </c>
      <c r="N138" s="3" t="n">
        <f aca="false">+IF(AND(N$7&lt;$A138+1,N$8&gt;$A138-1),N$9*VLOOKUP($A138,curves,3,0),0)</f>
        <v>0</v>
      </c>
      <c r="O138" s="4" t="n">
        <f aca="false">+IF(AND(N$7&lt;$A138+1,N$8&gt;$A138-1),N$9*(VLOOKUP($A138,curves,6,0)-N$10)*VLOOKUP($A138,curves,3,0),0)</f>
        <v>0</v>
      </c>
      <c r="Q138" s="3"/>
      <c r="R138" s="4"/>
      <c r="T138" s="3" t="n">
        <f aca="false">+IF(AND(T$7&lt;$A138+1,T$8&gt;$A138-1),T$9*VLOOKUP($A138,curves,3,0),0)</f>
        <v>0</v>
      </c>
      <c r="U138" s="4" t="n">
        <f aca="false">+IF(AND(T$7&lt;$A138+1,T$8&gt;$A138-1),T$9*(VLOOKUP($A138,curves,6,0)-T$10)*VLOOKUP($A138,curves,3,0),0)</f>
        <v>0</v>
      </c>
      <c r="W138" s="3" t="n">
        <f aca="false">+IF(AND(W$7&lt;$A138+1,W$8&gt;$A138-1),W$9*VLOOKUP($A138,curves,3,0),0)</f>
        <v>0</v>
      </c>
      <c r="X138" s="4" t="n">
        <f aca="false">+IF(AND(W$7&lt;$A138+1,W$8&gt;$A138-1),W$9*(VLOOKUP($A138,curves,6,0)-W$10)*VLOOKUP($A138,curves,3,0),0)</f>
        <v>0</v>
      </c>
      <c r="Z138" s="3" t="n">
        <f aca="false">+IF(AND(Z$7&lt;$A138+1,Z$8&gt;$A138-1),Z$9*VLOOKUP($A138,curves,3,0),0)</f>
        <v>0</v>
      </c>
      <c r="AA138" s="4" t="n">
        <f aca="false">+IF(AND(Z$7&lt;$A138+1,Z$8&gt;$A138-1),Z$9*(VLOOKUP($A138,curves,6,0)-Z$10)*VLOOKUP($A138,curves,3,0),0)</f>
        <v>0</v>
      </c>
      <c r="AC138" s="3"/>
      <c r="AD138" s="4"/>
      <c r="AF138" s="3" t="n">
        <f aca="false">+IF(AND(AF$7&lt;$A138+1,AF$8&gt;$A138-1),AF$9*VLOOKUP($A138,curves,3,0),0)</f>
        <v>14649610.954046</v>
      </c>
      <c r="AG138" s="4" t="n">
        <f aca="false">+IF(AND(AF$7&lt;$A138+1,AF$8&gt;$A138-1),AF$9*(VLOOKUP($A138,curves,6,0)-AF$10)*VLOOKUP($A138,curves,3,0),0)</f>
        <v>13668087.020125</v>
      </c>
      <c r="AI138" s="3" t="n">
        <f aca="false">+IF(AND(AI$7&lt;$A138+1,AI$8&gt;$A138-1),AI$9*VLOOKUP($A138,curves,3,0),0)</f>
        <v>-161558.83952341</v>
      </c>
      <c r="AJ138" s="4" t="n">
        <f aca="false">+IF(AND(AI$7&lt;$A138+1,AI$8&gt;$A138-1),AI$9*(VLOOKUP($A138,curves,6,0)-AI$10)*VLOOKUP($A138,curves,3,0),0)</f>
        <v>-522319.728179186</v>
      </c>
      <c r="AL138" s="3" t="n">
        <f aca="false">+IF(AND(AL$7&lt;$A138+1,AL$8&gt;$A138-1),AL$9*VLOOKUP($A138,curves,3,0),0)</f>
        <v>-362201.302863066</v>
      </c>
      <c r="AM138" s="4" t="n">
        <f aca="false">+IF(AND(AL$7&lt;$A138+1,AL$8&gt;$A138-1),AL$9*(VLOOKUP($A138,curves,6,0)-AL$10)*VLOOKUP($A138,curves,3,0),0)</f>
        <v>-1170996.81215629</v>
      </c>
      <c r="AO138" s="3"/>
      <c r="AP138" s="4"/>
    </row>
    <row r="139" customFormat="false" ht="12.75" hidden="false" customHeight="false" outlineLevel="0" collapsed="false">
      <c r="A139" s="58" t="n">
        <f aca="false">+curves!A128</f>
        <v>40513</v>
      </c>
      <c r="B139" s="3" t="n">
        <f aca="false">+SUMIF($H$11:$CM$11,"POS",$H139:$CM139)</f>
        <v>14043065.8486242</v>
      </c>
      <c r="C139" s="4" t="n">
        <f aca="false">+SUMIF($H$11:$CM$11,"P&amp;l",$H139:$CM139)</f>
        <v>13013994.188178</v>
      </c>
      <c r="D139" s="66"/>
      <c r="E139" s="3" t="n">
        <f aca="false">+IF(AND($H$7&lt;$A139+1,$H$8&gt;$A139-1),$H$9*VLOOKUP($A139,curves,3,0),0)</f>
        <v>0</v>
      </c>
      <c r="F139" s="4" t="n">
        <f aca="false">-G139*1000*VLOOKUP(A139,curves,3,0)</f>
        <v>-3383661.58045635</v>
      </c>
      <c r="G139" s="67" t="n">
        <v>1165.50913304265</v>
      </c>
      <c r="H139" s="3" t="n">
        <f aca="false">+IF(AND($H$7&lt;$A139+1,$H$8&gt;$A139-1),$H$9*VLOOKUP($A139,curves,3,0),0)</f>
        <v>0</v>
      </c>
      <c r="I139" s="4" t="n">
        <f aca="false">+IF(AND(H$7&lt;$A139+1,H$8&gt;$A139-1),H$9*(VLOOKUP($A139,curves,6,0)-H$10)*VLOOKUP($A139,curves,3,0),0)</f>
        <v>0</v>
      </c>
      <c r="K139" s="3" t="n">
        <f aca="false">+IF(AND(K$7&lt;$A139+1,K$8&gt;$A139-1),K$9*VLOOKUP($A139,curves,3,0),0)</f>
        <v>0</v>
      </c>
      <c r="L139" s="4" t="n">
        <f aca="false">+IF(AND(K$7&lt;$A139+1,K$8&gt;$A139-1),K$9*(VLOOKUP($A139,curves,6,0)-K$10)*VLOOKUP($A139,curves,3,0),0)</f>
        <v>0</v>
      </c>
      <c r="N139" s="3" t="n">
        <f aca="false">+IF(AND(N$7&lt;$A139+1,N$8&gt;$A139-1),N$9*VLOOKUP($A139,curves,3,0),0)</f>
        <v>0</v>
      </c>
      <c r="O139" s="4" t="n">
        <f aca="false">+IF(AND(N$7&lt;$A139+1,N$8&gt;$A139-1),N$9*(VLOOKUP($A139,curves,6,0)-N$10)*VLOOKUP($A139,curves,3,0),0)</f>
        <v>0</v>
      </c>
      <c r="Q139" s="3"/>
      <c r="R139" s="4"/>
      <c r="T139" s="3" t="n">
        <f aca="false">+IF(AND(T$7&lt;$A139+1,T$8&gt;$A139-1),T$9*VLOOKUP($A139,curves,3,0),0)</f>
        <v>0</v>
      </c>
      <c r="U139" s="4" t="n">
        <f aca="false">+IF(AND(T$7&lt;$A139+1,T$8&gt;$A139-1),T$9*(VLOOKUP($A139,curves,6,0)-T$10)*VLOOKUP($A139,curves,3,0),0)</f>
        <v>0</v>
      </c>
      <c r="W139" s="3" t="n">
        <f aca="false">+IF(AND(W$7&lt;$A139+1,W$8&gt;$A139-1),W$9*VLOOKUP($A139,curves,3,0),0)</f>
        <v>0</v>
      </c>
      <c r="X139" s="4" t="n">
        <f aca="false">+IF(AND(W$7&lt;$A139+1,W$8&gt;$A139-1),W$9*(VLOOKUP($A139,curves,6,0)-W$10)*VLOOKUP($A139,curves,3,0),0)</f>
        <v>0</v>
      </c>
      <c r="Z139" s="3" t="n">
        <f aca="false">+IF(AND(Z$7&lt;$A139+1,Z$8&gt;$A139-1),Z$9*VLOOKUP($A139,curves,3,0),0)</f>
        <v>0</v>
      </c>
      <c r="AA139" s="4" t="n">
        <f aca="false">+IF(AND(Z$7&lt;$A139+1,Z$8&gt;$A139-1),Z$9*(VLOOKUP($A139,curves,6,0)-Z$10)*VLOOKUP($A139,curves,3,0),0)</f>
        <v>0</v>
      </c>
      <c r="AC139" s="3"/>
      <c r="AD139" s="4"/>
      <c r="AF139" s="3" t="n">
        <f aca="false">+IF(AND(AF$7&lt;$A139+1,AF$8&gt;$A139-1),AF$9*VLOOKUP($A139,curves,3,0),0)</f>
        <v>14563756.4793328</v>
      </c>
      <c r="AG139" s="4" t="n">
        <f aca="false">+IF(AND(AF$7&lt;$A139+1,AF$8&gt;$A139-1),AF$9*(VLOOKUP($A139,curves,6,0)-AF$10)*VLOOKUP($A139,curves,3,0),0)</f>
        <v>14738521.5570848</v>
      </c>
      <c r="AI139" s="3" t="n">
        <f aca="false">+IF(AND(AI$7&lt;$A139+1,AI$8&gt;$A139-1),AI$9*VLOOKUP($A139,curves,3,0),0)</f>
        <v>-160612.019205378</v>
      </c>
      <c r="AJ139" s="4" t="n">
        <f aca="false">+IF(AND(AI$7&lt;$A139+1,AI$8&gt;$A139-1),AI$9*(VLOOKUP($A139,curves,6,0)-AI$10)*VLOOKUP($A139,curves,3,0),0)</f>
        <v>-531947.007608212</v>
      </c>
      <c r="AL139" s="3" t="n">
        <f aca="false">+IF(AND(AL$7&lt;$A139+1,AL$8&gt;$A139-1),AL$9*VLOOKUP($A139,curves,3,0),0)</f>
        <v>-360078.611503186</v>
      </c>
      <c r="AM139" s="4" t="n">
        <f aca="false">+IF(AND(AL$7&lt;$A139+1,AL$8&gt;$A139-1),AL$9*(VLOOKUP($A139,curves,6,0)-AL$10)*VLOOKUP($A139,curves,3,0),0)</f>
        <v>-1192580.36129855</v>
      </c>
      <c r="AO139" s="3"/>
      <c r="AP139" s="4"/>
    </row>
    <row r="140" customFormat="false" ht="12.75" hidden="false" customHeight="false" outlineLevel="0" collapsed="false">
      <c r="A140" s="58" t="n">
        <f aca="false">+curves!A129</f>
        <v>40544</v>
      </c>
      <c r="B140" s="3" t="n">
        <f aca="false">+SUMIF($H$11:$CM$11,"POS",$H140:$CM140)</f>
        <v>13958026.3369973</v>
      </c>
      <c r="C140" s="4" t="n">
        <f aca="false">+SUMIF($H$11:$CM$11,"P&amp;l",$H140:$CM140)</f>
        <v>16326986.7463899</v>
      </c>
      <c r="D140" s="66"/>
      <c r="E140" s="3" t="n">
        <f aca="false">+IF(AND($H$7&lt;$A140+1,$H$8&gt;$A140-1),$H$9*VLOOKUP($A140,curves,3,0),0)</f>
        <v>0</v>
      </c>
      <c r="F140" s="4" t="n">
        <f aca="false">-G140*1000*VLOOKUP(A140,curves,3,0)</f>
        <v>-3365204.70180849</v>
      </c>
      <c r="G140" s="67" t="n">
        <v>1166.21377442511</v>
      </c>
      <c r="H140" s="3" t="n">
        <f aca="false">+IF(AND($H$7&lt;$A140+1,$H$8&gt;$A140-1),$H$9*VLOOKUP($A140,curves,3,0),0)</f>
        <v>0</v>
      </c>
      <c r="I140" s="4" t="n">
        <f aca="false">+IF(AND(H$7&lt;$A140+1,H$8&gt;$A140-1),H$9*(VLOOKUP($A140,curves,6,0)-H$10)*VLOOKUP($A140,curves,3,0),0)</f>
        <v>0</v>
      </c>
      <c r="K140" s="3" t="n">
        <f aca="false">+IF(AND(K$7&lt;$A140+1,K$8&gt;$A140-1),K$9*VLOOKUP($A140,curves,3,0),0)</f>
        <v>0</v>
      </c>
      <c r="L140" s="4" t="n">
        <f aca="false">+IF(AND(K$7&lt;$A140+1,K$8&gt;$A140-1),K$9*(VLOOKUP($A140,curves,6,0)-K$10)*VLOOKUP($A140,curves,3,0),0)</f>
        <v>0</v>
      </c>
      <c r="N140" s="3" t="n">
        <f aca="false">+IF(AND(N$7&lt;$A140+1,N$8&gt;$A140-1),N$9*VLOOKUP($A140,curves,3,0),0)</f>
        <v>0</v>
      </c>
      <c r="O140" s="4" t="n">
        <f aca="false">+IF(AND(N$7&lt;$A140+1,N$8&gt;$A140-1),N$9*(VLOOKUP($A140,curves,6,0)-N$10)*VLOOKUP($A140,curves,3,0),0)</f>
        <v>0</v>
      </c>
      <c r="Q140" s="3"/>
      <c r="R140" s="4"/>
      <c r="T140" s="3" t="n">
        <f aca="false">+IF(AND(T$7&lt;$A140+1,T$8&gt;$A140-1),T$9*VLOOKUP($A140,curves,3,0),0)</f>
        <v>0</v>
      </c>
      <c r="U140" s="4" t="n">
        <f aca="false">+IF(AND(T$7&lt;$A140+1,T$8&gt;$A140-1),T$9*(VLOOKUP($A140,curves,6,0)-T$10)*VLOOKUP($A140,curves,3,0),0)</f>
        <v>0</v>
      </c>
      <c r="W140" s="3" t="n">
        <f aca="false">+IF(AND(W$7&lt;$A140+1,W$8&gt;$A140-1),W$9*VLOOKUP($A140,curves,3,0),0)</f>
        <v>0</v>
      </c>
      <c r="X140" s="4" t="n">
        <f aca="false">+IF(AND(W$7&lt;$A140+1,W$8&gt;$A140-1),W$9*(VLOOKUP($A140,curves,6,0)-W$10)*VLOOKUP($A140,curves,3,0),0)</f>
        <v>0</v>
      </c>
      <c r="Z140" s="3" t="n">
        <f aca="false">+IF(AND(Z$7&lt;$A140+1,Z$8&gt;$A140-1),Z$9*VLOOKUP($A140,curves,3,0),0)</f>
        <v>0</v>
      </c>
      <c r="AA140" s="4" t="n">
        <f aca="false">+IF(AND(Z$7&lt;$A140+1,Z$8&gt;$A140-1),Z$9*(VLOOKUP($A140,curves,6,0)-Z$10)*VLOOKUP($A140,curves,3,0),0)</f>
        <v>0</v>
      </c>
      <c r="AC140" s="3"/>
      <c r="AD140" s="4"/>
      <c r="AF140" s="3" t="n">
        <f aca="false">+IF(AND(AF$7&lt;$A140+1,AF$8&gt;$A140-1),AF$9*VLOOKUP($A140,curves,3,0),0)</f>
        <v>14475563.8615807</v>
      </c>
      <c r="AG140" s="4" t="n">
        <f aca="false">+IF(AND(AF$7&lt;$A140+1,AF$8&gt;$A140-1),AF$9*(VLOOKUP($A140,curves,6,0)-AF$10)*VLOOKUP($A140,curves,3,0),0)</f>
        <v>18166832.6462837</v>
      </c>
      <c r="AI140" s="3" t="n">
        <f aca="false">+IF(AND(AI$7&lt;$A140+1,AI$8&gt;$A140-1),AI$9*VLOOKUP($A140,curves,3,0),0)</f>
        <v>-159639.413378284</v>
      </c>
      <c r="AJ140" s="4" t="n">
        <f aca="false">+IF(AND(AI$7&lt;$A140+1,AI$8&gt;$A140-1),AI$9*(VLOOKUP($A140,curves,6,0)-AI$10)*VLOOKUP($A140,curves,3,0),0)</f>
        <v>-567518.114559799</v>
      </c>
      <c r="AL140" s="3" t="n">
        <f aca="false">+IF(AND(AL$7&lt;$A140+1,AL$8&gt;$A140-1),AL$9*VLOOKUP($A140,curves,3,0),0)</f>
        <v>-357898.11120506</v>
      </c>
      <c r="AM140" s="4" t="n">
        <f aca="false">+IF(AND(AL$7&lt;$A140+1,AL$8&gt;$A140-1),AL$9*(VLOOKUP($A140,curves,6,0)-AL$10)*VLOOKUP($A140,curves,3,0),0)</f>
        <v>-1272327.78533399</v>
      </c>
      <c r="AO140" s="3"/>
      <c r="AP140" s="4"/>
    </row>
    <row r="141" customFormat="false" ht="12.75" hidden="false" customHeight="false" outlineLevel="0" collapsed="false">
      <c r="A141" s="58" t="n">
        <f aca="false">+curves!A130</f>
        <v>40575</v>
      </c>
      <c r="B141" s="3" t="n">
        <f aca="false">+SUMIF($H$11:$CM$11,"POS",$H141:$CM141)</f>
        <v>13873497.0363812</v>
      </c>
      <c r="C141" s="4" t="n">
        <f aca="false">+SUMIF($H$11:$CM$11,"P&amp;l",$H141:$CM141)</f>
        <v>14937875.8831791</v>
      </c>
      <c r="D141" s="66"/>
      <c r="E141" s="3" t="n">
        <f aca="false">+IF(AND($H$7&lt;$A141+1,$H$8&gt;$A141-1),$H$9*VLOOKUP($A141,curves,3,0),0)</f>
        <v>0</v>
      </c>
      <c r="F141" s="4" t="n">
        <f aca="false">-G141*1000*VLOOKUP(A141,curves,3,0)</f>
        <v>-3346848.22400017</v>
      </c>
      <c r="G141" s="67" t="n">
        <v>1166.91914563706</v>
      </c>
      <c r="H141" s="3" t="n">
        <f aca="false">+IF(AND($H$7&lt;$A141+1,$H$8&gt;$A141-1),$H$9*VLOOKUP($A141,curves,3,0),0)</f>
        <v>0</v>
      </c>
      <c r="I141" s="4" t="n">
        <f aca="false">+IF(AND(H$7&lt;$A141+1,H$8&gt;$A141-1),H$9*(VLOOKUP($A141,curves,6,0)-H$10)*VLOOKUP($A141,curves,3,0),0)</f>
        <v>0</v>
      </c>
      <c r="K141" s="3" t="n">
        <f aca="false">+IF(AND(K$7&lt;$A141+1,K$8&gt;$A141-1),K$9*VLOOKUP($A141,curves,3,0),0)</f>
        <v>0</v>
      </c>
      <c r="L141" s="4" t="n">
        <f aca="false">+IF(AND(K$7&lt;$A141+1,K$8&gt;$A141-1),K$9*(VLOOKUP($A141,curves,6,0)-K$10)*VLOOKUP($A141,curves,3,0),0)</f>
        <v>0</v>
      </c>
      <c r="N141" s="3" t="n">
        <f aca="false">+IF(AND(N$7&lt;$A141+1,N$8&gt;$A141-1),N$9*VLOOKUP($A141,curves,3,0),0)</f>
        <v>0</v>
      </c>
      <c r="O141" s="4" t="n">
        <f aca="false">+IF(AND(N$7&lt;$A141+1,N$8&gt;$A141-1),N$9*(VLOOKUP($A141,curves,6,0)-N$10)*VLOOKUP($A141,curves,3,0),0)</f>
        <v>0</v>
      </c>
      <c r="Q141" s="3"/>
      <c r="R141" s="4"/>
      <c r="T141" s="3" t="n">
        <f aca="false">+IF(AND(T$7&lt;$A141+1,T$8&gt;$A141-1),T$9*VLOOKUP($A141,curves,3,0),0)</f>
        <v>0</v>
      </c>
      <c r="U141" s="4" t="n">
        <f aca="false">+IF(AND(T$7&lt;$A141+1,T$8&gt;$A141-1),T$9*(VLOOKUP($A141,curves,6,0)-T$10)*VLOOKUP($A141,curves,3,0),0)</f>
        <v>0</v>
      </c>
      <c r="W141" s="3" t="n">
        <f aca="false">+IF(AND(W$7&lt;$A141+1,W$8&gt;$A141-1),W$9*VLOOKUP($A141,curves,3,0),0)</f>
        <v>0</v>
      </c>
      <c r="X141" s="4" t="n">
        <f aca="false">+IF(AND(W$7&lt;$A141+1,W$8&gt;$A141-1),W$9*(VLOOKUP($A141,curves,6,0)-W$10)*VLOOKUP($A141,curves,3,0),0)</f>
        <v>0</v>
      </c>
      <c r="Z141" s="3" t="n">
        <f aca="false">+IF(AND(Z$7&lt;$A141+1,Z$8&gt;$A141-1),Z$9*VLOOKUP($A141,curves,3,0),0)</f>
        <v>0</v>
      </c>
      <c r="AA141" s="4" t="n">
        <f aca="false">+IF(AND(Z$7&lt;$A141+1,Z$8&gt;$A141-1),Z$9*(VLOOKUP($A141,curves,6,0)-Z$10)*VLOOKUP($A141,curves,3,0),0)</f>
        <v>0</v>
      </c>
      <c r="AC141" s="3"/>
      <c r="AD141" s="4"/>
      <c r="AF141" s="3" t="n">
        <f aca="false">+IF(AND(AF$7&lt;$A141+1,AF$8&gt;$A141-1),AF$9*VLOOKUP($A141,curves,3,0),0)</f>
        <v>14387900.3725099</v>
      </c>
      <c r="AG141" s="4" t="n">
        <f aca="false">+IF(AND(AF$7&lt;$A141+1,AF$8&gt;$A141-1),AF$9*(VLOOKUP($A141,curves,6,0)-AF$10)*VLOOKUP($A141,curves,3,0),0)</f>
        <v>16718740.2328565</v>
      </c>
      <c r="AI141" s="3" t="n">
        <f aca="false">+IF(AND(AI$7&lt;$A141+1,AI$8&gt;$A141-1),AI$9*VLOOKUP($A141,curves,3,0),0)</f>
        <v>-158672.642888114</v>
      </c>
      <c r="AJ141" s="4" t="n">
        <f aca="false">+IF(AND(AI$7&lt;$A141+1,AI$8&gt;$A141-1),AI$9*(VLOOKUP($A141,curves,6,0)-AI$10)*VLOOKUP($A141,curves,3,0),0)</f>
        <v>-549324.68967865</v>
      </c>
      <c r="AL141" s="3" t="n">
        <f aca="false">+IF(AND(AL$7&lt;$A141+1,AL$8&gt;$A141-1),AL$9*VLOOKUP($A141,curves,3,0),0)</f>
        <v>-355730.693240545</v>
      </c>
      <c r="AM141" s="4" t="n">
        <f aca="false">+IF(AND(AL$7&lt;$A141+1,AL$8&gt;$A141-1),AL$9*(VLOOKUP($A141,curves,6,0)-AL$10)*VLOOKUP($A141,curves,3,0),0)</f>
        <v>-1231539.65999877</v>
      </c>
      <c r="AO141" s="3"/>
      <c r="AP141" s="4"/>
    </row>
    <row r="142" customFormat="false" ht="12.75" hidden="false" customHeight="false" outlineLevel="0" collapsed="false">
      <c r="A142" s="58" t="n">
        <f aca="false">+curves!A131</f>
        <v>40603</v>
      </c>
      <c r="B142" s="3" t="n">
        <f aca="false">+SUMIF($H$11:$CM$11,"POS",$H142:$CM142)</f>
        <v>13797584.0055243</v>
      </c>
      <c r="C142" s="4" t="n">
        <f aca="false">+SUMIF($H$11:$CM$11,"P&amp;l",$H142:$CM142)</f>
        <v>13297011.7892397</v>
      </c>
      <c r="D142" s="66"/>
      <c r="E142" s="3" t="n">
        <f aca="false">+IF(AND($H$7&lt;$A142+1,$H$8&gt;$A142-1),$H$9*VLOOKUP($A142,curves,3,0),0)</f>
        <v>0</v>
      </c>
      <c r="F142" s="4" t="n">
        <f aca="false">-G142*1000*VLOOKUP(A142,curves,3,0)</f>
        <v>-3330549.02640459</v>
      </c>
      <c r="G142" s="67" t="n">
        <v>1167.6252474344</v>
      </c>
      <c r="H142" s="3" t="n">
        <f aca="false">+IF(AND($H$7&lt;$A142+1,$H$8&gt;$A142-1),$H$9*VLOOKUP($A142,curves,3,0),0)</f>
        <v>0</v>
      </c>
      <c r="I142" s="4" t="n">
        <f aca="false">+IF(AND(H$7&lt;$A142+1,H$8&gt;$A142-1),H$9*(VLOOKUP($A142,curves,6,0)-H$10)*VLOOKUP($A142,curves,3,0),0)</f>
        <v>0</v>
      </c>
      <c r="K142" s="3" t="n">
        <f aca="false">+IF(AND(K$7&lt;$A142+1,K$8&gt;$A142-1),K$9*VLOOKUP($A142,curves,3,0),0)</f>
        <v>0</v>
      </c>
      <c r="L142" s="4" t="n">
        <f aca="false">+IF(AND(K$7&lt;$A142+1,K$8&gt;$A142-1),K$9*(VLOOKUP($A142,curves,6,0)-K$10)*VLOOKUP($A142,curves,3,0),0)</f>
        <v>0</v>
      </c>
      <c r="N142" s="3" t="n">
        <f aca="false">+IF(AND(N$7&lt;$A142+1,N$8&gt;$A142-1),N$9*VLOOKUP($A142,curves,3,0),0)</f>
        <v>0</v>
      </c>
      <c r="O142" s="4" t="n">
        <f aca="false">+IF(AND(N$7&lt;$A142+1,N$8&gt;$A142-1),N$9*(VLOOKUP($A142,curves,6,0)-N$10)*VLOOKUP($A142,curves,3,0),0)</f>
        <v>0</v>
      </c>
      <c r="Q142" s="3"/>
      <c r="R142" s="4"/>
      <c r="T142" s="3" t="n">
        <f aca="false">+IF(AND(T$7&lt;$A142+1,T$8&gt;$A142-1),T$9*VLOOKUP($A142,curves,3,0),0)</f>
        <v>0</v>
      </c>
      <c r="U142" s="4" t="n">
        <f aca="false">+IF(AND(T$7&lt;$A142+1,T$8&gt;$A142-1),T$9*(VLOOKUP($A142,curves,6,0)-T$10)*VLOOKUP($A142,curves,3,0),0)</f>
        <v>0</v>
      </c>
      <c r="W142" s="3" t="n">
        <f aca="false">+IF(AND(W$7&lt;$A142+1,W$8&gt;$A142-1),W$9*VLOOKUP($A142,curves,3,0),0)</f>
        <v>0</v>
      </c>
      <c r="X142" s="4" t="n">
        <f aca="false">+IF(AND(W$7&lt;$A142+1,W$8&gt;$A142-1),W$9*(VLOOKUP($A142,curves,6,0)-W$10)*VLOOKUP($A142,curves,3,0),0)</f>
        <v>0</v>
      </c>
      <c r="Z142" s="3" t="n">
        <f aca="false">+IF(AND(Z$7&lt;$A142+1,Z$8&gt;$A142-1),Z$9*VLOOKUP($A142,curves,3,0),0)</f>
        <v>0</v>
      </c>
      <c r="AA142" s="4" t="n">
        <f aca="false">+IF(AND(Z$7&lt;$A142+1,Z$8&gt;$A142-1),Z$9*(VLOOKUP($A142,curves,6,0)-Z$10)*VLOOKUP($A142,curves,3,0),0)</f>
        <v>0</v>
      </c>
      <c r="AC142" s="3"/>
      <c r="AD142" s="4"/>
      <c r="AF142" s="3" t="n">
        <f aca="false">+IF(AND(AF$7&lt;$A142+1,AF$8&gt;$A142-1),AF$9*VLOOKUP($A142,curves,3,0),0)</f>
        <v>14309172.6283743</v>
      </c>
      <c r="AG142" s="4" t="n">
        <f aca="false">+IF(AND(AF$7&lt;$A142+1,AF$8&gt;$A142-1),AF$9*(VLOOKUP($A142,curves,6,0)-AF$10)*VLOOKUP($A142,curves,3,0),0)</f>
        <v>15010322.0871647</v>
      </c>
      <c r="AI142" s="3" t="n">
        <f aca="false">+IF(AND(AI$7&lt;$A142+1,AI$8&gt;$A142-1),AI$9*VLOOKUP($A142,curves,3,0),0)</f>
        <v>-157804.417580238</v>
      </c>
      <c r="AJ142" s="4" t="n">
        <f aca="false">+IF(AND(AI$7&lt;$A142+1,AI$8&gt;$A142-1),AI$9*(VLOOKUP($A142,curves,6,0)-AI$10)*VLOOKUP($A142,curves,3,0),0)</f>
        <v>-528486.994476217</v>
      </c>
      <c r="AL142" s="3" t="n">
        <f aca="false">+IF(AND(AL$7&lt;$A142+1,AL$8&gt;$A142-1),AL$9*VLOOKUP($A142,curves,3,0),0)</f>
        <v>-353784.205269853</v>
      </c>
      <c r="AM142" s="4" t="n">
        <f aca="false">+IF(AND(AL$7&lt;$A142+1,AL$8&gt;$A142-1),AL$9*(VLOOKUP($A142,curves,6,0)-AL$10)*VLOOKUP($A142,curves,3,0),0)</f>
        <v>-1184823.30344874</v>
      </c>
      <c r="AO142" s="3"/>
      <c r="AP142" s="4"/>
    </row>
    <row r="143" customFormat="false" ht="12.75" hidden="false" customHeight="false" outlineLevel="0" collapsed="false">
      <c r="A143" s="58" t="n">
        <f aca="false">+curves!A132</f>
        <v>40634</v>
      </c>
      <c r="B143" s="3" t="n">
        <f aca="false">+SUMIF($H$11:$CM$11,"POS",$H143:$CM143)</f>
        <v>13714017.3897817</v>
      </c>
      <c r="C143" s="4" t="n">
        <f aca="false">+SUMIF($H$11:$CM$11,"P&amp;l",$H143:$CM143)</f>
        <v>11584508.8759098</v>
      </c>
      <c r="D143" s="66"/>
      <c r="E143" s="3" t="n">
        <f aca="false">+IF(AND($H$7&lt;$A143+1,$H$8&gt;$A143-1),$H$9*VLOOKUP($A143,curves,3,0),0)</f>
        <v>0</v>
      </c>
      <c r="F143" s="4" t="n">
        <f aca="false">-G143*1000*VLOOKUP(A143,curves,3,0)</f>
        <v>-3312381.15107816</v>
      </c>
      <c r="G143" s="67" t="n">
        <v>1168.33208057391</v>
      </c>
      <c r="H143" s="3" t="n">
        <f aca="false">+IF(AND($H$7&lt;$A143+1,$H$8&gt;$A143-1),$H$9*VLOOKUP($A143,curves,3,0),0)</f>
        <v>0</v>
      </c>
      <c r="I143" s="4" t="n">
        <f aca="false">+IF(AND(H$7&lt;$A143+1,H$8&gt;$A143-1),H$9*(VLOOKUP($A143,curves,6,0)-H$10)*VLOOKUP($A143,curves,3,0),0)</f>
        <v>0</v>
      </c>
      <c r="K143" s="3" t="n">
        <f aca="false">+IF(AND(K$7&lt;$A143+1,K$8&gt;$A143-1),K$9*VLOOKUP($A143,curves,3,0),0)</f>
        <v>0</v>
      </c>
      <c r="L143" s="4" t="n">
        <f aca="false">+IF(AND(K$7&lt;$A143+1,K$8&gt;$A143-1),K$9*(VLOOKUP($A143,curves,6,0)-K$10)*VLOOKUP($A143,curves,3,0),0)</f>
        <v>0</v>
      </c>
      <c r="N143" s="3" t="n">
        <f aca="false">+IF(AND(N$7&lt;$A143+1,N$8&gt;$A143-1),N$9*VLOOKUP($A143,curves,3,0),0)</f>
        <v>0</v>
      </c>
      <c r="O143" s="4" t="n">
        <f aca="false">+IF(AND(N$7&lt;$A143+1,N$8&gt;$A143-1),N$9*(VLOOKUP($A143,curves,6,0)-N$10)*VLOOKUP($A143,curves,3,0),0)</f>
        <v>0</v>
      </c>
      <c r="Q143" s="3"/>
      <c r="R143" s="4"/>
      <c r="T143" s="3" t="n">
        <f aca="false">+IF(AND(T$7&lt;$A143+1,T$8&gt;$A143-1),T$9*VLOOKUP($A143,curves,3,0),0)</f>
        <v>0</v>
      </c>
      <c r="U143" s="4" t="n">
        <f aca="false">+IF(AND(T$7&lt;$A143+1,T$8&gt;$A143-1),T$9*(VLOOKUP($A143,curves,6,0)-T$10)*VLOOKUP($A143,curves,3,0),0)</f>
        <v>0</v>
      </c>
      <c r="W143" s="3" t="n">
        <f aca="false">+IF(AND(W$7&lt;$A143+1,W$8&gt;$A143-1),W$9*VLOOKUP($A143,curves,3,0),0)</f>
        <v>0</v>
      </c>
      <c r="X143" s="4" t="n">
        <f aca="false">+IF(AND(W$7&lt;$A143+1,W$8&gt;$A143-1),W$9*(VLOOKUP($A143,curves,6,0)-W$10)*VLOOKUP($A143,curves,3,0),0)</f>
        <v>0</v>
      </c>
      <c r="Z143" s="3" t="n">
        <f aca="false">+IF(AND(Z$7&lt;$A143+1,Z$8&gt;$A143-1),Z$9*VLOOKUP($A143,curves,3,0),0)</f>
        <v>0</v>
      </c>
      <c r="AA143" s="4" t="n">
        <f aca="false">+IF(AND(Z$7&lt;$A143+1,Z$8&gt;$A143-1),Z$9*(VLOOKUP($A143,curves,6,0)-Z$10)*VLOOKUP($A143,curves,3,0),0)</f>
        <v>0</v>
      </c>
      <c r="AC143" s="3"/>
      <c r="AD143" s="4"/>
      <c r="AF143" s="3" t="n">
        <f aca="false">+IF(AND(AF$7&lt;$A143+1,AF$8&gt;$A143-1),AF$9*VLOOKUP($A143,curves,3,0),0)</f>
        <v>14222507.5187327</v>
      </c>
      <c r="AG143" s="4" t="n">
        <f aca="false">+IF(AND(AF$7&lt;$A143+1,AF$8&gt;$A143-1),AF$9*(VLOOKUP($A143,curves,6,0)-AF$10)*VLOOKUP($A143,curves,3,0),0)</f>
        <v>13226931.9924214</v>
      </c>
      <c r="AI143" s="3" t="n">
        <f aca="false">+IF(AND(AI$7&lt;$A143+1,AI$8&gt;$A143-1),AI$9*VLOOKUP($A143,curves,3,0),0)</f>
        <v>-156848.657418088</v>
      </c>
      <c r="AJ143" s="4" t="n">
        <f aca="false">+IF(AND(AI$7&lt;$A143+1,AI$8&gt;$A143-1),AI$9*(VLOOKUP($A143,curves,6,0)-AI$10)*VLOOKUP($A143,curves,3,0),0)</f>
        <v>-506621.163460424</v>
      </c>
      <c r="AL143" s="3" t="n">
        <f aca="false">+IF(AND(AL$7&lt;$A143+1,AL$8&gt;$A143-1),AL$9*VLOOKUP($A143,curves,3,0),0)</f>
        <v>-351641.471532865</v>
      </c>
      <c r="AM143" s="4" t="n">
        <f aca="false">+IF(AND(AL$7&lt;$A143+1,AL$8&gt;$A143-1),AL$9*(VLOOKUP($A143,curves,6,0)-AL$10)*VLOOKUP($A143,curves,3,0),0)</f>
        <v>-1135801.95305116</v>
      </c>
      <c r="AO143" s="3"/>
      <c r="AP143" s="4"/>
    </row>
    <row r="144" customFormat="false" ht="12.75" hidden="false" customHeight="false" outlineLevel="0" collapsed="false">
      <c r="A144" s="58" t="n">
        <f aca="false">+curves!A133</f>
        <v>40664</v>
      </c>
      <c r="B144" s="3" t="n">
        <f aca="false">+SUMIF($H$11:$CM$11,"POS",$H144:$CM144)</f>
        <v>13633623.9562612</v>
      </c>
      <c r="C144" s="4" t="n">
        <f aca="false">+SUMIF($H$11:$CM$11,"P&amp;l",$H144:$CM144)</f>
        <v>11284827.3034175</v>
      </c>
      <c r="D144" s="66"/>
      <c r="E144" s="3" t="n">
        <f aca="false">+IF(AND($H$7&lt;$A144+1,$H$8&gt;$A144-1),$H$9*VLOOKUP($A144,curves,3,0),0)</f>
        <v>0</v>
      </c>
      <c r="F144" s="4" t="n">
        <f aca="false">-G144*1000*VLOOKUP(A144,curves,3,0)</f>
        <v>-3294957.80712337</v>
      </c>
      <c r="G144" s="67" t="n">
        <v>1169.03964581301</v>
      </c>
      <c r="H144" s="3" t="n">
        <f aca="false">+IF(AND($H$7&lt;$A144+1,$H$8&gt;$A144-1),$H$9*VLOOKUP($A144,curves,3,0),0)</f>
        <v>0</v>
      </c>
      <c r="I144" s="4" t="n">
        <f aca="false">+IF(AND(H$7&lt;$A144+1,H$8&gt;$A144-1),H$9*(VLOOKUP($A144,curves,6,0)-H$10)*VLOOKUP($A144,curves,3,0),0)</f>
        <v>0</v>
      </c>
      <c r="K144" s="3" t="n">
        <f aca="false">+IF(AND(K$7&lt;$A144+1,K$8&gt;$A144-1),K$9*VLOOKUP($A144,curves,3,0),0)</f>
        <v>0</v>
      </c>
      <c r="L144" s="4" t="n">
        <f aca="false">+IF(AND(K$7&lt;$A144+1,K$8&gt;$A144-1),K$9*(VLOOKUP($A144,curves,6,0)-K$10)*VLOOKUP($A144,curves,3,0),0)</f>
        <v>0</v>
      </c>
      <c r="N144" s="3" t="n">
        <f aca="false">+IF(AND(N$7&lt;$A144+1,N$8&gt;$A144-1),N$9*VLOOKUP($A144,curves,3,0),0)</f>
        <v>0</v>
      </c>
      <c r="O144" s="4" t="n">
        <f aca="false">+IF(AND(N$7&lt;$A144+1,N$8&gt;$A144-1),N$9*(VLOOKUP($A144,curves,6,0)-N$10)*VLOOKUP($A144,curves,3,0),0)</f>
        <v>0</v>
      </c>
      <c r="Q144" s="3"/>
      <c r="R144" s="4"/>
      <c r="T144" s="3" t="n">
        <f aca="false">+IF(AND(T$7&lt;$A144+1,T$8&gt;$A144-1),T$9*VLOOKUP($A144,curves,3,0),0)</f>
        <v>0</v>
      </c>
      <c r="U144" s="4" t="n">
        <f aca="false">+IF(AND(T$7&lt;$A144+1,T$8&gt;$A144-1),T$9*(VLOOKUP($A144,curves,6,0)-T$10)*VLOOKUP($A144,curves,3,0),0)</f>
        <v>0</v>
      </c>
      <c r="W144" s="3" t="n">
        <f aca="false">+IF(AND(W$7&lt;$A144+1,W$8&gt;$A144-1),W$9*VLOOKUP($A144,curves,3,0),0)</f>
        <v>0</v>
      </c>
      <c r="X144" s="4" t="n">
        <f aca="false">+IF(AND(W$7&lt;$A144+1,W$8&gt;$A144-1),W$9*(VLOOKUP($A144,curves,6,0)-W$10)*VLOOKUP($A144,curves,3,0),0)</f>
        <v>0</v>
      </c>
      <c r="Z144" s="3" t="n">
        <f aca="false">+IF(AND(Z$7&lt;$A144+1,Z$8&gt;$A144-1),Z$9*VLOOKUP($A144,curves,3,0),0)</f>
        <v>0</v>
      </c>
      <c r="AA144" s="4" t="n">
        <f aca="false">+IF(AND(Z$7&lt;$A144+1,Z$8&gt;$A144-1),Z$9*(VLOOKUP($A144,curves,6,0)-Z$10)*VLOOKUP($A144,curves,3,0),0)</f>
        <v>0</v>
      </c>
      <c r="AC144" s="3"/>
      <c r="AD144" s="4"/>
      <c r="AF144" s="3" t="n">
        <f aca="false">+IF(AND(AF$7&lt;$A144+1,AF$8&gt;$A144-1),AF$9*VLOOKUP($A144,curves,3,0),0)</f>
        <v>14139133.2469781</v>
      </c>
      <c r="AG144" s="4" t="n">
        <f aca="false">+IF(AND(AF$7&lt;$A144+1,AF$8&gt;$A144-1),AF$9*(VLOOKUP($A144,curves,6,0)-AF$10)*VLOOKUP($A144,curves,3,0),0)</f>
        <v>12909028.654491</v>
      </c>
      <c r="AI144" s="3" t="n">
        <f aca="false">+IF(AND(AI$7&lt;$A144+1,AI$8&gt;$A144-1),AI$9*VLOOKUP($A144,curves,3,0),0)</f>
        <v>-155929.189274324</v>
      </c>
      <c r="AJ144" s="4" t="n">
        <f aca="false">+IF(AND(AI$7&lt;$A144+1,AI$8&gt;$A144-1),AI$9*(VLOOKUP($A144,curves,6,0)-AI$10)*VLOOKUP($A144,curves,3,0),0)</f>
        <v>-501000.485138402</v>
      </c>
      <c r="AL144" s="3" t="n">
        <f aca="false">+IF(AND(AL$7&lt;$A144+1,AL$8&gt;$A144-1),AL$9*VLOOKUP($A144,curves,3,0),0)</f>
        <v>-349580.101442594</v>
      </c>
      <c r="AM144" s="4" t="n">
        <f aca="false">+IF(AND(AL$7&lt;$A144+1,AL$8&gt;$A144-1),AL$9*(VLOOKUP($A144,curves,6,0)-AL$10)*VLOOKUP($A144,curves,3,0),0)</f>
        <v>-1123200.86593505</v>
      </c>
      <c r="AO144" s="3"/>
      <c r="AP144" s="4"/>
    </row>
    <row r="145" customFormat="false" ht="12.75" hidden="false" customHeight="false" outlineLevel="0" collapsed="false">
      <c r="A145" s="58" t="n">
        <f aca="false">+curves!A134</f>
        <v>40695</v>
      </c>
      <c r="B145" s="3" t="n">
        <f aca="false">+SUMIF($H$11:$CM$11,"POS",$H145:$CM145)</f>
        <v>13551041.2415404</v>
      </c>
      <c r="C145" s="4" t="n">
        <f aca="false">+SUMIF($H$11:$CM$11,"P&amp;l",$H145:$CM145)</f>
        <v>11392635.450201</v>
      </c>
      <c r="D145" s="66"/>
      <c r="E145" s="3" t="n">
        <f aca="false">+IF(AND($H$7&lt;$A145+1,$H$8&gt;$A145-1),$H$9*VLOOKUP($A145,curves,3,0),0)</f>
        <v>0</v>
      </c>
      <c r="F145" s="4" t="n">
        <f aca="false">-G145*1000*VLOOKUP(A145,curves,3,0)</f>
        <v>-3276983.57373855</v>
      </c>
      <c r="G145" s="67" t="n">
        <v>1169.74794390996</v>
      </c>
      <c r="H145" s="3" t="n">
        <f aca="false">+IF(AND($H$7&lt;$A145+1,$H$8&gt;$A145-1),$H$9*VLOOKUP($A145,curves,3,0),0)</f>
        <v>0</v>
      </c>
      <c r="I145" s="4" t="n">
        <f aca="false">+IF(AND(H$7&lt;$A145+1,H$8&gt;$A145-1),H$9*(VLOOKUP($A145,curves,6,0)-H$10)*VLOOKUP($A145,curves,3,0),0)</f>
        <v>0</v>
      </c>
      <c r="K145" s="3" t="n">
        <f aca="false">+IF(AND(K$7&lt;$A145+1,K$8&gt;$A145-1),K$9*VLOOKUP($A145,curves,3,0),0)</f>
        <v>0</v>
      </c>
      <c r="L145" s="4" t="n">
        <f aca="false">+IF(AND(K$7&lt;$A145+1,K$8&gt;$A145-1),K$9*(VLOOKUP($A145,curves,6,0)-K$10)*VLOOKUP($A145,curves,3,0),0)</f>
        <v>0</v>
      </c>
      <c r="N145" s="3" t="n">
        <f aca="false">+IF(AND(N$7&lt;$A145+1,N$8&gt;$A145-1),N$9*VLOOKUP($A145,curves,3,0),0)</f>
        <v>0</v>
      </c>
      <c r="O145" s="4" t="n">
        <f aca="false">+IF(AND(N$7&lt;$A145+1,N$8&gt;$A145-1),N$9*(VLOOKUP($A145,curves,6,0)-N$10)*VLOOKUP($A145,curves,3,0),0)</f>
        <v>0</v>
      </c>
      <c r="Q145" s="3"/>
      <c r="R145" s="4"/>
      <c r="T145" s="3" t="n">
        <f aca="false">+IF(AND(T$7&lt;$A145+1,T$8&gt;$A145-1),T$9*VLOOKUP($A145,curves,3,0),0)</f>
        <v>0</v>
      </c>
      <c r="U145" s="4" t="n">
        <f aca="false">+IF(AND(T$7&lt;$A145+1,T$8&gt;$A145-1),T$9*(VLOOKUP($A145,curves,6,0)-T$10)*VLOOKUP($A145,curves,3,0),0)</f>
        <v>0</v>
      </c>
      <c r="W145" s="3" t="n">
        <f aca="false">+IF(AND(W$7&lt;$A145+1,W$8&gt;$A145-1),W$9*VLOOKUP($A145,curves,3,0),0)</f>
        <v>0</v>
      </c>
      <c r="X145" s="4" t="n">
        <f aca="false">+IF(AND(W$7&lt;$A145+1,W$8&gt;$A145-1),W$9*(VLOOKUP($A145,curves,6,0)-W$10)*VLOOKUP($A145,curves,3,0),0)</f>
        <v>0</v>
      </c>
      <c r="Z145" s="3" t="n">
        <f aca="false">+IF(AND(Z$7&lt;$A145+1,Z$8&gt;$A145-1),Z$9*VLOOKUP($A145,curves,3,0),0)</f>
        <v>0</v>
      </c>
      <c r="AA145" s="4" t="n">
        <f aca="false">+IF(AND(Z$7&lt;$A145+1,Z$8&gt;$A145-1),Z$9*(VLOOKUP($A145,curves,6,0)-Z$10)*VLOOKUP($A145,curves,3,0),0)</f>
        <v>0</v>
      </c>
      <c r="AC145" s="3"/>
      <c r="AD145" s="4"/>
      <c r="AF145" s="3" t="n">
        <f aca="false">+IF(AND(AF$7&lt;$A145+1,AF$8&gt;$A145-1),AF$9*VLOOKUP($A145,curves,3,0),0)</f>
        <v>14053488.5195688</v>
      </c>
      <c r="AG145" s="4" t="n">
        <f aca="false">+IF(AND(AF$7&lt;$A145+1,AF$8&gt;$A145-1),AF$9*(VLOOKUP($A145,curves,6,0)-AF$10)*VLOOKUP($A145,curves,3,0),0)</f>
        <v>13013530.3691207</v>
      </c>
      <c r="AI145" s="3" t="n">
        <f aca="false">+IF(AND(AI$7&lt;$A145+1,AI$8&gt;$A145-1),AI$9*VLOOKUP($A145,curves,3,0),0)</f>
        <v>-154984.682091509</v>
      </c>
      <c r="AJ145" s="4" t="n">
        <f aca="false">+IF(AND(AI$7&lt;$A145+1,AI$8&gt;$A145-1),AI$9*(VLOOKUP($A145,curves,6,0)-AI$10)*VLOOKUP($A145,curves,3,0),0)</f>
        <v>-499980.584427207</v>
      </c>
      <c r="AL145" s="3" t="n">
        <f aca="false">+IF(AND(AL$7&lt;$A145+1,AL$8&gt;$A145-1),AL$9*VLOOKUP($A145,curves,3,0),0)</f>
        <v>-347462.595936932</v>
      </c>
      <c r="AM145" s="4" t="n">
        <f aca="false">+IF(AND(AL$7&lt;$A145+1,AL$8&gt;$A145-1),AL$9*(VLOOKUP($A145,curves,6,0)-AL$10)*VLOOKUP($A145,curves,3,0),0)</f>
        <v>-1120914.33449254</v>
      </c>
      <c r="AO145" s="3"/>
      <c r="AP145" s="4"/>
    </row>
    <row r="146" customFormat="false" ht="12.75" hidden="false" customHeight="false" outlineLevel="0" collapsed="false">
      <c r="A146" s="58" t="n">
        <f aca="false">+curves!A135</f>
        <v>40725</v>
      </c>
      <c r="B146" s="3" t="n">
        <f aca="false">+SUMIF($H$11:$CM$11,"POS",$H146:$CM146)</f>
        <v>13471594.4016962</v>
      </c>
      <c r="C146" s="4" t="n">
        <f aca="false">+SUMIF($H$11:$CM$11,"P&amp;l",$H146:$CM146)</f>
        <v>12201496.5153285</v>
      </c>
      <c r="D146" s="66"/>
      <c r="E146" s="3" t="n">
        <f aca="false">+IF(AND($H$7&lt;$A146+1,$H$8&gt;$A146-1),$H$9*VLOOKUP($A146,curves,3,0),0)</f>
        <v>0</v>
      </c>
      <c r="F146" s="4" t="n">
        <f aca="false">-G146*1000*VLOOKUP(A146,curves,3,0)</f>
        <v>-3259745.99140182</v>
      </c>
      <c r="G146" s="67" t="n">
        <v>1170.45697562388</v>
      </c>
      <c r="H146" s="3" t="n">
        <f aca="false">+IF(AND($H$7&lt;$A146+1,$H$8&gt;$A146-1),$H$9*VLOOKUP($A146,curves,3,0),0)</f>
        <v>0</v>
      </c>
      <c r="I146" s="4" t="n">
        <f aca="false">+IF(AND(H$7&lt;$A146+1,H$8&gt;$A146-1),H$9*(VLOOKUP($A146,curves,6,0)-H$10)*VLOOKUP($A146,curves,3,0),0)</f>
        <v>0</v>
      </c>
      <c r="K146" s="3" t="n">
        <f aca="false">+IF(AND(K$7&lt;$A146+1,K$8&gt;$A146-1),K$9*VLOOKUP($A146,curves,3,0),0)</f>
        <v>0</v>
      </c>
      <c r="L146" s="4" t="n">
        <f aca="false">+IF(AND(K$7&lt;$A146+1,K$8&gt;$A146-1),K$9*(VLOOKUP($A146,curves,6,0)-K$10)*VLOOKUP($A146,curves,3,0),0)</f>
        <v>0</v>
      </c>
      <c r="N146" s="3" t="n">
        <f aca="false">+IF(AND(N$7&lt;$A146+1,N$8&gt;$A146-1),N$9*VLOOKUP($A146,curves,3,0),0)</f>
        <v>0</v>
      </c>
      <c r="O146" s="4" t="n">
        <f aca="false">+IF(AND(N$7&lt;$A146+1,N$8&gt;$A146-1),N$9*(VLOOKUP($A146,curves,6,0)-N$10)*VLOOKUP($A146,curves,3,0),0)</f>
        <v>0</v>
      </c>
      <c r="Q146" s="3"/>
      <c r="R146" s="4"/>
      <c r="T146" s="3" t="n">
        <f aca="false">+IF(AND(T$7&lt;$A146+1,T$8&gt;$A146-1),T$9*VLOOKUP($A146,curves,3,0),0)</f>
        <v>0</v>
      </c>
      <c r="U146" s="4" t="n">
        <f aca="false">+IF(AND(T$7&lt;$A146+1,T$8&gt;$A146-1),T$9*(VLOOKUP($A146,curves,6,0)-T$10)*VLOOKUP($A146,curves,3,0),0)</f>
        <v>0</v>
      </c>
      <c r="W146" s="3" t="n">
        <f aca="false">+IF(AND(W$7&lt;$A146+1,W$8&gt;$A146-1),W$9*VLOOKUP($A146,curves,3,0),0)</f>
        <v>0</v>
      </c>
      <c r="X146" s="4" t="n">
        <f aca="false">+IF(AND(W$7&lt;$A146+1,W$8&gt;$A146-1),W$9*(VLOOKUP($A146,curves,6,0)-W$10)*VLOOKUP($A146,curves,3,0),0)</f>
        <v>0</v>
      </c>
      <c r="Z146" s="3" t="n">
        <f aca="false">+IF(AND(Z$7&lt;$A146+1,Z$8&gt;$A146-1),Z$9*VLOOKUP($A146,curves,3,0),0)</f>
        <v>0</v>
      </c>
      <c r="AA146" s="4" t="n">
        <f aca="false">+IF(AND(Z$7&lt;$A146+1,Z$8&gt;$A146-1),Z$9*(VLOOKUP($A146,curves,6,0)-Z$10)*VLOOKUP($A146,curves,3,0),0)</f>
        <v>0</v>
      </c>
      <c r="AC146" s="3"/>
      <c r="AD146" s="4"/>
      <c r="AF146" s="3" t="n">
        <f aca="false">+IF(AND(AF$7&lt;$A146+1,AF$8&gt;$A146-1),AF$9*VLOOKUP($A146,curves,3,0),0)</f>
        <v>13971095.9394147</v>
      </c>
      <c r="AG146" s="4" t="n">
        <f aca="false">+IF(AND(AF$7&lt;$A146+1,AF$8&gt;$A146-1),AF$9*(VLOOKUP($A146,curves,6,0)-AF$10)*VLOOKUP($A146,curves,3,0),0)</f>
        <v>13845356.0759599</v>
      </c>
      <c r="AI146" s="3" t="n">
        <f aca="false">+IF(AND(AI$7&lt;$A146+1,AI$8&gt;$A146-1),AI$9*VLOOKUP($A146,curves,3,0),0)</f>
        <v>-154076.040239053</v>
      </c>
      <c r="AJ146" s="4" t="n">
        <f aca="false">+IF(AND(AI$7&lt;$A146+1,AI$8&gt;$A146-1),AI$9*(VLOOKUP($A146,curves,6,0)-AI$10)*VLOOKUP($A146,curves,3,0),0)</f>
        <v>-507064.248426722</v>
      </c>
      <c r="AL146" s="3" t="n">
        <f aca="false">+IF(AND(AL$7&lt;$A146+1,AL$8&gt;$A146-1),AL$9*VLOOKUP($A146,curves,3,0),0)</f>
        <v>-345425.49747939</v>
      </c>
      <c r="AM146" s="4" t="n">
        <f aca="false">+IF(AND(AL$7&lt;$A146+1,AL$8&gt;$A146-1),AL$9*(VLOOKUP($A146,curves,6,0)-AL$10)*VLOOKUP($A146,curves,3,0),0)</f>
        <v>-1136795.31220467</v>
      </c>
      <c r="AO146" s="3"/>
      <c r="AP146" s="4"/>
    </row>
    <row r="147" customFormat="false" ht="12.75" hidden="false" customHeight="false" outlineLevel="0" collapsed="false">
      <c r="A147" s="58" t="n">
        <f aca="false">+curves!A136</f>
        <v>40756</v>
      </c>
      <c r="B147" s="3" t="n">
        <f aca="false">+SUMIF($H$11:$CM$11,"POS",$H147:$CM147)</f>
        <v>13389984.1130557</v>
      </c>
      <c r="C147" s="4" t="n">
        <f aca="false">+SUMIF($H$11:$CM$11,"P&amp;l",$H147:$CM147)</f>
        <v>12087410.4679252</v>
      </c>
      <c r="D147" s="66"/>
      <c r="E147" s="3" t="n">
        <f aca="false">+IF(AND($H$7&lt;$A147+1,$H$8&gt;$A147-1),$H$9*VLOOKUP($A147,curves,3,0),0)</f>
        <v>0</v>
      </c>
      <c r="F147" s="4" t="n">
        <f aca="false">-G147*1000*VLOOKUP(A147,curves,3,0)</f>
        <v>-3241963.34055469</v>
      </c>
      <c r="G147" s="67" t="n">
        <v>1171.16674171455</v>
      </c>
      <c r="H147" s="3" t="n">
        <f aca="false">+IF(AND($H$7&lt;$A147+1,$H$8&gt;$A147-1),$H$9*VLOOKUP($A147,curves,3,0),0)</f>
        <v>0</v>
      </c>
      <c r="I147" s="4" t="n">
        <f aca="false">+IF(AND(H$7&lt;$A147+1,H$8&gt;$A147-1),H$9*(VLOOKUP($A147,curves,6,0)-H$10)*VLOOKUP($A147,curves,3,0),0)</f>
        <v>0</v>
      </c>
      <c r="K147" s="3" t="n">
        <f aca="false">+IF(AND(K$7&lt;$A147+1,K$8&gt;$A147-1),K$9*VLOOKUP($A147,curves,3,0),0)</f>
        <v>0</v>
      </c>
      <c r="L147" s="4" t="n">
        <f aca="false">+IF(AND(K$7&lt;$A147+1,K$8&gt;$A147-1),K$9*(VLOOKUP($A147,curves,6,0)-K$10)*VLOOKUP($A147,curves,3,0),0)</f>
        <v>0</v>
      </c>
      <c r="N147" s="3" t="n">
        <f aca="false">+IF(AND(N$7&lt;$A147+1,N$8&gt;$A147-1),N$9*VLOOKUP($A147,curves,3,0),0)</f>
        <v>0</v>
      </c>
      <c r="O147" s="4" t="n">
        <f aca="false">+IF(AND(N$7&lt;$A147+1,N$8&gt;$A147-1),N$9*(VLOOKUP($A147,curves,6,0)-N$10)*VLOOKUP($A147,curves,3,0),0)</f>
        <v>0</v>
      </c>
      <c r="Q147" s="3"/>
      <c r="R147" s="4"/>
      <c r="T147" s="3" t="n">
        <f aca="false">+IF(AND(T$7&lt;$A147+1,T$8&gt;$A147-1),T$9*VLOOKUP($A147,curves,3,0),0)</f>
        <v>0</v>
      </c>
      <c r="U147" s="4" t="n">
        <f aca="false">+IF(AND(T$7&lt;$A147+1,T$8&gt;$A147-1),T$9*(VLOOKUP($A147,curves,6,0)-T$10)*VLOOKUP($A147,curves,3,0),0)</f>
        <v>0</v>
      </c>
      <c r="W147" s="3" t="n">
        <f aca="false">+IF(AND(W$7&lt;$A147+1,W$8&gt;$A147-1),W$9*VLOOKUP($A147,curves,3,0),0)</f>
        <v>0</v>
      </c>
      <c r="X147" s="4" t="n">
        <f aca="false">+IF(AND(W$7&lt;$A147+1,W$8&gt;$A147-1),W$9*(VLOOKUP($A147,curves,6,0)-W$10)*VLOOKUP($A147,curves,3,0),0)</f>
        <v>0</v>
      </c>
      <c r="Z147" s="3" t="n">
        <f aca="false">+IF(AND(Z$7&lt;$A147+1,Z$8&gt;$A147-1),Z$9*VLOOKUP($A147,curves,3,0),0)</f>
        <v>0</v>
      </c>
      <c r="AA147" s="4" t="n">
        <f aca="false">+IF(AND(Z$7&lt;$A147+1,Z$8&gt;$A147-1),Z$9*(VLOOKUP($A147,curves,6,0)-Z$10)*VLOOKUP($A147,curves,3,0),0)</f>
        <v>0</v>
      </c>
      <c r="AC147" s="3"/>
      <c r="AD147" s="4"/>
      <c r="AF147" s="3" t="n">
        <f aca="false">+IF(AND(AF$7&lt;$A147+1,AF$8&gt;$A147-1),AF$9*VLOOKUP($A147,curves,3,0),0)</f>
        <v>13886459.693827</v>
      </c>
      <c r="AG147" s="4" t="n">
        <f aca="false">+IF(AND(AF$7&lt;$A147+1,AF$8&gt;$A147-1),AF$9*(VLOOKUP($A147,curves,6,0)-AF$10)*VLOOKUP($A147,curves,3,0),0)</f>
        <v>13719822.177501</v>
      </c>
      <c r="AI147" s="3" t="n">
        <f aca="false">+IF(AND(AI$7&lt;$A147+1,AI$8&gt;$A147-1),AI$9*VLOOKUP($A147,curves,3,0),0)</f>
        <v>-153142.654795462</v>
      </c>
      <c r="AJ147" s="4" t="n">
        <f aca="false">+IF(AND(AI$7&lt;$A147+1,AI$8&gt;$A147-1),AI$9*(VLOOKUP($A147,curves,6,0)-AI$10)*VLOOKUP($A147,curves,3,0),0)</f>
        <v>-503533.048967481</v>
      </c>
      <c r="AL147" s="3" t="n">
        <f aca="false">+IF(AND(AL$7&lt;$A147+1,AL$8&gt;$A147-1),AL$9*VLOOKUP($A147,curves,3,0),0)</f>
        <v>-343332.925975787</v>
      </c>
      <c r="AM147" s="4" t="n">
        <f aca="false">+IF(AND(AL$7&lt;$A147+1,AL$8&gt;$A147-1),AL$9*(VLOOKUP($A147,curves,6,0)-AL$10)*VLOOKUP($A147,curves,3,0),0)</f>
        <v>-1128878.66060839</v>
      </c>
      <c r="AO147" s="3"/>
      <c r="AP147" s="4"/>
    </row>
    <row r="148" customFormat="false" ht="12.75" hidden="false" customHeight="false" outlineLevel="0" collapsed="false">
      <c r="A148" s="58" t="n">
        <f aca="false">+curves!A137</f>
        <v>40787</v>
      </c>
      <c r="B148" s="3" t="n">
        <f aca="false">+SUMIF($H$11:$CM$11,"POS",$H148:$CM148)</f>
        <v>13308863.6531384</v>
      </c>
      <c r="C148" s="4" t="n">
        <f aca="false">+SUMIF($H$11:$CM$11,"P&amp;l",$H148:$CM148)</f>
        <v>11694768.6543833</v>
      </c>
      <c r="D148" s="66"/>
      <c r="E148" s="3" t="n">
        <f aca="false">+IF(AND($H$7&lt;$A148+1,$H$8&gt;$A148-1),$H$9*VLOOKUP($A148,curves,3,0),0)</f>
        <v>0</v>
      </c>
      <c r="F148" s="4" t="n">
        <f aca="false">-G148*1000*VLOOKUP(A148,curves,3,0)</f>
        <v>-3224277.43116885</v>
      </c>
      <c r="G148" s="67" t="n">
        <v>1171.87724294261</v>
      </c>
      <c r="H148" s="3" t="n">
        <f aca="false">+IF(AND($H$7&lt;$A148+1,$H$8&gt;$A148-1),$H$9*VLOOKUP($A148,curves,3,0),0)</f>
        <v>0</v>
      </c>
      <c r="I148" s="4" t="n">
        <f aca="false">+IF(AND(H$7&lt;$A148+1,H$8&gt;$A148-1),H$9*(VLOOKUP($A148,curves,6,0)-H$10)*VLOOKUP($A148,curves,3,0),0)</f>
        <v>0</v>
      </c>
      <c r="K148" s="3" t="n">
        <f aca="false">+IF(AND(K$7&lt;$A148+1,K$8&gt;$A148-1),K$9*VLOOKUP($A148,curves,3,0),0)</f>
        <v>0</v>
      </c>
      <c r="L148" s="4" t="n">
        <f aca="false">+IF(AND(K$7&lt;$A148+1,K$8&gt;$A148-1),K$9*(VLOOKUP($A148,curves,6,0)-K$10)*VLOOKUP($A148,curves,3,0),0)</f>
        <v>0</v>
      </c>
      <c r="N148" s="3" t="n">
        <f aca="false">+IF(AND(N$7&lt;$A148+1,N$8&gt;$A148-1),N$9*VLOOKUP($A148,curves,3,0),0)</f>
        <v>0</v>
      </c>
      <c r="O148" s="4" t="n">
        <f aca="false">+IF(AND(N$7&lt;$A148+1,N$8&gt;$A148-1),N$9*(VLOOKUP($A148,curves,6,0)-N$10)*VLOOKUP($A148,curves,3,0),0)</f>
        <v>0</v>
      </c>
      <c r="Q148" s="3"/>
      <c r="R148" s="4"/>
      <c r="T148" s="3" t="n">
        <f aca="false">+IF(AND(T$7&lt;$A148+1,T$8&gt;$A148-1),T$9*VLOOKUP($A148,curves,3,0),0)</f>
        <v>0</v>
      </c>
      <c r="U148" s="4" t="n">
        <f aca="false">+IF(AND(T$7&lt;$A148+1,T$8&gt;$A148-1),T$9*(VLOOKUP($A148,curves,6,0)-T$10)*VLOOKUP($A148,curves,3,0),0)</f>
        <v>0</v>
      </c>
      <c r="W148" s="3" t="n">
        <f aca="false">+IF(AND(W$7&lt;$A148+1,W$8&gt;$A148-1),W$9*VLOOKUP($A148,curves,3,0),0)</f>
        <v>0</v>
      </c>
      <c r="X148" s="4" t="n">
        <f aca="false">+IF(AND(W$7&lt;$A148+1,W$8&gt;$A148-1),W$9*(VLOOKUP($A148,curves,6,0)-W$10)*VLOOKUP($A148,curves,3,0),0)</f>
        <v>0</v>
      </c>
      <c r="Z148" s="3" t="n">
        <f aca="false">+IF(AND(Z$7&lt;$A148+1,Z$8&gt;$A148-1),Z$9*VLOOKUP($A148,curves,3,0),0)</f>
        <v>0</v>
      </c>
      <c r="AA148" s="4" t="n">
        <f aca="false">+IF(AND(Z$7&lt;$A148+1,Z$8&gt;$A148-1),Z$9*(VLOOKUP($A148,curves,6,0)-Z$10)*VLOOKUP($A148,curves,3,0),0)</f>
        <v>0</v>
      </c>
      <c r="AC148" s="3"/>
      <c r="AD148" s="4"/>
      <c r="AF148" s="3" t="n">
        <f aca="false">+IF(AND(AF$7&lt;$A148+1,AF$8&gt;$A148-1),AF$9*VLOOKUP($A148,curves,3,0),0)</f>
        <v>13802331.4388959</v>
      </c>
      <c r="AG148" s="4" t="n">
        <f aca="false">+IF(AND(AF$7&lt;$A148+1,AF$8&gt;$A148-1),AF$9*(VLOOKUP($A148,curves,6,0)-AF$10)*VLOOKUP($A148,curves,3,0),0)</f>
        <v>13305447.5070956</v>
      </c>
      <c r="AI148" s="3" t="n">
        <f aca="false">+IF(AND(AI$7&lt;$A148+1,AI$8&gt;$A148-1),AI$9*VLOOKUP($A148,curves,3,0),0)</f>
        <v>-152214.871574432</v>
      </c>
      <c r="AJ148" s="4" t="n">
        <f aca="false">+IF(AND(AI$7&lt;$A148+1,AI$8&gt;$A148-1),AI$9*(VLOOKUP($A148,curves,6,0)-AI$10)*VLOOKUP($A148,curves,3,0),0)</f>
        <v>-496829.340818945</v>
      </c>
      <c r="AL148" s="3" t="n">
        <f aca="false">+IF(AND(AL$7&lt;$A148+1,AL$8&gt;$A148-1),AL$9*VLOOKUP($A148,curves,3,0),0)</f>
        <v>-341252.914183036</v>
      </c>
      <c r="AM148" s="4" t="n">
        <f aca="false">+IF(AND(AL$7&lt;$A148+1,AL$8&gt;$A148-1),AL$9*(VLOOKUP($A148,curves,6,0)-AL$10)*VLOOKUP($A148,curves,3,0),0)</f>
        <v>-1113849.51189343</v>
      </c>
      <c r="AO148" s="3"/>
      <c r="AP148" s="4"/>
    </row>
    <row r="149" customFormat="false" ht="12.75" hidden="false" customHeight="false" outlineLevel="0" collapsed="false">
      <c r="A149" s="58" t="n">
        <f aca="false">+curves!A138</f>
        <v>40817</v>
      </c>
      <c r="B149" s="3" t="n">
        <f aca="false">+SUMIF($H$11:$CM$11,"POS",$H149:$CM149)</f>
        <v>13230823.621444</v>
      </c>
      <c r="C149" s="4" t="n">
        <f aca="false">+SUMIF($H$11:$CM$11,"P&amp;l",$H149:$CM149)</f>
        <v>11732039.8833366</v>
      </c>
      <c r="D149" s="66"/>
      <c r="E149" s="3" t="n">
        <f aca="false">+IF(AND($H$7&lt;$A149+1,$H$8&gt;$A149-1),$H$9*VLOOKUP($A149,curves,3,0),0)</f>
        <v>0</v>
      </c>
      <c r="F149" s="4" t="n">
        <f aca="false">-G149*1000*VLOOKUP(A149,curves,3,0)</f>
        <v>-3207316.43777024</v>
      </c>
      <c r="G149" s="67" t="n">
        <v>1172.58848006952</v>
      </c>
      <c r="H149" s="3" t="n">
        <f aca="false">+IF(AND($H$7&lt;$A149+1,$H$8&gt;$A149-1),$H$9*VLOOKUP($A149,curves,3,0),0)</f>
        <v>0</v>
      </c>
      <c r="I149" s="4" t="n">
        <f aca="false">+IF(AND(H$7&lt;$A149+1,H$8&gt;$A149-1),H$9*(VLOOKUP($A149,curves,6,0)-H$10)*VLOOKUP($A149,curves,3,0),0)</f>
        <v>0</v>
      </c>
      <c r="K149" s="3" t="n">
        <f aca="false">+IF(AND(K$7&lt;$A149+1,K$8&gt;$A149-1),K$9*VLOOKUP($A149,curves,3,0),0)</f>
        <v>0</v>
      </c>
      <c r="L149" s="4" t="n">
        <f aca="false">+IF(AND(K$7&lt;$A149+1,K$8&gt;$A149-1),K$9*(VLOOKUP($A149,curves,6,0)-K$10)*VLOOKUP($A149,curves,3,0),0)</f>
        <v>0</v>
      </c>
      <c r="N149" s="3" t="n">
        <f aca="false">+IF(AND(N$7&lt;$A149+1,N$8&gt;$A149-1),N$9*VLOOKUP($A149,curves,3,0),0)</f>
        <v>0</v>
      </c>
      <c r="O149" s="4" t="n">
        <f aca="false">+IF(AND(N$7&lt;$A149+1,N$8&gt;$A149-1),N$9*(VLOOKUP($A149,curves,6,0)-N$10)*VLOOKUP($A149,curves,3,0),0)</f>
        <v>0</v>
      </c>
      <c r="Q149" s="3"/>
      <c r="R149" s="4"/>
      <c r="T149" s="3" t="n">
        <f aca="false">+IF(AND(T$7&lt;$A149+1,T$8&gt;$A149-1),T$9*VLOOKUP($A149,curves,3,0),0)</f>
        <v>0</v>
      </c>
      <c r="U149" s="4" t="n">
        <f aca="false">+IF(AND(T$7&lt;$A149+1,T$8&gt;$A149-1),T$9*(VLOOKUP($A149,curves,6,0)-T$10)*VLOOKUP($A149,curves,3,0),0)</f>
        <v>0</v>
      </c>
      <c r="W149" s="3" t="n">
        <f aca="false">+IF(AND(W$7&lt;$A149+1,W$8&gt;$A149-1),W$9*VLOOKUP($A149,curves,3,0),0)</f>
        <v>0</v>
      </c>
      <c r="X149" s="4" t="n">
        <f aca="false">+IF(AND(W$7&lt;$A149+1,W$8&gt;$A149-1),W$9*(VLOOKUP($A149,curves,6,0)-W$10)*VLOOKUP($A149,curves,3,0),0)</f>
        <v>0</v>
      </c>
      <c r="Z149" s="3" t="n">
        <f aca="false">+IF(AND(Z$7&lt;$A149+1,Z$8&gt;$A149-1),Z$9*VLOOKUP($A149,curves,3,0),0)</f>
        <v>0</v>
      </c>
      <c r="AA149" s="4" t="n">
        <f aca="false">+IF(AND(Z$7&lt;$A149+1,Z$8&gt;$A149-1),Z$9*(VLOOKUP($A149,curves,6,0)-Z$10)*VLOOKUP($A149,curves,3,0),0)</f>
        <v>0</v>
      </c>
      <c r="AC149" s="3"/>
      <c r="AD149" s="4"/>
      <c r="AF149" s="3" t="n">
        <f aca="false">+IF(AND(AF$7&lt;$A149+1,AF$8&gt;$A149-1),AF$9*VLOOKUP($A149,curves,3,0),0)</f>
        <v>13721397.8287079</v>
      </c>
      <c r="AG149" s="4" t="n">
        <f aca="false">+IF(AND(AF$7&lt;$A149+1,AF$8&gt;$A149-1),AF$9*(VLOOKUP($A149,curves,6,0)-AF$10)*VLOOKUP($A149,curves,3,0),0)</f>
        <v>13337198.6895041</v>
      </c>
      <c r="AI149" s="3" t="n">
        <f aca="false">+IF(AND(AI$7&lt;$A149+1,AI$8&gt;$A149-1),AI$9*VLOOKUP($A149,curves,3,0),0)</f>
        <v>-151322.319534556</v>
      </c>
      <c r="AJ149" s="4" t="n">
        <f aca="false">+IF(AND(AI$7&lt;$A149+1,AI$8&gt;$A149-1),AI$9*(VLOOKUP($A149,curves,6,0)-AI$10)*VLOOKUP($A149,curves,3,0),0)</f>
        <v>-495126.629517068</v>
      </c>
      <c r="AL149" s="3" t="n">
        <f aca="false">+IF(AND(AL$7&lt;$A149+1,AL$8&gt;$A149-1),AL$9*VLOOKUP($A149,curves,3,0),0)</f>
        <v>-339251.887729333</v>
      </c>
      <c r="AM149" s="4" t="n">
        <f aca="false">+IF(AND(AL$7&lt;$A149+1,AL$8&gt;$A149-1),AL$9*(VLOOKUP($A149,curves,6,0)-AL$10)*VLOOKUP($A149,curves,3,0),0)</f>
        <v>-1110032.17665038</v>
      </c>
      <c r="AO149" s="3"/>
      <c r="AP149" s="4"/>
    </row>
    <row r="150" customFormat="false" ht="12.75" hidden="false" customHeight="false" outlineLevel="0" collapsed="false">
      <c r="A150" s="58" t="n">
        <f aca="false">+curves!A139</f>
        <v>40848</v>
      </c>
      <c r="B150" s="3" t="n">
        <f aca="false">+SUMIF($H$11:$CM$11,"POS",$H150:$CM150)</f>
        <v>13150658.5313188</v>
      </c>
      <c r="C150" s="4" t="n">
        <f aca="false">+SUMIF($H$11:$CM$11,"P&amp;l",$H150:$CM150)</f>
        <v>12423694.0654333</v>
      </c>
      <c r="D150" s="66"/>
      <c r="E150" s="3" t="n">
        <f aca="false">+IF(AND($H$7&lt;$A150+1,$H$8&gt;$A150-1),$H$9*VLOOKUP($A150,curves,3,0),0)</f>
        <v>0</v>
      </c>
      <c r="F150" s="4" t="n">
        <f aca="false">-G150*1000*VLOOKUP(A150,curves,3,0)</f>
        <v>-3189819.04462892</v>
      </c>
      <c r="G150" s="67" t="n">
        <v>1173.30045385743</v>
      </c>
      <c r="H150" s="3" t="n">
        <f aca="false">+IF(AND($H$7&lt;$A150+1,$H$8&gt;$A150-1),$H$9*VLOOKUP($A150,curves,3,0),0)</f>
        <v>0</v>
      </c>
      <c r="I150" s="4" t="n">
        <f aca="false">+IF(AND(H$7&lt;$A150+1,H$8&gt;$A150-1),H$9*(VLOOKUP($A150,curves,6,0)-H$10)*VLOOKUP($A150,curves,3,0),0)</f>
        <v>0</v>
      </c>
      <c r="K150" s="3" t="n">
        <f aca="false">+IF(AND(K$7&lt;$A150+1,K$8&gt;$A150-1),K$9*VLOOKUP($A150,curves,3,0),0)</f>
        <v>0</v>
      </c>
      <c r="L150" s="4" t="n">
        <f aca="false">+IF(AND(K$7&lt;$A150+1,K$8&gt;$A150-1),K$9*(VLOOKUP($A150,curves,6,0)-K$10)*VLOOKUP($A150,curves,3,0),0)</f>
        <v>0</v>
      </c>
      <c r="N150" s="3" t="n">
        <f aca="false">+IF(AND(N$7&lt;$A150+1,N$8&gt;$A150-1),N$9*VLOOKUP($A150,curves,3,0),0)</f>
        <v>0</v>
      </c>
      <c r="O150" s="4" t="n">
        <f aca="false">+IF(AND(N$7&lt;$A150+1,N$8&gt;$A150-1),N$9*(VLOOKUP($A150,curves,6,0)-N$10)*VLOOKUP($A150,curves,3,0),0)</f>
        <v>0</v>
      </c>
      <c r="Q150" s="3"/>
      <c r="R150" s="4"/>
      <c r="T150" s="3" t="n">
        <f aca="false">+IF(AND(T$7&lt;$A150+1,T$8&gt;$A150-1),T$9*VLOOKUP($A150,curves,3,0),0)</f>
        <v>0</v>
      </c>
      <c r="U150" s="4" t="n">
        <f aca="false">+IF(AND(T$7&lt;$A150+1,T$8&gt;$A150-1),T$9*(VLOOKUP($A150,curves,6,0)-T$10)*VLOOKUP($A150,curves,3,0),0)</f>
        <v>0</v>
      </c>
      <c r="W150" s="3" t="n">
        <f aca="false">+IF(AND(W$7&lt;$A150+1,W$8&gt;$A150-1),W$9*VLOOKUP($A150,curves,3,0),0)</f>
        <v>0</v>
      </c>
      <c r="X150" s="4" t="n">
        <f aca="false">+IF(AND(W$7&lt;$A150+1,W$8&gt;$A150-1),W$9*(VLOOKUP($A150,curves,6,0)-W$10)*VLOOKUP($A150,curves,3,0),0)</f>
        <v>0</v>
      </c>
      <c r="Z150" s="3" t="n">
        <f aca="false">+IF(AND(Z$7&lt;$A150+1,Z$8&gt;$A150-1),Z$9*VLOOKUP($A150,curves,3,0),0)</f>
        <v>0</v>
      </c>
      <c r="AA150" s="4" t="n">
        <f aca="false">+IF(AND(Z$7&lt;$A150+1,Z$8&gt;$A150-1),Z$9*(VLOOKUP($A150,curves,6,0)-Z$10)*VLOOKUP($A150,curves,3,0),0)</f>
        <v>0</v>
      </c>
      <c r="AC150" s="3"/>
      <c r="AD150" s="4"/>
      <c r="AF150" s="3" t="n">
        <f aca="false">+IF(AND(AF$7&lt;$A150+1,AF$8&gt;$A150-1),AF$9*VLOOKUP($A150,curves,3,0),0)</f>
        <v>13638260.3668949</v>
      </c>
      <c r="AG150" s="4" t="n">
        <f aca="false">+IF(AND(AF$7&lt;$A150+1,AF$8&gt;$A150-1),AF$9*(VLOOKUP($A150,curves,6,0)-AF$10)*VLOOKUP($A150,curves,3,0),0)</f>
        <v>14047408.1779017</v>
      </c>
      <c r="AI150" s="3" t="n">
        <f aca="false">+IF(AND(AI$7&lt;$A150+1,AI$8&gt;$A150-1),AI$9*VLOOKUP($A150,curves,3,0),0)</f>
        <v>-150405.46297819</v>
      </c>
      <c r="AJ150" s="4" t="n">
        <f aca="false">+IF(AND(AI$7&lt;$A150+1,AI$8&gt;$A150-1),AI$9*(VLOOKUP($A150,curves,6,0)-AI$10)*VLOOKUP($A150,curves,3,0),0)</f>
        <v>-500850.191717373</v>
      </c>
      <c r="AL150" s="3" t="n">
        <f aca="false">+IF(AND(AL$7&lt;$A150+1,AL$8&gt;$A150-1),AL$9*VLOOKUP($A150,curves,3,0),0)</f>
        <v>-337196.372597917</v>
      </c>
      <c r="AM150" s="4" t="n">
        <f aca="false">+IF(AND(AL$7&lt;$A150+1,AL$8&gt;$A150-1),AL$9*(VLOOKUP($A150,curves,6,0)-AL$10)*VLOOKUP($A150,curves,3,0),0)</f>
        <v>-1122863.92075106</v>
      </c>
      <c r="AO150" s="3"/>
      <c r="AP150" s="4"/>
    </row>
    <row r="151" customFormat="false" ht="12.75" hidden="false" customHeight="false" outlineLevel="0" collapsed="false">
      <c r="A151" s="58" t="n">
        <f aca="false">+curves!A140</f>
        <v>40878</v>
      </c>
      <c r="B151" s="3" t="n">
        <f aca="false">+SUMIF($H$11:$CM$11,"POS",$H151:$CM151)</f>
        <v>13073537.6423517</v>
      </c>
      <c r="C151" s="4" t="n">
        <f aca="false">+SUMIF($H$11:$CM$11,"P&amp;l",$H151:$CM151)</f>
        <v>13344425.2569346</v>
      </c>
      <c r="D151" s="66"/>
      <c r="E151" s="3" t="n">
        <f aca="false">+IF(AND($H$7&lt;$A151+1,$H$8&gt;$A151-1),$H$9*VLOOKUP($A151,curves,3,0),0)</f>
        <v>0</v>
      </c>
      <c r="F151" s="4" t="n">
        <f aca="false">-G151*1000*VLOOKUP(A151,curves,3,0)</f>
        <v>-3173038.89423493</v>
      </c>
      <c r="G151" s="67" t="n">
        <v>1174.01316506933</v>
      </c>
      <c r="H151" s="3" t="n">
        <f aca="false">+IF(AND($H$7&lt;$A151+1,$H$8&gt;$A151-1),$H$9*VLOOKUP($A151,curves,3,0),0)</f>
        <v>0</v>
      </c>
      <c r="I151" s="4" t="n">
        <f aca="false">+IF(AND(H$7&lt;$A151+1,H$8&gt;$A151-1),H$9*(VLOOKUP($A151,curves,6,0)-H$10)*VLOOKUP($A151,curves,3,0),0)</f>
        <v>0</v>
      </c>
      <c r="K151" s="3" t="n">
        <f aca="false">+IF(AND(K$7&lt;$A151+1,K$8&gt;$A151-1),K$9*VLOOKUP($A151,curves,3,0),0)</f>
        <v>0</v>
      </c>
      <c r="L151" s="4" t="n">
        <f aca="false">+IF(AND(K$7&lt;$A151+1,K$8&gt;$A151-1),K$9*(VLOOKUP($A151,curves,6,0)-K$10)*VLOOKUP($A151,curves,3,0),0)</f>
        <v>0</v>
      </c>
      <c r="N151" s="3" t="n">
        <f aca="false">+IF(AND(N$7&lt;$A151+1,N$8&gt;$A151-1),N$9*VLOOKUP($A151,curves,3,0),0)</f>
        <v>0</v>
      </c>
      <c r="O151" s="4" t="n">
        <f aca="false">+IF(AND(N$7&lt;$A151+1,N$8&gt;$A151-1),N$9*(VLOOKUP($A151,curves,6,0)-N$10)*VLOOKUP($A151,curves,3,0),0)</f>
        <v>0</v>
      </c>
      <c r="Q151" s="3"/>
      <c r="R151" s="4"/>
      <c r="T151" s="3" t="n">
        <f aca="false">+IF(AND(T$7&lt;$A151+1,T$8&gt;$A151-1),T$9*VLOOKUP($A151,curves,3,0),0)</f>
        <v>0</v>
      </c>
      <c r="U151" s="4" t="n">
        <f aca="false">+IF(AND(T$7&lt;$A151+1,T$8&gt;$A151-1),T$9*(VLOOKUP($A151,curves,6,0)-T$10)*VLOOKUP($A151,curves,3,0),0)</f>
        <v>0</v>
      </c>
      <c r="W151" s="3" t="n">
        <f aca="false">+IF(AND(W$7&lt;$A151+1,W$8&gt;$A151-1),W$9*VLOOKUP($A151,curves,3,0),0)</f>
        <v>0</v>
      </c>
      <c r="X151" s="4" t="n">
        <f aca="false">+IF(AND(W$7&lt;$A151+1,W$8&gt;$A151-1),W$9*(VLOOKUP($A151,curves,6,0)-W$10)*VLOOKUP($A151,curves,3,0),0)</f>
        <v>0</v>
      </c>
      <c r="Z151" s="3" t="n">
        <f aca="false">+IF(AND(Z$7&lt;$A151+1,Z$8&gt;$A151-1),Z$9*VLOOKUP($A151,curves,3,0),0)</f>
        <v>0</v>
      </c>
      <c r="AA151" s="4" t="n">
        <f aca="false">+IF(AND(Z$7&lt;$A151+1,Z$8&gt;$A151-1),Z$9*(VLOOKUP($A151,curves,6,0)-Z$10)*VLOOKUP($A151,curves,3,0),0)</f>
        <v>0</v>
      </c>
      <c r="AC151" s="3"/>
      <c r="AD151" s="4"/>
      <c r="AF151" s="3" t="n">
        <f aca="false">+IF(AND(AF$7&lt;$A151+1,AF$8&gt;$A151-1),AF$9*VLOOKUP($A151,curves,3,0),0)</f>
        <v>13558279.9795284</v>
      </c>
      <c r="AG151" s="4" t="n">
        <f aca="false">+IF(AND(AF$7&lt;$A151+1,AF$8&gt;$A151-1),AF$9*(VLOOKUP($A151,curves,6,0)-AF$10)*VLOOKUP($A151,curves,3,0),0)</f>
        <v>14995457.6573584</v>
      </c>
      <c r="AI151" s="3" t="n">
        <f aca="false">+IF(AND(AI$7&lt;$A151+1,AI$8&gt;$A151-1),AI$9*VLOOKUP($A151,curves,3,0),0)</f>
        <v>-149523.423270235</v>
      </c>
      <c r="AJ151" s="4" t="n">
        <f aca="false">+IF(AND(AI$7&lt;$A151+1,AI$8&gt;$A151-1),AI$9*(VLOOKUP($A151,curves,6,0)-AI$10)*VLOOKUP($A151,curves,3,0),0)</f>
        <v>-509276.779658421</v>
      </c>
      <c r="AL151" s="3" t="n">
        <f aca="false">+IF(AND(AL$7&lt;$A151+1,AL$8&gt;$A151-1),AL$9*VLOOKUP($A151,curves,3,0),0)</f>
        <v>-335218.913906454</v>
      </c>
      <c r="AM151" s="4" t="n">
        <f aca="false">+IF(AND(AL$7&lt;$A151+1,AL$8&gt;$A151-1),AL$9*(VLOOKUP($A151,curves,6,0)-AL$10)*VLOOKUP($A151,curves,3,0),0)</f>
        <v>-1141755.62076538</v>
      </c>
      <c r="AO151" s="3"/>
      <c r="AP151" s="4"/>
    </row>
    <row r="152" customFormat="false" ht="12.75" hidden="false" customHeight="false" outlineLevel="0" collapsed="false">
      <c r="A152" s="58" t="n">
        <f aca="false">+curves!A141</f>
        <v>40909</v>
      </c>
      <c r="B152" s="3" t="n">
        <f aca="false">+SUMIF($H$11:$CM$11,"POS",$H152:$CM152)</f>
        <v>12994316.7766232</v>
      </c>
      <c r="C152" s="4" t="n">
        <f aca="false">+SUMIF($H$11:$CM$11,"P&amp;l",$H152:$CM152)</f>
        <v>16655079.5898456</v>
      </c>
      <c r="D152" s="66"/>
      <c r="E152" s="3" t="n">
        <f aca="false">+IF(AND($H$7&lt;$A152+1,$H$8&gt;$A152-1),$H$9*VLOOKUP($A152,curves,3,0),0)</f>
        <v>0</v>
      </c>
      <c r="F152" s="4" t="n">
        <f aca="false">-G152*1000*VLOOKUP(A152,curves,3,0)</f>
        <v>-3155728.01233335</v>
      </c>
      <c r="G152" s="67" t="n">
        <v>1174.72661446907</v>
      </c>
      <c r="H152" s="3" t="n">
        <f aca="false">+IF(AND($H$7&lt;$A152+1,$H$8&gt;$A152-1),$H$9*VLOOKUP($A152,curves,3,0),0)</f>
        <v>0</v>
      </c>
      <c r="I152" s="4" t="n">
        <f aca="false">+IF(AND(H$7&lt;$A152+1,H$8&gt;$A152-1),H$9*(VLOOKUP($A152,curves,6,0)-H$10)*VLOOKUP($A152,curves,3,0),0)</f>
        <v>0</v>
      </c>
      <c r="K152" s="3" t="n">
        <f aca="false">+IF(AND(K$7&lt;$A152+1,K$8&gt;$A152-1),K$9*VLOOKUP($A152,curves,3,0),0)</f>
        <v>0</v>
      </c>
      <c r="L152" s="4" t="n">
        <f aca="false">+IF(AND(K$7&lt;$A152+1,K$8&gt;$A152-1),K$9*(VLOOKUP($A152,curves,6,0)-K$10)*VLOOKUP($A152,curves,3,0),0)</f>
        <v>0</v>
      </c>
      <c r="N152" s="3" t="n">
        <f aca="false">+IF(AND(N$7&lt;$A152+1,N$8&gt;$A152-1),N$9*VLOOKUP($A152,curves,3,0),0)</f>
        <v>0</v>
      </c>
      <c r="O152" s="4" t="n">
        <f aca="false">+IF(AND(N$7&lt;$A152+1,N$8&gt;$A152-1),N$9*(VLOOKUP($A152,curves,6,0)-N$10)*VLOOKUP($A152,curves,3,0),0)</f>
        <v>0</v>
      </c>
      <c r="Q152" s="3"/>
      <c r="R152" s="4"/>
      <c r="T152" s="3" t="n">
        <f aca="false">+IF(AND(T$7&lt;$A152+1,T$8&gt;$A152-1),T$9*VLOOKUP($A152,curves,3,0),0)</f>
        <v>0</v>
      </c>
      <c r="U152" s="4" t="n">
        <f aca="false">+IF(AND(T$7&lt;$A152+1,T$8&gt;$A152-1),T$9*(VLOOKUP($A152,curves,6,0)-T$10)*VLOOKUP($A152,curves,3,0),0)</f>
        <v>0</v>
      </c>
      <c r="W152" s="3" t="n">
        <f aca="false">+IF(AND(W$7&lt;$A152+1,W$8&gt;$A152-1),W$9*VLOOKUP($A152,curves,3,0),0)</f>
        <v>0</v>
      </c>
      <c r="X152" s="4" t="n">
        <f aca="false">+IF(AND(W$7&lt;$A152+1,W$8&gt;$A152-1),W$9*(VLOOKUP($A152,curves,6,0)-W$10)*VLOOKUP($A152,curves,3,0),0)</f>
        <v>0</v>
      </c>
      <c r="Z152" s="3" t="n">
        <f aca="false">+IF(AND(Z$7&lt;$A152+1,Z$8&gt;$A152-1),Z$9*VLOOKUP($A152,curves,3,0),0)</f>
        <v>0</v>
      </c>
      <c r="AA152" s="4" t="n">
        <f aca="false">+IF(AND(Z$7&lt;$A152+1,Z$8&gt;$A152-1),Z$9*(VLOOKUP($A152,curves,6,0)-Z$10)*VLOOKUP($A152,curves,3,0),0)</f>
        <v>0</v>
      </c>
      <c r="AC152" s="3"/>
      <c r="AD152" s="4"/>
      <c r="AF152" s="3" t="n">
        <f aca="false">+IF(AND(AF$7&lt;$A152+1,AF$8&gt;$A152-1),AF$9*VLOOKUP($A152,curves,3,0),0)</f>
        <v>13476121.7521877</v>
      </c>
      <c r="AG152" s="4" t="n">
        <f aca="false">+IF(AND(AF$7&lt;$A152+1,AF$8&gt;$A152-1),AF$9*(VLOOKUP($A152,curves,6,0)-AF$10)*VLOOKUP($A152,curves,3,0),0)</f>
        <v>18421858.4352405</v>
      </c>
      <c r="AI152" s="3" t="n">
        <f aca="false">+IF(AND(AI$7&lt;$A152+1,AI$8&gt;$A152-1),AI$9*VLOOKUP($A152,curves,3,0),0)</f>
        <v>-148617.365907476</v>
      </c>
      <c r="AJ152" s="4" t="n">
        <f aca="false">+IF(AND(AI$7&lt;$A152+1,AI$8&gt;$A152-1),AI$9*(VLOOKUP($A152,curves,6,0)-AI$10)*VLOOKUP($A152,curves,3,0),0)</f>
        <v>-544979.880782715</v>
      </c>
      <c r="AL152" s="3" t="n">
        <f aca="false">+IF(AND(AL$7&lt;$A152+1,AL$8&gt;$A152-1),AL$9*VLOOKUP($A152,curves,3,0),0)</f>
        <v>-333187.609657005</v>
      </c>
      <c r="AM152" s="4" t="n">
        <f aca="false">+IF(AND(AL$7&lt;$A152+1,AL$8&gt;$A152-1),AL$9*(VLOOKUP($A152,curves,6,0)-AL$10)*VLOOKUP($A152,curves,3,0),0)</f>
        <v>-1221798.96461224</v>
      </c>
      <c r="AO152" s="3"/>
      <c r="AP152" s="4"/>
    </row>
    <row r="153" customFormat="false" ht="12.75" hidden="false" customHeight="false" outlineLevel="0" collapsed="false">
      <c r="A153" s="58" t="n">
        <f aca="false">+curves!A142</f>
        <v>40940</v>
      </c>
      <c r="B153" s="3" t="n">
        <f aca="false">+SUMIF($H$11:$CM$11,"POS",$H153:$CM153)</f>
        <v>12915571.532697</v>
      </c>
      <c r="C153" s="4" t="n">
        <f aca="false">+SUMIF($H$11:$CM$11,"P&amp;l",$H153:$CM153)</f>
        <v>15404664.3458116</v>
      </c>
      <c r="D153" s="66"/>
      <c r="E153" s="3" t="n">
        <f aca="false">+IF(AND($H$7&lt;$A153+1,$H$8&gt;$A153-1),$H$9*VLOOKUP($A153,curves,3,0),0)</f>
        <v>0</v>
      </c>
      <c r="F153" s="4" t="n">
        <f aca="false">-G153*1000*VLOOKUP(A153,curves,3,0)</f>
        <v>-3138511.31141885</v>
      </c>
      <c r="G153" s="67" t="n">
        <v>1175.44080282117</v>
      </c>
      <c r="H153" s="3" t="n">
        <f aca="false">+IF(AND($H$7&lt;$A153+1,$H$8&gt;$A153-1),$H$9*VLOOKUP($A153,curves,3,0),0)</f>
        <v>0</v>
      </c>
      <c r="I153" s="4" t="n">
        <f aca="false">+IF(AND(H$7&lt;$A153+1,H$8&gt;$A153-1),H$9*(VLOOKUP($A153,curves,6,0)-H$10)*VLOOKUP($A153,curves,3,0),0)</f>
        <v>0</v>
      </c>
      <c r="K153" s="3" t="n">
        <f aca="false">+IF(AND(K$7&lt;$A153+1,K$8&gt;$A153-1),K$9*VLOOKUP($A153,curves,3,0),0)</f>
        <v>0</v>
      </c>
      <c r="L153" s="4" t="n">
        <f aca="false">+IF(AND(K$7&lt;$A153+1,K$8&gt;$A153-1),K$9*(VLOOKUP($A153,curves,6,0)-K$10)*VLOOKUP($A153,curves,3,0),0)</f>
        <v>0</v>
      </c>
      <c r="N153" s="3" t="n">
        <f aca="false">+IF(AND(N$7&lt;$A153+1,N$8&gt;$A153-1),N$9*VLOOKUP($A153,curves,3,0),0)</f>
        <v>0</v>
      </c>
      <c r="O153" s="4" t="n">
        <f aca="false">+IF(AND(N$7&lt;$A153+1,N$8&gt;$A153-1),N$9*(VLOOKUP($A153,curves,6,0)-N$10)*VLOOKUP($A153,curves,3,0),0)</f>
        <v>0</v>
      </c>
      <c r="Q153" s="3"/>
      <c r="R153" s="4"/>
      <c r="T153" s="3" t="n">
        <f aca="false">+IF(AND(T$7&lt;$A153+1,T$8&gt;$A153-1),T$9*VLOOKUP($A153,curves,3,0),0)</f>
        <v>0</v>
      </c>
      <c r="U153" s="4" t="n">
        <f aca="false">+IF(AND(T$7&lt;$A153+1,T$8&gt;$A153-1),T$9*(VLOOKUP($A153,curves,6,0)-T$10)*VLOOKUP($A153,curves,3,0),0)</f>
        <v>0</v>
      </c>
      <c r="W153" s="3" t="n">
        <f aca="false">+IF(AND(W$7&lt;$A153+1,W$8&gt;$A153-1),W$9*VLOOKUP($A153,curves,3,0),0)</f>
        <v>0</v>
      </c>
      <c r="X153" s="4" t="n">
        <f aca="false">+IF(AND(W$7&lt;$A153+1,W$8&gt;$A153-1),W$9*(VLOOKUP($A153,curves,6,0)-W$10)*VLOOKUP($A153,curves,3,0),0)</f>
        <v>0</v>
      </c>
      <c r="Z153" s="3" t="n">
        <f aca="false">+IF(AND(Z$7&lt;$A153+1,Z$8&gt;$A153-1),Z$9*VLOOKUP($A153,curves,3,0),0)</f>
        <v>0</v>
      </c>
      <c r="AA153" s="4" t="n">
        <f aca="false">+IF(AND(Z$7&lt;$A153+1,Z$8&gt;$A153-1),Z$9*(VLOOKUP($A153,curves,6,0)-Z$10)*VLOOKUP($A153,curves,3,0),0)</f>
        <v>0</v>
      </c>
      <c r="AC153" s="3"/>
      <c r="AD153" s="4"/>
      <c r="AF153" s="3" t="n">
        <f aca="false">+IF(AND(AF$7&lt;$A153+1,AF$8&gt;$A153-1),AF$9*VLOOKUP($A153,curves,3,0),0)</f>
        <v>13394456.7818166</v>
      </c>
      <c r="AG153" s="4" t="n">
        <f aca="false">+IF(AND(AF$7&lt;$A153+1,AF$8&gt;$A153-1),AF$9*(VLOOKUP($A153,curves,6,0)-AF$10)*VLOOKUP($A153,curves,3,0),0)</f>
        <v>17118115.7671616</v>
      </c>
      <c r="AI153" s="3" t="n">
        <f aca="false">+IF(AND(AI$7&lt;$A153+1,AI$8&gt;$A153-1),AI$9*VLOOKUP($A153,curves,3,0),0)</f>
        <v>-147716.74828123</v>
      </c>
      <c r="AJ153" s="4" t="n">
        <f aca="false">+IF(AND(AI$7&lt;$A153+1,AI$8&gt;$A153-1),AI$9*(VLOOKUP($A153,curves,6,0)-AI$10)*VLOOKUP($A153,curves,3,0),0)</f>
        <v>-528530.52535024</v>
      </c>
      <c r="AL153" s="3" t="n">
        <f aca="false">+IF(AND(AL$7&lt;$A153+1,AL$8&gt;$A153-1),AL$9*VLOOKUP($A153,curves,3,0),0)</f>
        <v>-331168.500838384</v>
      </c>
      <c r="AM153" s="4" t="n">
        <f aca="false">+IF(AND(AL$7&lt;$A153+1,AL$8&gt;$A153-1),AL$9*(VLOOKUP($A153,curves,6,0)-AL$10)*VLOOKUP($A153,curves,3,0),0)</f>
        <v>-1184920.89599974</v>
      </c>
      <c r="AO153" s="3"/>
      <c r="AP153" s="4"/>
    </row>
    <row r="154" customFormat="false" ht="12.75" hidden="false" customHeight="false" outlineLevel="0" collapsed="false">
      <c r="A154" s="58" t="n">
        <f aca="false">+curves!A143</f>
        <v>40969</v>
      </c>
      <c r="B154" s="3" t="n">
        <f aca="false">+SUMIF($H$11:$CM$11,"POS",$H154:$CM154)</f>
        <v>12842334.70506</v>
      </c>
      <c r="C154" s="4" t="n">
        <f aca="false">+SUMIF($H$11:$CM$11,"P&amp;l",$H154:$CM154)</f>
        <v>13904656.4772664</v>
      </c>
      <c r="D154" s="66"/>
      <c r="E154" s="3" t="n">
        <f aca="false">+IF(AND($H$7&lt;$A154+1,$H$8&gt;$A154-1),$H$9*VLOOKUP($A154,curves,3,0),0)</f>
        <v>0</v>
      </c>
      <c r="F154" s="4" t="n">
        <f aca="false">-G154*1000*VLOOKUP(A154,curves,3,0)</f>
        <v>-3122612.69169588</v>
      </c>
      <c r="G154" s="67" t="n">
        <v>1176.15573089098</v>
      </c>
      <c r="H154" s="3" t="n">
        <f aca="false">+IF(AND($H$7&lt;$A154+1,$H$8&gt;$A154-1),$H$9*VLOOKUP($A154,curves,3,0),0)</f>
        <v>0</v>
      </c>
      <c r="I154" s="4" t="n">
        <f aca="false">+IF(AND(H$7&lt;$A154+1,H$8&gt;$A154-1),H$9*(VLOOKUP($A154,curves,6,0)-H$10)*VLOOKUP($A154,curves,3,0),0)</f>
        <v>0</v>
      </c>
      <c r="K154" s="3" t="n">
        <f aca="false">+IF(AND(K$7&lt;$A154+1,K$8&gt;$A154-1),K$9*VLOOKUP($A154,curves,3,0),0)</f>
        <v>0</v>
      </c>
      <c r="L154" s="4" t="n">
        <f aca="false">+IF(AND(K$7&lt;$A154+1,K$8&gt;$A154-1),K$9*(VLOOKUP($A154,curves,6,0)-K$10)*VLOOKUP($A154,curves,3,0),0)</f>
        <v>0</v>
      </c>
      <c r="N154" s="3" t="n">
        <f aca="false">+IF(AND(N$7&lt;$A154+1,N$8&gt;$A154-1),N$9*VLOOKUP($A154,curves,3,0),0)</f>
        <v>0</v>
      </c>
      <c r="O154" s="4" t="n">
        <f aca="false">+IF(AND(N$7&lt;$A154+1,N$8&gt;$A154-1),N$9*(VLOOKUP($A154,curves,6,0)-N$10)*VLOOKUP($A154,curves,3,0),0)</f>
        <v>0</v>
      </c>
      <c r="Q154" s="3"/>
      <c r="R154" s="4"/>
      <c r="T154" s="3" t="n">
        <f aca="false">+IF(AND(T$7&lt;$A154+1,T$8&gt;$A154-1),T$9*VLOOKUP($A154,curves,3,0),0)</f>
        <v>0</v>
      </c>
      <c r="U154" s="4" t="n">
        <f aca="false">+IF(AND(T$7&lt;$A154+1,T$8&gt;$A154-1),T$9*(VLOOKUP($A154,curves,6,0)-T$10)*VLOOKUP($A154,curves,3,0),0)</f>
        <v>0</v>
      </c>
      <c r="W154" s="3" t="n">
        <f aca="false">+IF(AND(W$7&lt;$A154+1,W$8&gt;$A154-1),W$9*VLOOKUP($A154,curves,3,0),0)</f>
        <v>0</v>
      </c>
      <c r="X154" s="4" t="n">
        <f aca="false">+IF(AND(W$7&lt;$A154+1,W$8&gt;$A154-1),W$9*(VLOOKUP($A154,curves,6,0)-W$10)*VLOOKUP($A154,curves,3,0),0)</f>
        <v>0</v>
      </c>
      <c r="Z154" s="3" t="n">
        <f aca="false">+IF(AND(Z$7&lt;$A154+1,Z$8&gt;$A154-1),Z$9*VLOOKUP($A154,curves,3,0),0)</f>
        <v>0</v>
      </c>
      <c r="AA154" s="4" t="n">
        <f aca="false">+IF(AND(Z$7&lt;$A154+1,Z$8&gt;$A154-1),Z$9*(VLOOKUP($A154,curves,6,0)-Z$10)*VLOOKUP($A154,curves,3,0),0)</f>
        <v>0</v>
      </c>
      <c r="AC154" s="3"/>
      <c r="AD154" s="4"/>
      <c r="AF154" s="3" t="n">
        <f aca="false">+IF(AND(AF$7&lt;$A154+1,AF$8&gt;$A154-1),AF$9*VLOOKUP($A154,curves,3,0),0)</f>
        <v>13318504.4695137</v>
      </c>
      <c r="AG154" s="4" t="n">
        <f aca="false">+IF(AND(AF$7&lt;$A154+1,AF$8&gt;$A154-1),AF$9*(VLOOKUP($A154,curves,6,0)-AF$10)*VLOOKUP($A154,curves,3,0),0)</f>
        <v>15556013.2203921</v>
      </c>
      <c r="AI154" s="3" t="n">
        <f aca="false">+IF(AND(AI$7&lt;$A154+1,AI$8&gt;$A154-1),AI$9*VLOOKUP($A154,curves,3,0),0)</f>
        <v>-146879.130990691</v>
      </c>
      <c r="AJ154" s="4" t="n">
        <f aca="false">+IF(AND(AI$7&lt;$A154+1,AI$8&gt;$A154-1),AI$9*(VLOOKUP($A154,curves,6,0)-AI$10)*VLOOKUP($A154,curves,3,0),0)</f>
        <v>-509376.826275718</v>
      </c>
      <c r="AL154" s="3" t="n">
        <f aca="false">+IF(AND(AL$7&lt;$A154+1,AL$8&gt;$A154-1),AL$9*VLOOKUP($A154,curves,3,0),0)</f>
        <v>-329290.633463076</v>
      </c>
      <c r="AM154" s="4" t="n">
        <f aca="false">+IF(AND(AL$7&lt;$A154+1,AL$8&gt;$A154-1),AL$9*(VLOOKUP($A154,curves,6,0)-AL$10)*VLOOKUP($A154,curves,3,0),0)</f>
        <v>-1141979.91684995</v>
      </c>
      <c r="AO154" s="3"/>
      <c r="AP154" s="4"/>
    </row>
    <row r="155" customFormat="false" ht="12.75" hidden="false" customHeight="false" outlineLevel="0" collapsed="false">
      <c r="A155" s="58" t="n">
        <f aca="false">+curves!A144</f>
        <v>41000</v>
      </c>
      <c r="B155" s="3" t="n">
        <f aca="false">+SUMIF($H$11:$CM$11,"POS",$H155:$CM155)</f>
        <v>12764501.9992602</v>
      </c>
      <c r="C155" s="4" t="n">
        <f aca="false">+SUMIF($H$11:$CM$11,"P&amp;l",$H155:$CM155)</f>
        <v>12339703.1948231</v>
      </c>
      <c r="D155" s="66"/>
      <c r="E155" s="3" t="n">
        <f aca="false">+IF(AND($H$7&lt;$A155+1,$H$8&gt;$A155-1),$H$9*VLOOKUP($A155,curves,3,0),0)</f>
        <v>0</v>
      </c>
      <c r="F155" s="4" t="n">
        <f aca="false">-G155*1000*VLOOKUP(A155,curves,3,0)</f>
        <v>-3105576.21063758</v>
      </c>
      <c r="G155" s="67" t="n">
        <v>1176.87139944473</v>
      </c>
      <c r="H155" s="3" t="n">
        <f aca="false">+IF(AND($H$7&lt;$A155+1,$H$8&gt;$A155-1),$H$9*VLOOKUP($A155,curves,3,0),0)</f>
        <v>0</v>
      </c>
      <c r="I155" s="4" t="n">
        <f aca="false">+IF(AND(H$7&lt;$A155+1,H$8&gt;$A155-1),H$9*(VLOOKUP($A155,curves,6,0)-H$10)*VLOOKUP($A155,curves,3,0),0)</f>
        <v>0</v>
      </c>
      <c r="K155" s="3" t="n">
        <f aca="false">+IF(AND(K$7&lt;$A155+1,K$8&gt;$A155-1),K$9*VLOOKUP($A155,curves,3,0),0)</f>
        <v>0</v>
      </c>
      <c r="L155" s="4" t="n">
        <f aca="false">+IF(AND(K$7&lt;$A155+1,K$8&gt;$A155-1),K$9*(VLOOKUP($A155,curves,6,0)-K$10)*VLOOKUP($A155,curves,3,0),0)</f>
        <v>0</v>
      </c>
      <c r="N155" s="3" t="n">
        <f aca="false">+IF(AND(N$7&lt;$A155+1,N$8&gt;$A155-1),N$9*VLOOKUP($A155,curves,3,0),0)</f>
        <v>0</v>
      </c>
      <c r="O155" s="4" t="n">
        <f aca="false">+IF(AND(N$7&lt;$A155+1,N$8&gt;$A155-1),N$9*(VLOOKUP($A155,curves,6,0)-N$10)*VLOOKUP($A155,curves,3,0),0)</f>
        <v>0</v>
      </c>
      <c r="Q155" s="3"/>
      <c r="R155" s="4"/>
      <c r="T155" s="3" t="n">
        <f aca="false">+IF(AND(T$7&lt;$A155+1,T$8&gt;$A155-1),T$9*VLOOKUP($A155,curves,3,0),0)</f>
        <v>0</v>
      </c>
      <c r="U155" s="4" t="n">
        <f aca="false">+IF(AND(T$7&lt;$A155+1,T$8&gt;$A155-1),T$9*(VLOOKUP($A155,curves,6,0)-T$10)*VLOOKUP($A155,curves,3,0),0)</f>
        <v>0</v>
      </c>
      <c r="W155" s="3" t="n">
        <f aca="false">+IF(AND(W$7&lt;$A155+1,W$8&gt;$A155-1),W$9*VLOOKUP($A155,curves,3,0),0)</f>
        <v>0</v>
      </c>
      <c r="X155" s="4" t="n">
        <f aca="false">+IF(AND(W$7&lt;$A155+1,W$8&gt;$A155-1),W$9*(VLOOKUP($A155,curves,6,0)-W$10)*VLOOKUP($A155,curves,3,0),0)</f>
        <v>0</v>
      </c>
      <c r="Z155" s="3" t="n">
        <f aca="false">+IF(AND(Z$7&lt;$A155+1,Z$8&gt;$A155-1),Z$9*VLOOKUP($A155,curves,3,0),0)</f>
        <v>0</v>
      </c>
      <c r="AA155" s="4" t="n">
        <f aca="false">+IF(AND(Z$7&lt;$A155+1,Z$8&gt;$A155-1),Z$9*(VLOOKUP($A155,curves,6,0)-Z$10)*VLOOKUP($A155,curves,3,0),0)</f>
        <v>0</v>
      </c>
      <c r="AC155" s="3"/>
      <c r="AD155" s="4"/>
      <c r="AF155" s="3" t="n">
        <f aca="false">+IF(AND(AF$7&lt;$A155+1,AF$8&gt;$A155-1),AF$9*VLOOKUP($A155,curves,3,0),0)</f>
        <v>13237785.872477</v>
      </c>
      <c r="AG155" s="4" t="n">
        <f aca="false">+IF(AND(AF$7&lt;$A155+1,AF$8&gt;$A155-1),AF$9*(VLOOKUP($A155,curves,6,0)-AF$10)*VLOOKUP($A155,curves,3,0),0)</f>
        <v>13926150.7378458</v>
      </c>
      <c r="AI155" s="3" t="n">
        <f aca="false">+IF(AND(AI$7&lt;$A155+1,AI$8&gt;$A155-1),AI$9*VLOOKUP($A155,curves,3,0),0)</f>
        <v>-145988.950158851</v>
      </c>
      <c r="AJ155" s="4" t="n">
        <f aca="false">+IF(AND(AI$7&lt;$A155+1,AI$8&gt;$A155-1),AI$9*(VLOOKUP($A155,curves,6,0)-AI$10)*VLOOKUP($A155,curves,3,0),0)</f>
        <v>-489354.960932469</v>
      </c>
      <c r="AL155" s="3" t="n">
        <f aca="false">+IF(AND(AL$7&lt;$A155+1,AL$8&gt;$A155-1),AL$9*VLOOKUP($A155,curves,3,0),0)</f>
        <v>-327294.923057955</v>
      </c>
      <c r="AM155" s="4" t="n">
        <f aca="false">+IF(AND(AL$7&lt;$A155+1,AL$8&gt;$A155-1),AL$9*(VLOOKUP($A155,curves,6,0)-AL$10)*VLOOKUP($A155,curves,3,0),0)</f>
        <v>-1097092.58209026</v>
      </c>
      <c r="AO155" s="3"/>
      <c r="AP155" s="4"/>
    </row>
    <row r="156" customFormat="false" ht="12.75" hidden="false" customHeight="false" outlineLevel="0" collapsed="false">
      <c r="A156" s="58" t="n">
        <f aca="false">+curves!A145</f>
        <v>41030</v>
      </c>
      <c r="B156" s="3" t="n">
        <f aca="false">+SUMIF($H$11:$CM$11,"POS",$H156:$CM156)</f>
        <v>12689625.049323</v>
      </c>
      <c r="C156" s="4" t="n">
        <f aca="false">+SUMIF($H$11:$CM$11,"P&amp;l",$H156:$CM156)</f>
        <v>12064284.12657</v>
      </c>
      <c r="D156" s="66"/>
      <c r="E156" s="3" t="n">
        <f aca="false">+IF(AND($H$7&lt;$A156+1,$H$8&gt;$A156-1),$H$9*VLOOKUP($A156,curves,3,0),0)</f>
        <v>0</v>
      </c>
      <c r="F156" s="4" t="n">
        <f aca="false">-G156*1000*VLOOKUP(A156,curves,3,0)</f>
        <v>-3089238.20954819</v>
      </c>
      <c r="G156" s="67" t="n">
        <v>1177.58780924931</v>
      </c>
      <c r="H156" s="3" t="n">
        <f aca="false">+IF(AND($H$7&lt;$A156+1,$H$8&gt;$A156-1),$H$9*VLOOKUP($A156,curves,3,0),0)</f>
        <v>0</v>
      </c>
      <c r="I156" s="4" t="n">
        <f aca="false">+IF(AND(H$7&lt;$A156+1,H$8&gt;$A156-1),H$9*(VLOOKUP($A156,curves,6,0)-H$10)*VLOOKUP($A156,curves,3,0),0)</f>
        <v>0</v>
      </c>
      <c r="K156" s="3" t="n">
        <f aca="false">+IF(AND(K$7&lt;$A156+1,K$8&gt;$A156-1),K$9*VLOOKUP($A156,curves,3,0),0)</f>
        <v>0</v>
      </c>
      <c r="L156" s="4" t="n">
        <f aca="false">+IF(AND(K$7&lt;$A156+1,K$8&gt;$A156-1),K$9*(VLOOKUP($A156,curves,6,0)-K$10)*VLOOKUP($A156,curves,3,0),0)</f>
        <v>0</v>
      </c>
      <c r="N156" s="3" t="n">
        <f aca="false">+IF(AND(N$7&lt;$A156+1,N$8&gt;$A156-1),N$9*VLOOKUP($A156,curves,3,0),0)</f>
        <v>0</v>
      </c>
      <c r="O156" s="4" t="n">
        <f aca="false">+IF(AND(N$7&lt;$A156+1,N$8&gt;$A156-1),N$9*(VLOOKUP($A156,curves,6,0)-N$10)*VLOOKUP($A156,curves,3,0),0)</f>
        <v>0</v>
      </c>
      <c r="Q156" s="3"/>
      <c r="R156" s="4"/>
      <c r="T156" s="3" t="n">
        <f aca="false">+IF(AND(T$7&lt;$A156+1,T$8&gt;$A156-1),T$9*VLOOKUP($A156,curves,3,0),0)</f>
        <v>0</v>
      </c>
      <c r="U156" s="4" t="n">
        <f aca="false">+IF(AND(T$7&lt;$A156+1,T$8&gt;$A156-1),T$9*(VLOOKUP($A156,curves,6,0)-T$10)*VLOOKUP($A156,curves,3,0),0)</f>
        <v>0</v>
      </c>
      <c r="W156" s="3" t="n">
        <f aca="false">+IF(AND(W$7&lt;$A156+1,W$8&gt;$A156-1),W$9*VLOOKUP($A156,curves,3,0),0)</f>
        <v>0</v>
      </c>
      <c r="X156" s="4" t="n">
        <f aca="false">+IF(AND(W$7&lt;$A156+1,W$8&gt;$A156-1),W$9*(VLOOKUP($A156,curves,6,0)-W$10)*VLOOKUP($A156,curves,3,0),0)</f>
        <v>0</v>
      </c>
      <c r="Z156" s="3" t="n">
        <f aca="false">+IF(AND(Z$7&lt;$A156+1,Z$8&gt;$A156-1),Z$9*VLOOKUP($A156,curves,3,0),0)</f>
        <v>0</v>
      </c>
      <c r="AA156" s="4" t="n">
        <f aca="false">+IF(AND(Z$7&lt;$A156+1,Z$8&gt;$A156-1),Z$9*(VLOOKUP($A156,curves,6,0)-Z$10)*VLOOKUP($A156,curves,3,0),0)</f>
        <v>0</v>
      </c>
      <c r="AC156" s="3"/>
      <c r="AD156" s="4"/>
      <c r="AF156" s="3" t="n">
        <f aca="false">+IF(AND(AF$7&lt;$A156+1,AF$8&gt;$A156-1),AF$9*VLOOKUP($A156,curves,3,0),0)</f>
        <v>13160132.6252049</v>
      </c>
      <c r="AG156" s="4" t="n">
        <f aca="false">+IF(AND(AF$7&lt;$A156+1,AF$8&gt;$A156-1),AF$9*(VLOOKUP($A156,curves,6,0)-AF$10)*VLOOKUP($A156,curves,3,0),0)</f>
        <v>13633897.3997123</v>
      </c>
      <c r="AI156" s="3" t="n">
        <f aca="false">+IF(AND(AI$7&lt;$A156+1,AI$8&gt;$A156-1),AI$9*VLOOKUP($A156,curves,3,0),0)</f>
        <v>-145132.574617285</v>
      </c>
      <c r="AJ156" s="4" t="n">
        <f aca="false">+IF(AND(AI$7&lt;$A156+1,AI$8&gt;$A156-1),AI$9*(VLOOKUP($A156,curves,6,0)-AI$10)*VLOOKUP($A156,curves,3,0),0)</f>
        <v>-484162.268923263</v>
      </c>
      <c r="AL156" s="3" t="n">
        <f aca="false">+IF(AND(AL$7&lt;$A156+1,AL$8&gt;$A156-1),AL$9*VLOOKUP($A156,curves,3,0),0)</f>
        <v>-325375.001264691</v>
      </c>
      <c r="AM156" s="4" t="n">
        <f aca="false">+IF(AND(AL$7&lt;$A156+1,AL$8&gt;$A156-1),AL$9*(VLOOKUP($A156,curves,6,0)-AL$10)*VLOOKUP($A156,curves,3,0),0)</f>
        <v>-1085451.00421901</v>
      </c>
      <c r="AO156" s="3"/>
      <c r="AP156" s="4"/>
    </row>
    <row r="157" customFormat="false" ht="12.75" hidden="false" customHeight="false" outlineLevel="0" collapsed="false">
      <c r="A157" s="58" t="n">
        <f aca="false">+curves!A146</f>
        <v>41061</v>
      </c>
      <c r="B157" s="3" t="n">
        <f aca="false">+SUMIF($H$11:$CM$11,"POS",$H157:$CM157)</f>
        <v>12612709.352767</v>
      </c>
      <c r="C157" s="4" t="n">
        <f aca="false">+SUMIF($H$11:$CM$11,"P&amp;l",$H157:$CM157)</f>
        <v>12167736.7434481</v>
      </c>
      <c r="D157" s="66"/>
      <c r="E157" s="3" t="n">
        <f aca="false">+IF(AND($H$7&lt;$A157+1,$H$8&gt;$A157-1),$H$9*VLOOKUP($A157,curves,3,0),0)</f>
        <v>0</v>
      </c>
      <c r="F157" s="4" t="n">
        <f aca="false">-G157*1000*VLOOKUP(A157,curves,3,0)</f>
        <v>-3072383.33726637</v>
      </c>
      <c r="G157" s="67" t="n">
        <v>1178.30496107248</v>
      </c>
      <c r="H157" s="3" t="n">
        <f aca="false">+IF(AND($H$7&lt;$A157+1,$H$8&gt;$A157-1),$H$9*VLOOKUP($A157,curves,3,0),0)</f>
        <v>0</v>
      </c>
      <c r="I157" s="4" t="n">
        <f aca="false">+IF(AND(H$7&lt;$A157+1,H$8&gt;$A157-1),H$9*(VLOOKUP($A157,curves,6,0)-H$10)*VLOOKUP($A157,curves,3,0),0)</f>
        <v>0</v>
      </c>
      <c r="K157" s="3" t="n">
        <f aca="false">+IF(AND(K$7&lt;$A157+1,K$8&gt;$A157-1),K$9*VLOOKUP($A157,curves,3,0),0)</f>
        <v>0</v>
      </c>
      <c r="L157" s="4" t="n">
        <f aca="false">+IF(AND(K$7&lt;$A157+1,K$8&gt;$A157-1),K$9*(VLOOKUP($A157,curves,6,0)-K$10)*VLOOKUP($A157,curves,3,0),0)</f>
        <v>0</v>
      </c>
      <c r="N157" s="3" t="n">
        <f aca="false">+IF(AND(N$7&lt;$A157+1,N$8&gt;$A157-1),N$9*VLOOKUP($A157,curves,3,0),0)</f>
        <v>0</v>
      </c>
      <c r="O157" s="4" t="n">
        <f aca="false">+IF(AND(N$7&lt;$A157+1,N$8&gt;$A157-1),N$9*(VLOOKUP($A157,curves,6,0)-N$10)*VLOOKUP($A157,curves,3,0),0)</f>
        <v>0</v>
      </c>
      <c r="Q157" s="3"/>
      <c r="R157" s="4"/>
      <c r="T157" s="3" t="n">
        <f aca="false">+IF(AND(T$7&lt;$A157+1,T$8&gt;$A157-1),T$9*VLOOKUP($A157,curves,3,0),0)</f>
        <v>0</v>
      </c>
      <c r="U157" s="4" t="n">
        <f aca="false">+IF(AND(T$7&lt;$A157+1,T$8&gt;$A157-1),T$9*(VLOOKUP($A157,curves,6,0)-T$10)*VLOOKUP($A157,curves,3,0),0)</f>
        <v>0</v>
      </c>
      <c r="W157" s="3" t="n">
        <f aca="false">+IF(AND(W$7&lt;$A157+1,W$8&gt;$A157-1),W$9*VLOOKUP($A157,curves,3,0),0)</f>
        <v>0</v>
      </c>
      <c r="X157" s="4" t="n">
        <f aca="false">+IF(AND(W$7&lt;$A157+1,W$8&gt;$A157-1),W$9*(VLOOKUP($A157,curves,6,0)-W$10)*VLOOKUP($A157,curves,3,0),0)</f>
        <v>0</v>
      </c>
      <c r="Z157" s="3" t="n">
        <f aca="false">+IF(AND(Z$7&lt;$A157+1,Z$8&gt;$A157-1),Z$9*VLOOKUP($A157,curves,3,0),0)</f>
        <v>0</v>
      </c>
      <c r="AA157" s="4" t="n">
        <f aca="false">+IF(AND(Z$7&lt;$A157+1,Z$8&gt;$A157-1),Z$9*(VLOOKUP($A157,curves,6,0)-Z$10)*VLOOKUP($A157,curves,3,0),0)</f>
        <v>0</v>
      </c>
      <c r="AC157" s="3"/>
      <c r="AD157" s="4"/>
      <c r="AF157" s="3" t="n">
        <f aca="false">+IF(AND(AF$7&lt;$A157+1,AF$8&gt;$A157-1),AF$9*VLOOKUP($A157,curves,3,0),0)</f>
        <v>13080365.0384006</v>
      </c>
      <c r="AG157" s="4" t="n">
        <f aca="false">+IF(AND(AF$7&lt;$A157+1,AF$8&gt;$A157-1),AF$9*(VLOOKUP($A157,curves,6,0)-AF$10)*VLOOKUP($A157,curves,3,0),0)</f>
        <v>13734383.2903206</v>
      </c>
      <c r="AI157" s="3" t="n">
        <f aca="false">+IF(AND(AI$7&lt;$A157+1,AI$8&gt;$A157-1),AI$9*VLOOKUP($A157,curves,3,0),0)</f>
        <v>-144252.881716489</v>
      </c>
      <c r="AJ157" s="4" t="n">
        <f aca="false">+IF(AND(AI$7&lt;$A157+1,AI$8&gt;$A157-1),AI$9*(VLOOKUP($A157,curves,6,0)-AI$10)*VLOOKUP($A157,curves,3,0),0)</f>
        <v>-483247.153750239</v>
      </c>
      <c r="AL157" s="3" t="n">
        <f aca="false">+IF(AND(AL$7&lt;$A157+1,AL$8&gt;$A157-1),AL$9*VLOOKUP($A157,curves,3,0),0)</f>
        <v>-323402.803917102</v>
      </c>
      <c r="AM157" s="4" t="n">
        <f aca="false">+IF(AND(AL$7&lt;$A157+1,AL$8&gt;$A157-1),AL$9*(VLOOKUP($A157,curves,6,0)-AL$10)*VLOOKUP($A157,curves,3,0),0)</f>
        <v>-1083399.39312229</v>
      </c>
      <c r="AO157" s="3"/>
      <c r="AP157" s="4"/>
    </row>
    <row r="158" customFormat="false" ht="12.75" hidden="false" customHeight="false" outlineLevel="0" collapsed="false">
      <c r="A158" s="58" t="n">
        <f aca="false">+curves!A147</f>
        <v>41091</v>
      </c>
      <c r="B158" s="3" t="n">
        <f aca="false">+SUMIF($H$11:$CM$11,"POS",$H158:$CM158)</f>
        <v>12538714.6375332</v>
      </c>
      <c r="C158" s="4" t="n">
        <f aca="false">+SUMIF($H$11:$CM$11,"P&amp;l",$H158:$CM158)</f>
        <v>12911368.9910511</v>
      </c>
      <c r="D158" s="66"/>
      <c r="E158" s="3" t="n">
        <f aca="false">+IF(AND($H$7&lt;$A158+1,$H$8&gt;$A158-1),$H$9*VLOOKUP($A158,curves,3,0),0)</f>
        <v>0</v>
      </c>
      <c r="F158" s="4" t="n">
        <f aca="false">-G158*1000*VLOOKUP(A158,curves,3,0)</f>
        <v>-3056219.55083947</v>
      </c>
      <c r="G158" s="67" t="n">
        <v>1179.02285568282</v>
      </c>
      <c r="H158" s="3" t="n">
        <f aca="false">+IF(AND($H$7&lt;$A158+1,$H$8&gt;$A158-1),$H$9*VLOOKUP($A158,curves,3,0),0)</f>
        <v>0</v>
      </c>
      <c r="I158" s="4" t="n">
        <f aca="false">+IF(AND(H$7&lt;$A158+1,H$8&gt;$A158-1),H$9*(VLOOKUP($A158,curves,6,0)-H$10)*VLOOKUP($A158,curves,3,0),0)</f>
        <v>0</v>
      </c>
      <c r="K158" s="3" t="n">
        <f aca="false">+IF(AND(K$7&lt;$A158+1,K$8&gt;$A158-1),K$9*VLOOKUP($A158,curves,3,0),0)</f>
        <v>0</v>
      </c>
      <c r="L158" s="4" t="n">
        <f aca="false">+IF(AND(K$7&lt;$A158+1,K$8&gt;$A158-1),K$9*(VLOOKUP($A158,curves,6,0)-K$10)*VLOOKUP($A158,curves,3,0),0)</f>
        <v>0</v>
      </c>
      <c r="N158" s="3" t="n">
        <f aca="false">+IF(AND(N$7&lt;$A158+1,N$8&gt;$A158-1),N$9*VLOOKUP($A158,curves,3,0),0)</f>
        <v>0</v>
      </c>
      <c r="O158" s="4" t="n">
        <f aca="false">+IF(AND(N$7&lt;$A158+1,N$8&gt;$A158-1),N$9*(VLOOKUP($A158,curves,6,0)-N$10)*VLOOKUP($A158,curves,3,0),0)</f>
        <v>0</v>
      </c>
      <c r="Q158" s="3"/>
      <c r="R158" s="4"/>
      <c r="T158" s="3" t="n">
        <f aca="false">+IF(AND(T$7&lt;$A158+1,T$8&gt;$A158-1),T$9*VLOOKUP($A158,curves,3,0),0)</f>
        <v>0</v>
      </c>
      <c r="U158" s="4" t="n">
        <f aca="false">+IF(AND(T$7&lt;$A158+1,T$8&gt;$A158-1),T$9*(VLOOKUP($A158,curves,6,0)-T$10)*VLOOKUP($A158,curves,3,0),0)</f>
        <v>0</v>
      </c>
      <c r="W158" s="3" t="n">
        <f aca="false">+IF(AND(W$7&lt;$A158+1,W$8&gt;$A158-1),W$9*VLOOKUP($A158,curves,3,0),0)</f>
        <v>0</v>
      </c>
      <c r="X158" s="4" t="n">
        <f aca="false">+IF(AND(W$7&lt;$A158+1,W$8&gt;$A158-1),W$9*(VLOOKUP($A158,curves,6,0)-W$10)*VLOOKUP($A158,curves,3,0),0)</f>
        <v>0</v>
      </c>
      <c r="Z158" s="3" t="n">
        <f aca="false">+IF(AND(Z$7&lt;$A158+1,Z$8&gt;$A158-1),Z$9*VLOOKUP($A158,curves,3,0),0)</f>
        <v>0</v>
      </c>
      <c r="AA158" s="4" t="n">
        <f aca="false">+IF(AND(Z$7&lt;$A158+1,Z$8&gt;$A158-1),Z$9*(VLOOKUP($A158,curves,6,0)-Z$10)*VLOOKUP($A158,curves,3,0),0)</f>
        <v>0</v>
      </c>
      <c r="AC158" s="3"/>
      <c r="AD158" s="4"/>
      <c r="AF158" s="3" t="n">
        <f aca="false">+IF(AND(AF$7&lt;$A158+1,AF$8&gt;$A158-1),AF$9*VLOOKUP($A158,curves,3,0),0)</f>
        <v>13003626.7374456</v>
      </c>
      <c r="AG158" s="4" t="n">
        <f aca="false">+IF(AND(AF$7&lt;$A158+1,AF$8&gt;$A158-1),AF$9*(VLOOKUP($A158,curves,6,0)-AF$10)*VLOOKUP($A158,curves,3,0),0)</f>
        <v>14499043.8122519</v>
      </c>
      <c r="AI158" s="3" t="n">
        <f aca="false">+IF(AND(AI$7&lt;$A158+1,AI$8&gt;$A158-1),AI$9*VLOOKUP($A158,curves,3,0),0)</f>
        <v>-143406.596385898</v>
      </c>
      <c r="AJ158" s="4" t="n">
        <f aca="false">+IF(AND(AI$7&lt;$A158+1,AI$8&gt;$A158-1),AI$9*(VLOOKUP($A158,curves,6,0)-AI$10)*VLOOKUP($A158,curves,3,0),0)</f>
        <v>-489733.526657842</v>
      </c>
      <c r="AL158" s="3" t="n">
        <f aca="false">+IF(AND(AL$7&lt;$A158+1,AL$8&gt;$A158-1),AL$9*VLOOKUP($A158,curves,3,0),0)</f>
        <v>-321505.503526493</v>
      </c>
      <c r="AM158" s="4" t="n">
        <f aca="false">+IF(AND(AL$7&lt;$A158+1,AL$8&gt;$A158-1),AL$9*(VLOOKUP($A158,curves,6,0)-AL$10)*VLOOKUP($A158,curves,3,0),0)</f>
        <v>-1097941.29454298</v>
      </c>
      <c r="AO158" s="3"/>
      <c r="AP158" s="4"/>
    </row>
    <row r="159" customFormat="false" ht="12.75" hidden="false" customHeight="false" outlineLevel="0" collapsed="false">
      <c r="A159" s="58" t="n">
        <f aca="false">+curves!A148</f>
        <v>41122</v>
      </c>
      <c r="B159" s="3" t="n">
        <f aca="false">+SUMIF($H$11:$CM$11,"POS",$H159:$CM159)</f>
        <v>12462705.2480583</v>
      </c>
      <c r="C159" s="4" t="n">
        <f aca="false">+SUMIF($H$11:$CM$11,"P&amp;l",$H159:$CM159)</f>
        <v>12795712.4640171</v>
      </c>
      <c r="D159" s="66"/>
      <c r="E159" s="3" t="n">
        <f aca="false">+IF(AND($H$7&lt;$A159+1,$H$8&gt;$A159-1),$H$9*VLOOKUP($A159,curves,3,0),0)</f>
        <v>0</v>
      </c>
      <c r="F159" s="4" t="n">
        <f aca="false">-G159*1000*VLOOKUP(A159,curves,3,0)</f>
        <v>-3039544.35564745</v>
      </c>
      <c r="G159" s="67" t="n">
        <v>1179.74149384963</v>
      </c>
      <c r="H159" s="3" t="n">
        <f aca="false">+IF(AND($H$7&lt;$A159+1,$H$8&gt;$A159-1),$H$9*VLOOKUP($A159,curves,3,0),0)</f>
        <v>0</v>
      </c>
      <c r="I159" s="4" t="n">
        <f aca="false">+IF(AND(H$7&lt;$A159+1,H$8&gt;$A159-1),H$9*(VLOOKUP($A159,curves,6,0)-H$10)*VLOOKUP($A159,curves,3,0),0)</f>
        <v>0</v>
      </c>
      <c r="K159" s="3" t="n">
        <f aca="false">+IF(AND(K$7&lt;$A159+1,K$8&gt;$A159-1),K$9*VLOOKUP($A159,curves,3,0),0)</f>
        <v>0</v>
      </c>
      <c r="L159" s="4" t="n">
        <f aca="false">+IF(AND(K$7&lt;$A159+1,K$8&gt;$A159-1),K$9*(VLOOKUP($A159,curves,6,0)-K$10)*VLOOKUP($A159,curves,3,0),0)</f>
        <v>0</v>
      </c>
      <c r="N159" s="3" t="n">
        <f aca="false">+IF(AND(N$7&lt;$A159+1,N$8&gt;$A159-1),N$9*VLOOKUP($A159,curves,3,0),0)</f>
        <v>0</v>
      </c>
      <c r="O159" s="4" t="n">
        <f aca="false">+IF(AND(N$7&lt;$A159+1,N$8&gt;$A159-1),N$9*(VLOOKUP($A159,curves,6,0)-N$10)*VLOOKUP($A159,curves,3,0),0)</f>
        <v>0</v>
      </c>
      <c r="Q159" s="3"/>
      <c r="R159" s="4"/>
      <c r="T159" s="3" t="n">
        <f aca="false">+IF(AND(T$7&lt;$A159+1,T$8&gt;$A159-1),T$9*VLOOKUP($A159,curves,3,0),0)</f>
        <v>0</v>
      </c>
      <c r="U159" s="4" t="n">
        <f aca="false">+IF(AND(T$7&lt;$A159+1,T$8&gt;$A159-1),T$9*(VLOOKUP($A159,curves,6,0)-T$10)*VLOOKUP($A159,curves,3,0),0)</f>
        <v>0</v>
      </c>
      <c r="W159" s="3" t="n">
        <f aca="false">+IF(AND(W$7&lt;$A159+1,W$8&gt;$A159-1),W$9*VLOOKUP($A159,curves,3,0),0)</f>
        <v>0</v>
      </c>
      <c r="X159" s="4" t="n">
        <f aca="false">+IF(AND(W$7&lt;$A159+1,W$8&gt;$A159-1),W$9*(VLOOKUP($A159,curves,6,0)-W$10)*VLOOKUP($A159,curves,3,0),0)</f>
        <v>0</v>
      </c>
      <c r="Z159" s="3" t="n">
        <f aca="false">+IF(AND(Z$7&lt;$A159+1,Z$8&gt;$A159-1),Z$9*VLOOKUP($A159,curves,3,0),0)</f>
        <v>0</v>
      </c>
      <c r="AA159" s="4" t="n">
        <f aca="false">+IF(AND(Z$7&lt;$A159+1,Z$8&gt;$A159-1),Z$9*(VLOOKUP($A159,curves,6,0)-Z$10)*VLOOKUP($A159,curves,3,0),0)</f>
        <v>0</v>
      </c>
      <c r="AC159" s="3"/>
      <c r="AD159" s="4"/>
      <c r="AF159" s="3" t="n">
        <f aca="false">+IF(AND(AF$7&lt;$A159+1,AF$8&gt;$A159-1),AF$9*VLOOKUP($A159,curves,3,0),0)</f>
        <v>12924799.0618947</v>
      </c>
      <c r="AG159" s="4" t="n">
        <f aca="false">+IF(AND(AF$7&lt;$A159+1,AF$8&gt;$A159-1),AF$9*(VLOOKUP($A159,curves,6,0)-AF$10)*VLOOKUP($A159,curves,3,0),0)</f>
        <v>14372376.5568269</v>
      </c>
      <c r="AI159" s="3" t="n">
        <f aca="false">+IF(AND(AI$7&lt;$A159+1,AI$8&gt;$A159-1),AI$9*VLOOKUP($A159,curves,3,0),0)</f>
        <v>-142537.269014387</v>
      </c>
      <c r="AJ159" s="4" t="n">
        <f aca="false">+IF(AND(AI$7&lt;$A159+1,AI$8&gt;$A159-1),AI$9*(VLOOKUP($A159,curves,6,0)-AI$10)*VLOOKUP($A159,curves,3,0),0)</f>
        <v>-486337.161877089</v>
      </c>
      <c r="AL159" s="3" t="n">
        <f aca="false">+IF(AND(AL$7&lt;$A159+1,AL$8&gt;$A159-1),AL$9*VLOOKUP($A159,curves,3,0),0)</f>
        <v>-319556.544822008</v>
      </c>
      <c r="AM159" s="4" t="n">
        <f aca="false">+IF(AND(AL$7&lt;$A159+1,AL$8&gt;$A159-1),AL$9*(VLOOKUP($A159,curves,6,0)-AL$10)*VLOOKUP($A159,curves,3,0),0)</f>
        <v>-1090326.93093269</v>
      </c>
      <c r="AO159" s="3"/>
      <c r="AP159" s="4"/>
    </row>
    <row r="160" customFormat="false" ht="12.75" hidden="false" customHeight="false" outlineLevel="0" collapsed="false">
      <c r="A160" s="58" t="n">
        <f aca="false">+curves!A149</f>
        <v>41153</v>
      </c>
      <c r="B160" s="3" t="n">
        <f aca="false">+SUMIF($H$11:$CM$11,"POS",$H160:$CM160)</f>
        <v>12387152.3791644</v>
      </c>
      <c r="C160" s="4" t="n">
        <f aca="false">+SUMIF($H$11:$CM$11,"P&amp;l",$H160:$CM160)</f>
        <v>12408461.9903643</v>
      </c>
      <c r="D160" s="66"/>
      <c r="E160" s="3" t="n">
        <f aca="false">+IF(AND($H$7&lt;$A160+1,$H$8&gt;$A160-1),$H$9*VLOOKUP($A160,curves,3,0),0)</f>
        <v>0</v>
      </c>
      <c r="F160" s="4" t="n">
        <f aca="false">-G160*1000*VLOOKUP(A160,curves,3,0)</f>
        <v>-3022959.89090324</v>
      </c>
      <c r="G160" s="67" t="n">
        <v>1180.46087634304</v>
      </c>
      <c r="H160" s="3" t="n">
        <f aca="false">+IF(AND($H$7&lt;$A160+1,$H$8&gt;$A160-1),$H$9*VLOOKUP($A160,curves,3,0),0)</f>
        <v>0</v>
      </c>
      <c r="I160" s="4" t="n">
        <f aca="false">+IF(AND(H$7&lt;$A160+1,H$8&gt;$A160-1),H$9*(VLOOKUP($A160,curves,6,0)-H$10)*VLOOKUP($A160,curves,3,0),0)</f>
        <v>0</v>
      </c>
      <c r="K160" s="3" t="n">
        <f aca="false">+IF(AND(K$7&lt;$A160+1,K$8&gt;$A160-1),K$9*VLOOKUP($A160,curves,3,0),0)</f>
        <v>0</v>
      </c>
      <c r="L160" s="4" t="n">
        <f aca="false">+IF(AND(K$7&lt;$A160+1,K$8&gt;$A160-1),K$9*(VLOOKUP($A160,curves,6,0)-K$10)*VLOOKUP($A160,curves,3,0),0)</f>
        <v>0</v>
      </c>
      <c r="N160" s="3" t="n">
        <f aca="false">+IF(AND(N$7&lt;$A160+1,N$8&gt;$A160-1),N$9*VLOOKUP($A160,curves,3,0),0)</f>
        <v>0</v>
      </c>
      <c r="O160" s="4" t="n">
        <f aca="false">+IF(AND(N$7&lt;$A160+1,N$8&gt;$A160-1),N$9*(VLOOKUP($A160,curves,6,0)-N$10)*VLOOKUP($A160,curves,3,0),0)</f>
        <v>0</v>
      </c>
      <c r="Q160" s="3"/>
      <c r="R160" s="4"/>
      <c r="T160" s="3" t="n">
        <f aca="false">+IF(AND(T$7&lt;$A160+1,T$8&gt;$A160-1),T$9*VLOOKUP($A160,curves,3,0),0)</f>
        <v>0</v>
      </c>
      <c r="U160" s="4" t="n">
        <f aca="false">+IF(AND(T$7&lt;$A160+1,T$8&gt;$A160-1),T$9*(VLOOKUP($A160,curves,6,0)-T$10)*VLOOKUP($A160,curves,3,0),0)</f>
        <v>0</v>
      </c>
      <c r="W160" s="3" t="n">
        <f aca="false">+IF(AND(W$7&lt;$A160+1,W$8&gt;$A160-1),W$9*VLOOKUP($A160,curves,3,0),0)</f>
        <v>0</v>
      </c>
      <c r="X160" s="4" t="n">
        <f aca="false">+IF(AND(W$7&lt;$A160+1,W$8&gt;$A160-1),W$9*(VLOOKUP($A160,curves,6,0)-W$10)*VLOOKUP($A160,curves,3,0),0)</f>
        <v>0</v>
      </c>
      <c r="Z160" s="3" t="n">
        <f aca="false">+IF(AND(Z$7&lt;$A160+1,Z$8&gt;$A160-1),Z$9*VLOOKUP($A160,curves,3,0),0)</f>
        <v>0</v>
      </c>
      <c r="AA160" s="4" t="n">
        <f aca="false">+IF(AND(Z$7&lt;$A160+1,Z$8&gt;$A160-1),Z$9*(VLOOKUP($A160,curves,6,0)-Z$10)*VLOOKUP($A160,curves,3,0),0)</f>
        <v>0</v>
      </c>
      <c r="AC160" s="3"/>
      <c r="AD160" s="4"/>
      <c r="AF160" s="3" t="n">
        <f aca="false">+IF(AND(AF$7&lt;$A160+1,AF$8&gt;$A160-1),AF$9*VLOOKUP($A160,curves,3,0),0)</f>
        <v>12846444.8338545</v>
      </c>
      <c r="AG160" s="4" t="n">
        <f aca="false">+IF(AND(AF$7&lt;$A160+1,AF$8&gt;$A160-1),AF$9*(VLOOKUP($A160,curves,6,0)-AF$10)*VLOOKUP($A160,curves,3,0),0)</f>
        <v>13964085.5343999</v>
      </c>
      <c r="AI160" s="3" t="n">
        <f aca="false">+IF(AND(AI$7&lt;$A160+1,AI$8&gt;$A160-1),AI$9*VLOOKUP($A160,curves,3,0),0)</f>
        <v>-141673.162916715</v>
      </c>
      <c r="AJ160" s="4" t="n">
        <f aca="false">+IF(AND(AI$7&lt;$A160+1,AI$8&gt;$A160-1),AI$9*(VLOOKUP($A160,curves,6,0)-AI$10)*VLOOKUP($A160,curves,3,0),0)</f>
        <v>-479847.002798912</v>
      </c>
      <c r="AL160" s="3" t="n">
        <f aca="false">+IF(AND(AL$7&lt;$A160+1,AL$8&gt;$A160-1),AL$9*VLOOKUP($A160,curves,3,0),0)</f>
        <v>-317619.291773445</v>
      </c>
      <c r="AM160" s="4" t="n">
        <f aca="false">+IF(AND(AL$7&lt;$A160+1,AL$8&gt;$A160-1),AL$9*(VLOOKUP($A160,curves,6,0)-AL$10)*VLOOKUP($A160,curves,3,0),0)</f>
        <v>-1075776.54123666</v>
      </c>
      <c r="AO160" s="3"/>
      <c r="AP160" s="4"/>
    </row>
    <row r="161" customFormat="false" ht="12.75" hidden="false" customHeight="false" outlineLevel="0" collapsed="false">
      <c r="A161" s="58" t="n">
        <f aca="false">+curves!A150</f>
        <v>41183</v>
      </c>
      <c r="B161" s="3" t="n">
        <f aca="false">+SUMIF($H$11:$CM$11,"POS",$H161:$CM161)</f>
        <v>12314468.8097532</v>
      </c>
      <c r="C161" s="4" t="n">
        <f aca="false">+SUMIF($H$11:$CM$11,"P&amp;l",$H161:$CM161)</f>
        <v>12421854.6651183</v>
      </c>
      <c r="D161" s="66"/>
      <c r="E161" s="3" t="n">
        <f aca="false">+IF(AND($H$7&lt;$A161+1,$H$8&gt;$A161-1),$H$9*VLOOKUP($A161,curves,3,0),0)</f>
        <v>0</v>
      </c>
      <c r="F161" s="4" t="n">
        <f aca="false">-G161*1000*VLOOKUP(A161,curves,3,0)</f>
        <v>-3007055.50098498</v>
      </c>
      <c r="G161" s="67" t="n">
        <v>1181.18100393403</v>
      </c>
      <c r="H161" s="3" t="n">
        <f aca="false">+IF(AND($H$7&lt;$A161+1,$H$8&gt;$A161-1),$H$9*VLOOKUP($A161,curves,3,0),0)</f>
        <v>0</v>
      </c>
      <c r="I161" s="4" t="n">
        <f aca="false">+IF(AND(H$7&lt;$A161+1,H$8&gt;$A161-1),H$9*(VLOOKUP($A161,curves,6,0)-H$10)*VLOOKUP($A161,curves,3,0),0)</f>
        <v>0</v>
      </c>
      <c r="K161" s="3" t="n">
        <f aca="false">+IF(AND(K$7&lt;$A161+1,K$8&gt;$A161-1),K$9*VLOOKUP($A161,curves,3,0),0)</f>
        <v>0</v>
      </c>
      <c r="L161" s="4" t="n">
        <f aca="false">+IF(AND(K$7&lt;$A161+1,K$8&gt;$A161-1),K$9*(VLOOKUP($A161,curves,6,0)-K$10)*VLOOKUP($A161,curves,3,0),0)</f>
        <v>0</v>
      </c>
      <c r="N161" s="3" t="n">
        <f aca="false">+IF(AND(N$7&lt;$A161+1,N$8&gt;$A161-1),N$9*VLOOKUP($A161,curves,3,0),0)</f>
        <v>0</v>
      </c>
      <c r="O161" s="4" t="n">
        <f aca="false">+IF(AND(N$7&lt;$A161+1,N$8&gt;$A161-1),N$9*(VLOOKUP($A161,curves,6,0)-N$10)*VLOOKUP($A161,curves,3,0),0)</f>
        <v>0</v>
      </c>
      <c r="Q161" s="3"/>
      <c r="R161" s="4"/>
      <c r="T161" s="3" t="n">
        <f aca="false">+IF(AND(T$7&lt;$A161+1,T$8&gt;$A161-1),T$9*VLOOKUP($A161,curves,3,0),0)</f>
        <v>0</v>
      </c>
      <c r="U161" s="4" t="n">
        <f aca="false">+IF(AND(T$7&lt;$A161+1,T$8&gt;$A161-1),T$9*(VLOOKUP($A161,curves,6,0)-T$10)*VLOOKUP($A161,curves,3,0),0)</f>
        <v>0</v>
      </c>
      <c r="W161" s="3" t="n">
        <f aca="false">+IF(AND(W$7&lt;$A161+1,W$8&gt;$A161-1),W$9*VLOOKUP($A161,curves,3,0),0)</f>
        <v>0</v>
      </c>
      <c r="X161" s="4" t="n">
        <f aca="false">+IF(AND(W$7&lt;$A161+1,W$8&gt;$A161-1),W$9*(VLOOKUP($A161,curves,6,0)-W$10)*VLOOKUP($A161,curves,3,0),0)</f>
        <v>0</v>
      </c>
      <c r="Z161" s="3" t="n">
        <f aca="false">+IF(AND(Z$7&lt;$A161+1,Z$8&gt;$A161-1),Z$9*VLOOKUP($A161,curves,3,0),0)</f>
        <v>0</v>
      </c>
      <c r="AA161" s="4" t="n">
        <f aca="false">+IF(AND(Z$7&lt;$A161+1,Z$8&gt;$A161-1),Z$9*(VLOOKUP($A161,curves,6,0)-Z$10)*VLOOKUP($A161,curves,3,0),0)</f>
        <v>0</v>
      </c>
      <c r="AC161" s="3"/>
      <c r="AD161" s="4"/>
      <c r="AF161" s="3" t="n">
        <f aca="false">+IF(AND(AF$7&lt;$A161+1,AF$8&gt;$A161-1),AF$9*VLOOKUP($A161,curves,3,0),0)</f>
        <v>12771066.2935584</v>
      </c>
      <c r="AG161" s="4" t="n">
        <f aca="false">+IF(AND(AF$7&lt;$A161+1,AF$8&gt;$A161-1),AF$9*(VLOOKUP($A161,curves,6,0)-AF$10)*VLOOKUP($A161,curves,3,0),0)</f>
        <v>13971546.5251529</v>
      </c>
      <c r="AI161" s="3" t="n">
        <f aca="false">+IF(AND(AI$7&lt;$A161+1,AI$8&gt;$A161-1),AI$9*VLOOKUP($A161,curves,3,0),0)</f>
        <v>-140841.87329862</v>
      </c>
      <c r="AJ161" s="4" t="n">
        <f aca="false">+IF(AND(AI$7&lt;$A161+1,AI$8&gt;$A161-1),AI$9*(VLOOKUP($A161,curves,6,0)-AI$10)*VLOOKUP($A161,curves,3,0),0)</f>
        <v>-478017.317975517</v>
      </c>
      <c r="AL161" s="3" t="n">
        <f aca="false">+IF(AND(AL$7&lt;$A161+1,AL$8&gt;$A161-1),AL$9*VLOOKUP($A161,curves,3,0),0)</f>
        <v>-315755.610506494</v>
      </c>
      <c r="AM161" s="4" t="n">
        <f aca="false">+IF(AND(AL$7&lt;$A161+1,AL$8&gt;$A161-1),AL$9*(VLOOKUP($A161,curves,6,0)-AL$10)*VLOOKUP($A161,curves,3,0),0)</f>
        <v>-1071674.54205904</v>
      </c>
      <c r="AO161" s="3"/>
      <c r="AP161" s="4"/>
    </row>
    <row r="162" customFormat="false" ht="12.75" hidden="false" customHeight="false" outlineLevel="0" collapsed="false">
      <c r="A162" s="58" t="n">
        <f aca="false">+curves!A151</f>
        <v>41214</v>
      </c>
      <c r="B162" s="3" t="n">
        <f aca="false">+SUMIF($H$11:$CM$11,"POS",$H162:$CM162)</f>
        <v>12239806.34047</v>
      </c>
      <c r="C162" s="4" t="n">
        <f aca="false">+SUMIF($H$11:$CM$11,"P&amp;l",$H162:$CM162)</f>
        <v>12995250.8527915</v>
      </c>
      <c r="D162" s="66"/>
      <c r="E162" s="3" t="n">
        <f aca="false">+IF(AND($H$7&lt;$A162+1,$H$8&gt;$A162-1),$H$9*VLOOKUP($A162,curves,3,0),0)</f>
        <v>0</v>
      </c>
      <c r="F162" s="4" t="n">
        <f aca="false">-G162*1000*VLOOKUP(A162,curves,3,0)</f>
        <v>-2990647.83719448</v>
      </c>
      <c r="G162" s="67" t="n">
        <v>1181.90187739429</v>
      </c>
      <c r="H162" s="3" t="n">
        <f aca="false">+IF(AND($H$7&lt;$A162+1,$H$8&gt;$A162-1),$H$9*VLOOKUP($A162,curves,3,0),0)</f>
        <v>0</v>
      </c>
      <c r="I162" s="4" t="n">
        <f aca="false">+IF(AND(H$7&lt;$A162+1,H$8&gt;$A162-1),H$9*(VLOOKUP($A162,curves,6,0)-H$10)*VLOOKUP($A162,curves,3,0),0)</f>
        <v>0</v>
      </c>
      <c r="K162" s="3" t="n">
        <f aca="false">+IF(AND(K$7&lt;$A162+1,K$8&gt;$A162-1),K$9*VLOOKUP($A162,curves,3,0),0)</f>
        <v>0</v>
      </c>
      <c r="L162" s="4" t="n">
        <f aca="false">+IF(AND(K$7&lt;$A162+1,K$8&gt;$A162-1),K$9*(VLOOKUP($A162,curves,6,0)-K$10)*VLOOKUP($A162,curves,3,0),0)</f>
        <v>0</v>
      </c>
      <c r="N162" s="3" t="n">
        <f aca="false">+IF(AND(N$7&lt;$A162+1,N$8&gt;$A162-1),N$9*VLOOKUP($A162,curves,3,0),0)</f>
        <v>0</v>
      </c>
      <c r="O162" s="4" t="n">
        <f aca="false">+IF(AND(N$7&lt;$A162+1,N$8&gt;$A162-1),N$9*(VLOOKUP($A162,curves,6,0)-N$10)*VLOOKUP($A162,curves,3,0),0)</f>
        <v>0</v>
      </c>
      <c r="Q162" s="3"/>
      <c r="R162" s="4"/>
      <c r="T162" s="3" t="n">
        <f aca="false">+IF(AND(T$7&lt;$A162+1,T$8&gt;$A162-1),T$9*VLOOKUP($A162,curves,3,0),0)</f>
        <v>0</v>
      </c>
      <c r="U162" s="4" t="n">
        <f aca="false">+IF(AND(T$7&lt;$A162+1,T$8&gt;$A162-1),T$9*(VLOOKUP($A162,curves,6,0)-T$10)*VLOOKUP($A162,curves,3,0),0)</f>
        <v>0</v>
      </c>
      <c r="W162" s="3" t="n">
        <f aca="false">+IF(AND(W$7&lt;$A162+1,W$8&gt;$A162-1),W$9*VLOOKUP($A162,curves,3,0),0)</f>
        <v>0</v>
      </c>
      <c r="X162" s="4" t="n">
        <f aca="false">+IF(AND(W$7&lt;$A162+1,W$8&gt;$A162-1),W$9*(VLOOKUP($A162,curves,6,0)-W$10)*VLOOKUP($A162,curves,3,0),0)</f>
        <v>0</v>
      </c>
      <c r="Z162" s="3" t="n">
        <f aca="false">+IF(AND(Z$7&lt;$A162+1,Z$8&gt;$A162-1),Z$9*VLOOKUP($A162,curves,3,0),0)</f>
        <v>0</v>
      </c>
      <c r="AA162" s="4" t="n">
        <f aca="false">+IF(AND(Z$7&lt;$A162+1,Z$8&gt;$A162-1),Z$9*(VLOOKUP($A162,curves,6,0)-Z$10)*VLOOKUP($A162,curves,3,0),0)</f>
        <v>0</v>
      </c>
      <c r="AC162" s="3"/>
      <c r="AD162" s="4"/>
      <c r="AF162" s="3" t="n">
        <f aca="false">+IF(AND(AF$7&lt;$A162+1,AF$8&gt;$A162-1),AF$9*VLOOKUP($A162,curves,3,0),0)</f>
        <v>12693635.479482</v>
      </c>
      <c r="AG162" s="4" t="n">
        <f aca="false">+IF(AND(AF$7&lt;$A162+1,AF$8&gt;$A162-1),AF$9*(VLOOKUP($A162,curves,6,0)-AF$10)*VLOOKUP($A162,curves,3,0),0)</f>
        <v>14559599.8949658</v>
      </c>
      <c r="AI162" s="3" t="n">
        <f aca="false">+IF(AND(AI$7&lt;$A162+1,AI$8&gt;$A162-1),AI$9*VLOOKUP($A162,curves,3,0),0)</f>
        <v>-139987.950794823</v>
      </c>
      <c r="AJ162" s="4" t="n">
        <f aca="false">+IF(AND(AI$7&lt;$A162+1,AI$8&gt;$A162-1),AI$9*(VLOOKUP($A162,curves,6,0)-AI$10)*VLOOKUP($A162,curves,3,0),0)</f>
        <v>-482538.466389755</v>
      </c>
      <c r="AL162" s="3" t="n">
        <f aca="false">+IF(AND(AL$7&lt;$A162+1,AL$8&gt;$A162-1),AL$9*VLOOKUP($A162,curves,3,0),0)</f>
        <v>-313841.188217179</v>
      </c>
      <c r="AM162" s="4" t="n">
        <f aca="false">+IF(AND(AL$7&lt;$A162+1,AL$8&gt;$A162-1),AL$9*(VLOOKUP($A162,curves,6,0)-AL$10)*VLOOKUP($A162,curves,3,0),0)</f>
        <v>-1081810.57578461</v>
      </c>
      <c r="AO162" s="3"/>
      <c r="AP162" s="4"/>
    </row>
    <row r="163" customFormat="false" ht="12.75" hidden="false" customHeight="false" outlineLevel="0" collapsed="false">
      <c r="A163" s="58" t="n">
        <f aca="false">+curves!A152</f>
        <v>41244</v>
      </c>
      <c r="B163" s="3" t="n">
        <f aca="false">+SUMIF($H$11:$CM$11,"POS",$H163:$CM163)</f>
        <v>12167979.4037579</v>
      </c>
      <c r="C163" s="4" t="n">
        <f aca="false">+SUMIF($H$11:$CM$11,"P&amp;l",$H163:$CM163)</f>
        <v>13807253.2325125</v>
      </c>
      <c r="D163" s="66"/>
      <c r="E163" s="3" t="n">
        <f aca="false">+IF(AND($H$7&lt;$A163+1,$H$8&gt;$A163-1),$H$9*VLOOKUP($A163,curves,3,0),0)</f>
        <v>0</v>
      </c>
      <c r="F163" s="4" t="n">
        <f aca="false">-G163*1000*VLOOKUP(A163,curves,3,0)</f>
        <v>-2974913.04845176</v>
      </c>
      <c r="G163" s="67" t="n">
        <v>1182.62349749634</v>
      </c>
      <c r="H163" s="3" t="n">
        <f aca="false">+IF(AND($H$7&lt;$A163+1,$H$8&gt;$A163-1),$H$9*VLOOKUP($A163,curves,3,0),0)</f>
        <v>0</v>
      </c>
      <c r="I163" s="4" t="n">
        <f aca="false">+IF(AND(H$7&lt;$A163+1,H$8&gt;$A163-1),H$9*(VLOOKUP($A163,curves,6,0)-H$10)*VLOOKUP($A163,curves,3,0),0)</f>
        <v>0</v>
      </c>
      <c r="K163" s="3" t="n">
        <f aca="false">+IF(AND(K$7&lt;$A163+1,K$8&gt;$A163-1),K$9*VLOOKUP($A163,curves,3,0),0)</f>
        <v>0</v>
      </c>
      <c r="L163" s="4" t="n">
        <f aca="false">+IF(AND(K$7&lt;$A163+1,K$8&gt;$A163-1),K$9*(VLOOKUP($A163,curves,6,0)-K$10)*VLOOKUP($A163,curves,3,0),0)</f>
        <v>0</v>
      </c>
      <c r="N163" s="3" t="n">
        <f aca="false">+IF(AND(N$7&lt;$A163+1,N$8&gt;$A163-1),N$9*VLOOKUP($A163,curves,3,0),0)</f>
        <v>0</v>
      </c>
      <c r="O163" s="4" t="n">
        <f aca="false">+IF(AND(N$7&lt;$A163+1,N$8&gt;$A163-1),N$9*(VLOOKUP($A163,curves,6,0)-N$10)*VLOOKUP($A163,curves,3,0),0)</f>
        <v>0</v>
      </c>
      <c r="Q163" s="3"/>
      <c r="R163" s="4"/>
      <c r="T163" s="3" t="n">
        <f aca="false">+IF(AND(T$7&lt;$A163+1,T$8&gt;$A163-1),T$9*VLOOKUP($A163,curves,3,0),0)</f>
        <v>0</v>
      </c>
      <c r="U163" s="4" t="n">
        <f aca="false">+IF(AND(T$7&lt;$A163+1,T$8&gt;$A163-1),T$9*(VLOOKUP($A163,curves,6,0)-T$10)*VLOOKUP($A163,curves,3,0),0)</f>
        <v>0</v>
      </c>
      <c r="W163" s="3" t="n">
        <f aca="false">+IF(AND(W$7&lt;$A163+1,W$8&gt;$A163-1),W$9*VLOOKUP($A163,curves,3,0),0)</f>
        <v>0</v>
      </c>
      <c r="X163" s="4" t="n">
        <f aca="false">+IF(AND(W$7&lt;$A163+1,W$8&gt;$A163-1),W$9*(VLOOKUP($A163,curves,6,0)-W$10)*VLOOKUP($A163,curves,3,0),0)</f>
        <v>0</v>
      </c>
      <c r="Z163" s="3" t="n">
        <f aca="false">+IF(AND(Z$7&lt;$A163+1,Z$8&gt;$A163-1),Z$9*VLOOKUP($A163,curves,3,0),0)</f>
        <v>0</v>
      </c>
      <c r="AA163" s="4" t="n">
        <f aca="false">+IF(AND(Z$7&lt;$A163+1,Z$8&gt;$A163-1),Z$9*(VLOOKUP($A163,curves,6,0)-Z$10)*VLOOKUP($A163,curves,3,0),0)</f>
        <v>0</v>
      </c>
      <c r="AC163" s="3"/>
      <c r="AD163" s="4"/>
      <c r="AF163" s="3" t="n">
        <f aca="false">+IF(AND(AF$7&lt;$A163+1,AF$8&gt;$A163-1),AF$9*VLOOKUP($A163,curves,3,0),0)</f>
        <v>12619145.334224</v>
      </c>
      <c r="AG163" s="4" t="n">
        <f aca="false">+IF(AND(AF$7&lt;$A163+1,AF$8&gt;$A163-1),AF$9*(VLOOKUP($A163,curves,6,0)-AF$10)*VLOOKUP($A163,curves,3,0),0)</f>
        <v>15395357.3077533</v>
      </c>
      <c r="AI163" s="3" t="n">
        <f aca="false">+IF(AND(AI$7&lt;$A163+1,AI$8&gt;$A163-1),AI$9*VLOOKUP($A163,curves,3,0),0)</f>
        <v>-139166.458574889</v>
      </c>
      <c r="AJ163" s="4" t="n">
        <f aca="false">+IF(AND(AI$7&lt;$A163+1,AI$8&gt;$A163-1),AI$9*(VLOOKUP($A163,curves,6,0)-AI$10)*VLOOKUP($A163,curves,3,0),0)</f>
        <v>-489865.934183609</v>
      </c>
      <c r="AL163" s="3" t="n">
        <f aca="false">+IF(AND(AL$7&lt;$A163+1,AL$8&gt;$A163-1),AL$9*VLOOKUP($A163,curves,3,0),0)</f>
        <v>-311999.471891227</v>
      </c>
      <c r="AM163" s="4" t="n">
        <f aca="false">+IF(AND(AL$7&lt;$A163+1,AL$8&gt;$A163-1),AL$9*(VLOOKUP($A163,curves,6,0)-AL$10)*VLOOKUP($A163,curves,3,0),0)</f>
        <v>-1098238.14105712</v>
      </c>
      <c r="AO163" s="3"/>
      <c r="AP163" s="4"/>
    </row>
    <row r="164" customFormat="false" ht="12.75" hidden="false" customHeight="false" outlineLevel="0" collapsed="false">
      <c r="A164" s="58" t="n">
        <f aca="false">+curves!A153</f>
        <v>41275</v>
      </c>
      <c r="B164" s="3" t="n">
        <f aca="false">+SUMIF($H$11:$CM$11,"POS",$H164:$CM164)</f>
        <v>12094196.9394893</v>
      </c>
      <c r="C164" s="4" t="n">
        <f aca="false">+SUMIF($H$11:$CM$11,"P&amp;l",$H164:$CM164)</f>
        <v>17037340.7339849</v>
      </c>
      <c r="D164" s="66"/>
      <c r="E164" s="3" t="n">
        <f aca="false">+IF(AND($H$7&lt;$A164+1,$H$8&gt;$A164-1),$H$9*VLOOKUP($A164,curves,3,0),0)</f>
        <v>0</v>
      </c>
      <c r="F164" s="4" t="n">
        <f aca="false">-G164*1000*VLOOKUP(A164,curves,3,0)</f>
        <v>-2958680.3049607</v>
      </c>
      <c r="G164" s="67" t="n">
        <v>1183.34586501358</v>
      </c>
      <c r="H164" s="3" t="n">
        <f aca="false">+IF(AND($H$7&lt;$A164+1,$H$8&gt;$A164-1),$H$9*VLOOKUP($A164,curves,3,0),0)</f>
        <v>0</v>
      </c>
      <c r="I164" s="4" t="n">
        <f aca="false">+IF(AND(H$7&lt;$A164+1,H$8&gt;$A164-1),H$9*(VLOOKUP($A164,curves,6,0)-H$10)*VLOOKUP($A164,curves,3,0),0)</f>
        <v>0</v>
      </c>
      <c r="K164" s="3" t="n">
        <f aca="false">+IF(AND(K$7&lt;$A164+1,K$8&gt;$A164-1),K$9*VLOOKUP($A164,curves,3,0),0)</f>
        <v>0</v>
      </c>
      <c r="L164" s="4" t="n">
        <f aca="false">+IF(AND(K$7&lt;$A164+1,K$8&gt;$A164-1),K$9*(VLOOKUP($A164,curves,6,0)-K$10)*VLOOKUP($A164,curves,3,0),0)</f>
        <v>0</v>
      </c>
      <c r="N164" s="3" t="n">
        <f aca="false">+IF(AND(N$7&lt;$A164+1,N$8&gt;$A164-1),N$9*VLOOKUP($A164,curves,3,0),0)</f>
        <v>0</v>
      </c>
      <c r="O164" s="4" t="n">
        <f aca="false">+IF(AND(N$7&lt;$A164+1,N$8&gt;$A164-1),N$9*(VLOOKUP($A164,curves,6,0)-N$10)*VLOOKUP($A164,curves,3,0),0)</f>
        <v>0</v>
      </c>
      <c r="Q164" s="3"/>
      <c r="R164" s="4"/>
      <c r="T164" s="3" t="n">
        <f aca="false">+IF(AND(T$7&lt;$A164+1,T$8&gt;$A164-1),T$9*VLOOKUP($A164,curves,3,0),0)</f>
        <v>0</v>
      </c>
      <c r="U164" s="4" t="n">
        <f aca="false">+IF(AND(T$7&lt;$A164+1,T$8&gt;$A164-1),T$9*(VLOOKUP($A164,curves,6,0)-T$10)*VLOOKUP($A164,curves,3,0),0)</f>
        <v>0</v>
      </c>
      <c r="W164" s="3" t="n">
        <f aca="false">+IF(AND(W$7&lt;$A164+1,W$8&gt;$A164-1),W$9*VLOOKUP($A164,curves,3,0),0)</f>
        <v>0</v>
      </c>
      <c r="X164" s="4" t="n">
        <f aca="false">+IF(AND(W$7&lt;$A164+1,W$8&gt;$A164-1),W$9*(VLOOKUP($A164,curves,6,0)-W$10)*VLOOKUP($A164,curves,3,0),0)</f>
        <v>0</v>
      </c>
      <c r="Z164" s="3" t="n">
        <f aca="false">+IF(AND(Z$7&lt;$A164+1,Z$8&gt;$A164-1),Z$9*VLOOKUP($A164,curves,3,0),0)</f>
        <v>0</v>
      </c>
      <c r="AA164" s="4" t="n">
        <f aca="false">+IF(AND(Z$7&lt;$A164+1,Z$8&gt;$A164-1),Z$9*(VLOOKUP($A164,curves,6,0)-Z$10)*VLOOKUP($A164,curves,3,0),0)</f>
        <v>0</v>
      </c>
      <c r="AC164" s="3"/>
      <c r="AD164" s="4"/>
      <c r="AF164" s="3" t="n">
        <f aca="false">+IF(AND(AF$7&lt;$A164+1,AF$8&gt;$A164-1),AF$9*VLOOKUP($A164,curves,3,0),0)</f>
        <v>12542627.1541032</v>
      </c>
      <c r="AG164" s="4" t="n">
        <f aca="false">+IF(AND(AF$7&lt;$A164+1,AF$8&gt;$A164-1),AF$9*(VLOOKUP($A164,curves,6,0)-AF$10)*VLOOKUP($A164,curves,3,0),0)</f>
        <v>18738684.9682302</v>
      </c>
      <c r="AI164" s="3" t="n">
        <f aca="false">+IF(AND(AI$7&lt;$A164+1,AI$8&gt;$A164-1),AI$9*VLOOKUP($A164,curves,3,0),0)</f>
        <v>-138322.600780881</v>
      </c>
      <c r="AJ164" s="4" t="n">
        <f aca="false">+IF(AND(AI$7&lt;$A164+1,AI$8&gt;$A164-1),AI$9*(VLOOKUP($A164,curves,6,0)-AI$10)*VLOOKUP($A164,curves,3,0),0)</f>
        <v>-524795.947362663</v>
      </c>
      <c r="AL164" s="3" t="n">
        <f aca="false">+IF(AND(AL$7&lt;$A164+1,AL$8&gt;$A164-1),AL$9*VLOOKUP($A164,curves,3,0),0)</f>
        <v>-310107.613833058</v>
      </c>
      <c r="AM164" s="4" t="n">
        <f aca="false">+IF(AND(AL$7&lt;$A164+1,AL$8&gt;$A164-1),AL$9*(VLOOKUP($A164,curves,6,0)-AL$10)*VLOOKUP($A164,curves,3,0),0)</f>
        <v>-1176548.28688262</v>
      </c>
      <c r="AO164" s="3"/>
      <c r="AP164" s="4"/>
    </row>
    <row r="165" customFormat="false" ht="12.75" hidden="false" customHeight="false" outlineLevel="0" collapsed="false">
      <c r="A165" s="58" t="n">
        <f aca="false">+curves!A154</f>
        <v>41306</v>
      </c>
      <c r="B165" s="3" t="n">
        <f aca="false">+SUMIF($H$11:$CM$11,"POS",$H165:$CM165)</f>
        <v>12020857.7459169</v>
      </c>
      <c r="C165" s="4" t="n">
        <f aca="false">+SUMIF($H$11:$CM$11,"P&amp;l",$H165:$CM165)</f>
        <v>15912253.4148527</v>
      </c>
      <c r="D165" s="66"/>
      <c r="E165" s="3" t="n">
        <f aca="false">+IF(AND($H$7&lt;$A165+1,$H$8&gt;$A165-1),$H$9*VLOOKUP($A165,curves,3,0),0)</f>
        <v>0</v>
      </c>
      <c r="F165" s="4" t="n">
        <f aca="false">-G165*1000*VLOOKUP(A165,curves,3,0)</f>
        <v>-2942535.89021607</v>
      </c>
      <c r="G165" s="67" t="n">
        <v>1184.06898072008</v>
      </c>
      <c r="H165" s="3" t="n">
        <f aca="false">+IF(AND($H$7&lt;$A165+1,$H$8&gt;$A165-1),$H$9*VLOOKUP($A165,curves,3,0),0)</f>
        <v>0</v>
      </c>
      <c r="I165" s="4" t="n">
        <f aca="false">+IF(AND(H$7&lt;$A165+1,H$8&gt;$A165-1),H$9*(VLOOKUP($A165,curves,6,0)-H$10)*VLOOKUP($A165,curves,3,0),0)</f>
        <v>0</v>
      </c>
      <c r="K165" s="3" t="n">
        <f aca="false">+IF(AND(K$7&lt;$A165+1,K$8&gt;$A165-1),K$9*VLOOKUP($A165,curves,3,0),0)</f>
        <v>0</v>
      </c>
      <c r="L165" s="4" t="n">
        <f aca="false">+IF(AND(K$7&lt;$A165+1,K$8&gt;$A165-1),K$9*(VLOOKUP($A165,curves,6,0)-K$10)*VLOOKUP($A165,curves,3,0),0)</f>
        <v>0</v>
      </c>
      <c r="N165" s="3" t="n">
        <f aca="false">+IF(AND(N$7&lt;$A165+1,N$8&gt;$A165-1),N$9*VLOOKUP($A165,curves,3,0),0)</f>
        <v>0</v>
      </c>
      <c r="O165" s="4" t="n">
        <f aca="false">+IF(AND(N$7&lt;$A165+1,N$8&gt;$A165-1),N$9*(VLOOKUP($A165,curves,6,0)-N$10)*VLOOKUP($A165,curves,3,0),0)</f>
        <v>0</v>
      </c>
      <c r="Q165" s="3"/>
      <c r="R165" s="4"/>
      <c r="T165" s="3" t="n">
        <f aca="false">+IF(AND(T$7&lt;$A165+1,T$8&gt;$A165-1),T$9*VLOOKUP($A165,curves,3,0),0)</f>
        <v>0</v>
      </c>
      <c r="U165" s="4" t="n">
        <f aca="false">+IF(AND(T$7&lt;$A165+1,T$8&gt;$A165-1),T$9*(VLOOKUP($A165,curves,6,0)-T$10)*VLOOKUP($A165,curves,3,0),0)</f>
        <v>0</v>
      </c>
      <c r="W165" s="3" t="n">
        <f aca="false">+IF(AND(W$7&lt;$A165+1,W$8&gt;$A165-1),W$9*VLOOKUP($A165,curves,3,0),0)</f>
        <v>0</v>
      </c>
      <c r="X165" s="4" t="n">
        <f aca="false">+IF(AND(W$7&lt;$A165+1,W$8&gt;$A165-1),W$9*(VLOOKUP($A165,curves,6,0)-W$10)*VLOOKUP($A165,curves,3,0),0)</f>
        <v>0</v>
      </c>
      <c r="Z165" s="3" t="n">
        <f aca="false">+IF(AND(Z$7&lt;$A165+1,Z$8&gt;$A165-1),Z$9*VLOOKUP($A165,curves,3,0),0)</f>
        <v>0</v>
      </c>
      <c r="AA165" s="4" t="n">
        <f aca="false">+IF(AND(Z$7&lt;$A165+1,Z$8&gt;$A165-1),Z$9*(VLOOKUP($A165,curves,6,0)-Z$10)*VLOOKUP($A165,curves,3,0),0)</f>
        <v>0</v>
      </c>
      <c r="AC165" s="3"/>
      <c r="AD165" s="4"/>
      <c r="AF165" s="3" t="n">
        <f aca="false">+IF(AND(AF$7&lt;$A165+1,AF$8&gt;$A165-1),AF$9*VLOOKUP($A165,curves,3,0),0)</f>
        <v>12466568.6803275</v>
      </c>
      <c r="AG165" s="4" t="n">
        <f aca="false">+IF(AND(AF$7&lt;$A165+1,AF$8&gt;$A165-1),AF$9*(VLOOKUP($A165,curves,6,0)-AF$10)*VLOOKUP($A165,curves,3,0),0)</f>
        <v>17565395.2705815</v>
      </c>
      <c r="AI165" s="3" t="n">
        <f aca="false">+IF(AND(AI$7&lt;$A165+1,AI$8&gt;$A165-1),AI$9*VLOOKUP($A165,curves,3,0),0)</f>
        <v>-137483.812720388</v>
      </c>
      <c r="AJ165" s="4" t="n">
        <f aca="false">+IF(AND(AI$7&lt;$A165+1,AI$8&gt;$A165-1),AI$9*(VLOOKUP($A165,curves,6,0)-AI$10)*VLOOKUP($A165,curves,3,0),0)</f>
        <v>-509927.461379919</v>
      </c>
      <c r="AL165" s="3" t="n">
        <f aca="false">+IF(AND(AL$7&lt;$A165+1,AL$8&gt;$A165-1),AL$9*VLOOKUP($A165,curves,3,0),0)</f>
        <v>-308227.121690178</v>
      </c>
      <c r="AM165" s="4" t="n">
        <f aca="false">+IF(AND(AL$7&lt;$A165+1,AL$8&gt;$A165-1),AL$9*(VLOOKUP($A165,curves,6,0)-AL$10)*VLOOKUP($A165,curves,3,0),0)</f>
        <v>-1143214.39434887</v>
      </c>
      <c r="AO165" s="3"/>
      <c r="AP165" s="4"/>
    </row>
    <row r="166" customFormat="false" ht="12.75" hidden="false" customHeight="false" outlineLevel="0" collapsed="false">
      <c r="A166" s="58" t="n">
        <f aca="false">+curves!A155</f>
        <v>41334</v>
      </c>
      <c r="B166" s="3" t="n">
        <f aca="false">+SUMIF($H$11:$CM$11,"POS",$H166:$CM166)</f>
        <v>11954994.6998097</v>
      </c>
      <c r="C166" s="4" t="n">
        <f aca="false">+SUMIF($H$11:$CM$11,"P&amp;l",$H166:$CM166)</f>
        <v>14545884.7308584</v>
      </c>
      <c r="D166" s="66"/>
      <c r="E166" s="3" t="n">
        <f aca="false">+IF(AND($H$7&lt;$A166+1,$H$8&gt;$A166-1),$H$9*VLOOKUP($A166,curves,3,0),0)</f>
        <v>0</v>
      </c>
      <c r="F166" s="4" t="n">
        <f aca="false">-G166*1000*VLOOKUP(A166,curves,3,0)</f>
        <v>-2928202.57206545</v>
      </c>
      <c r="G166" s="67" t="n">
        <v>1184.79284539076</v>
      </c>
      <c r="H166" s="3" t="n">
        <f aca="false">+IF(AND($H$7&lt;$A166+1,$H$8&gt;$A166-1),$H$9*VLOOKUP($A166,curves,3,0),0)</f>
        <v>0</v>
      </c>
      <c r="I166" s="4" t="n">
        <f aca="false">+IF(AND(H$7&lt;$A166+1,H$8&gt;$A166-1),H$9*(VLOOKUP($A166,curves,6,0)-H$10)*VLOOKUP($A166,curves,3,0),0)</f>
        <v>0</v>
      </c>
      <c r="K166" s="3" t="n">
        <f aca="false">+IF(AND(K$7&lt;$A166+1,K$8&gt;$A166-1),K$9*VLOOKUP($A166,curves,3,0),0)</f>
        <v>0</v>
      </c>
      <c r="L166" s="4" t="n">
        <f aca="false">+IF(AND(K$7&lt;$A166+1,K$8&gt;$A166-1),K$9*(VLOOKUP($A166,curves,6,0)-K$10)*VLOOKUP($A166,curves,3,0),0)</f>
        <v>0</v>
      </c>
      <c r="N166" s="3" t="n">
        <f aca="false">+IF(AND(N$7&lt;$A166+1,N$8&gt;$A166-1),N$9*VLOOKUP($A166,curves,3,0),0)</f>
        <v>0</v>
      </c>
      <c r="O166" s="4" t="n">
        <f aca="false">+IF(AND(N$7&lt;$A166+1,N$8&gt;$A166-1),N$9*(VLOOKUP($A166,curves,6,0)-N$10)*VLOOKUP($A166,curves,3,0),0)</f>
        <v>0</v>
      </c>
      <c r="Q166" s="3"/>
      <c r="R166" s="4"/>
      <c r="T166" s="3" t="n">
        <f aca="false">+IF(AND(T$7&lt;$A166+1,T$8&gt;$A166-1),T$9*VLOOKUP($A166,curves,3,0),0)</f>
        <v>0</v>
      </c>
      <c r="U166" s="4" t="n">
        <f aca="false">+IF(AND(T$7&lt;$A166+1,T$8&gt;$A166-1),T$9*(VLOOKUP($A166,curves,6,0)-T$10)*VLOOKUP($A166,curves,3,0),0)</f>
        <v>0</v>
      </c>
      <c r="W166" s="3" t="n">
        <f aca="false">+IF(AND(W$7&lt;$A166+1,W$8&gt;$A166-1),W$9*VLOOKUP($A166,curves,3,0),0)</f>
        <v>0</v>
      </c>
      <c r="X166" s="4" t="n">
        <f aca="false">+IF(AND(W$7&lt;$A166+1,W$8&gt;$A166-1),W$9*(VLOOKUP($A166,curves,6,0)-W$10)*VLOOKUP($A166,curves,3,0),0)</f>
        <v>0</v>
      </c>
      <c r="Z166" s="3" t="n">
        <f aca="false">+IF(AND(Z$7&lt;$A166+1,Z$8&gt;$A166-1),Z$9*VLOOKUP($A166,curves,3,0),0)</f>
        <v>0</v>
      </c>
      <c r="AA166" s="4" t="n">
        <f aca="false">+IF(AND(Z$7&lt;$A166+1,Z$8&gt;$A166-1),Z$9*(VLOOKUP($A166,curves,6,0)-Z$10)*VLOOKUP($A166,curves,3,0),0)</f>
        <v>0</v>
      </c>
      <c r="AC166" s="3"/>
      <c r="AD166" s="4"/>
      <c r="AF166" s="3" t="n">
        <f aca="false">+IF(AND(AF$7&lt;$A166+1,AF$8&gt;$A166-1),AF$9*VLOOKUP($A166,curves,3,0),0)</f>
        <v>12398263.5555896</v>
      </c>
      <c r="AG166" s="4" t="n">
        <f aca="false">+IF(AND(AF$7&lt;$A166+1,AF$8&gt;$A166-1),AF$9*(VLOOKUP($A166,curves,6,0)-AF$10)*VLOOKUP($A166,curves,3,0),0)</f>
        <v>16142539.1493776</v>
      </c>
      <c r="AI166" s="3" t="n">
        <f aca="false">+IF(AND(AI$7&lt;$A166+1,AI$8&gt;$A166-1),AI$9*VLOOKUP($A166,curves,3,0),0)</f>
        <v>-136730.530143753</v>
      </c>
      <c r="AJ166" s="4" t="n">
        <f aca="false">+IF(AND(AI$7&lt;$A166+1,AI$8&gt;$A166-1),AI$9*(VLOOKUP($A166,curves,6,0)-AI$10)*VLOOKUP($A166,curves,3,0),0)</f>
        <v>-492503.369577798</v>
      </c>
      <c r="AL166" s="3" t="n">
        <f aca="false">+IF(AND(AL$7&lt;$A166+1,AL$8&gt;$A166-1),AL$9*VLOOKUP($A166,curves,3,0),0)</f>
        <v>-306538.325636145</v>
      </c>
      <c r="AM166" s="4" t="n">
        <f aca="false">+IF(AND(AL$7&lt;$A166+1,AL$8&gt;$A166-1),AL$9*(VLOOKUP($A166,curves,6,0)-AL$10)*VLOOKUP($A166,curves,3,0),0)</f>
        <v>-1104151.0489414</v>
      </c>
      <c r="AO166" s="3"/>
      <c r="AP166" s="4"/>
    </row>
    <row r="167" customFormat="false" ht="12.75" hidden="false" customHeight="false" outlineLevel="0" collapsed="false">
      <c r="A167" s="58" t="n">
        <f aca="false">+curves!A156</f>
        <v>41365</v>
      </c>
      <c r="B167" s="3" t="n">
        <f aca="false">+SUMIF($H$11:$CM$11,"POS",$H167:$CM167)</f>
        <v>11882491.8756697</v>
      </c>
      <c r="C167" s="4" t="n">
        <f aca="false">+SUMIF($H$11:$CM$11,"P&amp;l",$H167:$CM167)</f>
        <v>13114947.4910105</v>
      </c>
      <c r="D167" s="66"/>
      <c r="E167" s="3" t="n">
        <f aca="false">+IF(AND($H$7&lt;$A167+1,$H$8&gt;$A167-1),$H$9*VLOOKUP($A167,curves,3,0),0)</f>
        <v>0</v>
      </c>
      <c r="F167" s="4" t="n">
        <f aca="false">-G167*1000*VLOOKUP(A167,curves,3,0)</f>
        <v>-2912224.07234286</v>
      </c>
      <c r="G167" s="67" t="n">
        <v>1185.51745980143</v>
      </c>
      <c r="H167" s="3" t="n">
        <f aca="false">+IF(AND($H$7&lt;$A167+1,$H$8&gt;$A167-1),$H$9*VLOOKUP($A167,curves,3,0),0)</f>
        <v>0</v>
      </c>
      <c r="I167" s="4" t="n">
        <f aca="false">+IF(AND(H$7&lt;$A167+1,H$8&gt;$A167-1),H$9*(VLOOKUP($A167,curves,6,0)-H$10)*VLOOKUP($A167,curves,3,0),0)</f>
        <v>0</v>
      </c>
      <c r="K167" s="3" t="n">
        <f aca="false">+IF(AND(K$7&lt;$A167+1,K$8&gt;$A167-1),K$9*VLOOKUP($A167,curves,3,0),0)</f>
        <v>0</v>
      </c>
      <c r="L167" s="4" t="n">
        <f aca="false">+IF(AND(K$7&lt;$A167+1,K$8&gt;$A167-1),K$9*(VLOOKUP($A167,curves,6,0)-K$10)*VLOOKUP($A167,curves,3,0),0)</f>
        <v>0</v>
      </c>
      <c r="N167" s="3" t="n">
        <f aca="false">+IF(AND(N$7&lt;$A167+1,N$8&gt;$A167-1),N$9*VLOOKUP($A167,curves,3,0),0)</f>
        <v>0</v>
      </c>
      <c r="O167" s="4" t="n">
        <f aca="false">+IF(AND(N$7&lt;$A167+1,N$8&gt;$A167-1),N$9*(VLOOKUP($A167,curves,6,0)-N$10)*VLOOKUP($A167,curves,3,0),0)</f>
        <v>0</v>
      </c>
      <c r="Q167" s="3"/>
      <c r="R167" s="4"/>
      <c r="T167" s="3" t="n">
        <f aca="false">+IF(AND(T$7&lt;$A167+1,T$8&gt;$A167-1),T$9*VLOOKUP($A167,curves,3,0),0)</f>
        <v>0</v>
      </c>
      <c r="U167" s="4" t="n">
        <f aca="false">+IF(AND(T$7&lt;$A167+1,T$8&gt;$A167-1),T$9*(VLOOKUP($A167,curves,6,0)-T$10)*VLOOKUP($A167,curves,3,0),0)</f>
        <v>0</v>
      </c>
      <c r="W167" s="3" t="n">
        <f aca="false">+IF(AND(W$7&lt;$A167+1,W$8&gt;$A167-1),W$9*VLOOKUP($A167,curves,3,0),0)</f>
        <v>0</v>
      </c>
      <c r="X167" s="4" t="n">
        <f aca="false">+IF(AND(W$7&lt;$A167+1,W$8&gt;$A167-1),W$9*(VLOOKUP($A167,curves,6,0)-W$10)*VLOOKUP($A167,curves,3,0),0)</f>
        <v>0</v>
      </c>
      <c r="Z167" s="3" t="n">
        <f aca="false">+IF(AND(Z$7&lt;$A167+1,Z$8&gt;$A167-1),Z$9*VLOOKUP($A167,curves,3,0),0)</f>
        <v>0</v>
      </c>
      <c r="AA167" s="4" t="n">
        <f aca="false">+IF(AND(Z$7&lt;$A167+1,Z$8&gt;$A167-1),Z$9*(VLOOKUP($A167,curves,6,0)-Z$10)*VLOOKUP($A167,curves,3,0),0)</f>
        <v>0</v>
      </c>
      <c r="AC167" s="3"/>
      <c r="AD167" s="4"/>
      <c r="AF167" s="3" t="n">
        <f aca="false">+IF(AND(AF$7&lt;$A167+1,AF$8&gt;$A167-1),AF$9*VLOOKUP($A167,curves,3,0),0)</f>
        <v>12323072.4622613</v>
      </c>
      <c r="AG167" s="4" t="n">
        <f aca="false">+IF(AND(AF$7&lt;$A167+1,AF$8&gt;$A167-1),AF$9*(VLOOKUP($A167,curves,6,0)-AF$10)*VLOOKUP($A167,curves,3,0),0)</f>
        <v>14652133.1576287</v>
      </c>
      <c r="AI167" s="3" t="n">
        <f aca="false">+IF(AND(AI$7&lt;$A167+1,AI$8&gt;$A167-1),AI$9*VLOOKUP($A167,curves,3,0),0)</f>
        <v>-135901.307728311</v>
      </c>
      <c r="AJ167" s="4" t="n">
        <f aca="false">+IF(AND(AI$7&lt;$A167+1,AI$8&gt;$A167-1),AI$9*(VLOOKUP($A167,curves,6,0)-AI$10)*VLOOKUP($A167,curves,3,0),0)</f>
        <v>-474159.662664076</v>
      </c>
      <c r="AL167" s="3" t="n">
        <f aca="false">+IF(AND(AL$7&lt;$A167+1,AL$8&gt;$A167-1),AL$9*VLOOKUP($A167,curves,3,0),0)</f>
        <v>-304679.278863326</v>
      </c>
      <c r="AM167" s="4" t="n">
        <f aca="false">+IF(AND(AL$7&lt;$A167+1,AL$8&gt;$A167-1),AL$9*(VLOOKUP($A167,curves,6,0)-AL$10)*VLOOKUP($A167,curves,3,0),0)</f>
        <v>-1063026.00395414</v>
      </c>
      <c r="AO167" s="3"/>
      <c r="AP167" s="4"/>
    </row>
    <row r="168" customFormat="false" ht="12.75" hidden="false" customHeight="false" outlineLevel="0" collapsed="false">
      <c r="A168" s="58" t="n">
        <f aca="false">+curves!A157</f>
        <v>41395</v>
      </c>
      <c r="B168" s="3" t="n">
        <f aca="false">+SUMIF($H$11:$CM$11,"POS",$H168:$CM168)</f>
        <v>11812742.6807451</v>
      </c>
      <c r="C168" s="4" t="n">
        <f aca="false">+SUMIF($H$11:$CM$11,"P&amp;l",$H168:$CM168)</f>
        <v>12860772.748492</v>
      </c>
      <c r="D168" s="66"/>
      <c r="E168" s="3" t="n">
        <f aca="false">+IF(AND($H$7&lt;$A168+1,$H$8&gt;$A168-1),$H$9*VLOOKUP($A168,curves,3,0),0)</f>
        <v>0</v>
      </c>
      <c r="F168" s="4" t="n">
        <f aca="false">-G168*1000*VLOOKUP(A168,curves,3,0)</f>
        <v>-2896900.96991005</v>
      </c>
      <c r="G168" s="67" t="n">
        <v>1186.24282472858</v>
      </c>
      <c r="H168" s="3" t="n">
        <f aca="false">+IF(AND($H$7&lt;$A168+1,$H$8&gt;$A168-1),$H$9*VLOOKUP($A168,curves,3,0),0)</f>
        <v>0</v>
      </c>
      <c r="I168" s="4" t="n">
        <f aca="false">+IF(AND(H$7&lt;$A168+1,H$8&gt;$A168-1),H$9*(VLOOKUP($A168,curves,6,0)-H$10)*VLOOKUP($A168,curves,3,0),0)</f>
        <v>0</v>
      </c>
      <c r="K168" s="3" t="n">
        <f aca="false">+IF(AND(K$7&lt;$A168+1,K$8&gt;$A168-1),K$9*VLOOKUP($A168,curves,3,0),0)</f>
        <v>0</v>
      </c>
      <c r="L168" s="4" t="n">
        <f aca="false">+IF(AND(K$7&lt;$A168+1,K$8&gt;$A168-1),K$9*(VLOOKUP($A168,curves,6,0)-K$10)*VLOOKUP($A168,curves,3,0),0)</f>
        <v>0</v>
      </c>
      <c r="N168" s="3" t="n">
        <f aca="false">+IF(AND(N$7&lt;$A168+1,N$8&gt;$A168-1),N$9*VLOOKUP($A168,curves,3,0),0)</f>
        <v>0</v>
      </c>
      <c r="O168" s="4" t="n">
        <f aca="false">+IF(AND(N$7&lt;$A168+1,N$8&gt;$A168-1),N$9*(VLOOKUP($A168,curves,6,0)-N$10)*VLOOKUP($A168,curves,3,0),0)</f>
        <v>0</v>
      </c>
      <c r="Q168" s="3"/>
      <c r="R168" s="4"/>
      <c r="T168" s="3" t="n">
        <f aca="false">+IF(AND(T$7&lt;$A168+1,T$8&gt;$A168-1),T$9*VLOOKUP($A168,curves,3,0),0)</f>
        <v>0</v>
      </c>
      <c r="U168" s="4" t="n">
        <f aca="false">+IF(AND(T$7&lt;$A168+1,T$8&gt;$A168-1),T$9*(VLOOKUP($A168,curves,6,0)-T$10)*VLOOKUP($A168,curves,3,0),0)</f>
        <v>0</v>
      </c>
      <c r="W168" s="3" t="n">
        <f aca="false">+IF(AND(W$7&lt;$A168+1,W$8&gt;$A168-1),W$9*VLOOKUP($A168,curves,3,0),0)</f>
        <v>0</v>
      </c>
      <c r="X168" s="4" t="n">
        <f aca="false">+IF(AND(W$7&lt;$A168+1,W$8&gt;$A168-1),W$9*(VLOOKUP($A168,curves,6,0)-W$10)*VLOOKUP($A168,curves,3,0),0)</f>
        <v>0</v>
      </c>
      <c r="Z168" s="3" t="n">
        <f aca="false">+IF(AND(Z$7&lt;$A168+1,Z$8&gt;$A168-1),Z$9*VLOOKUP($A168,curves,3,0),0)</f>
        <v>0</v>
      </c>
      <c r="AA168" s="4" t="n">
        <f aca="false">+IF(AND(Z$7&lt;$A168+1,Z$8&gt;$A168-1),Z$9*(VLOOKUP($A168,curves,6,0)-Z$10)*VLOOKUP($A168,curves,3,0),0)</f>
        <v>0</v>
      </c>
      <c r="AC168" s="3"/>
      <c r="AD168" s="4"/>
      <c r="AF168" s="3" t="n">
        <f aca="false">+IF(AND(AF$7&lt;$A168+1,AF$8&gt;$A168-1),AF$9*VLOOKUP($A168,curves,3,0),0)</f>
        <v>12250737.0975724</v>
      </c>
      <c r="AG168" s="4" t="n">
        <f aca="false">+IF(AND(AF$7&lt;$A168+1,AF$8&gt;$A168-1),AF$9*(VLOOKUP($A168,curves,6,0)-AF$10)*VLOOKUP($A168,curves,3,0),0)</f>
        <v>14382365.35255</v>
      </c>
      <c r="AI168" s="3" t="n">
        <f aca="false">+IF(AND(AI$7&lt;$A168+1,AI$8&gt;$A168-1),AI$9*VLOOKUP($A168,curves,3,0),0)</f>
        <v>-135103.578859448</v>
      </c>
      <c r="AJ168" s="4" t="n">
        <f aca="false">+IF(AND(AI$7&lt;$A168+1,AI$8&gt;$A168-1),AI$9*(VLOOKUP($A168,curves,6,0)-AI$10)*VLOOKUP($A168,curves,3,0),0)</f>
        <v>-469349.832957722</v>
      </c>
      <c r="AL168" s="3" t="n">
        <f aca="false">+IF(AND(AL$7&lt;$A168+1,AL$8&gt;$A168-1),AL$9*VLOOKUP($A168,curves,3,0),0)</f>
        <v>-302890.837967824</v>
      </c>
      <c r="AM168" s="4" t="n">
        <f aca="false">+IF(AND(AL$7&lt;$A168+1,AL$8&gt;$A168-1),AL$9*(VLOOKUP($A168,curves,6,0)-AL$10)*VLOOKUP($A168,curves,3,0),0)</f>
        <v>-1052242.77110022</v>
      </c>
      <c r="AO168" s="3"/>
      <c r="AP168" s="4"/>
    </row>
    <row r="169" customFormat="false" ht="12.75" hidden="false" customHeight="false" outlineLevel="0" collapsed="false">
      <c r="A169" s="58" t="n">
        <f aca="false">+curves!A158</f>
        <v>41426</v>
      </c>
      <c r="B169" s="3" t="n">
        <f aca="false">+SUMIF($H$11:$CM$11,"POS",$H169:$CM169)</f>
        <v>11741094.644745</v>
      </c>
      <c r="C169" s="4" t="n">
        <f aca="false">+SUMIF($H$11:$CM$11,"P&amp;l",$H169:$CM169)</f>
        <v>12958884.4969555</v>
      </c>
      <c r="D169" s="66"/>
      <c r="E169" s="3" t="n">
        <f aca="false">+IF(AND($H$7&lt;$A169+1,$H$8&gt;$A169-1),$H$9*VLOOKUP($A169,curves,3,0),0)</f>
        <v>0</v>
      </c>
      <c r="F169" s="4" t="n">
        <f aca="false">-G169*1000*VLOOKUP(A169,curves,3,0)</f>
        <v>-2881092.82483157</v>
      </c>
      <c r="G169" s="67" t="n">
        <v>1186.96894094953</v>
      </c>
      <c r="H169" s="3" t="n">
        <f aca="false">+IF(AND($H$7&lt;$A169+1,$H$8&gt;$A169-1),$H$9*VLOOKUP($A169,curves,3,0),0)</f>
        <v>0</v>
      </c>
      <c r="I169" s="4" t="n">
        <f aca="false">+IF(AND(H$7&lt;$A169+1,H$8&gt;$A169-1),H$9*(VLOOKUP($A169,curves,6,0)-H$10)*VLOOKUP($A169,curves,3,0),0)</f>
        <v>0</v>
      </c>
      <c r="K169" s="3" t="n">
        <f aca="false">+IF(AND(K$7&lt;$A169+1,K$8&gt;$A169-1),K$9*VLOOKUP($A169,curves,3,0),0)</f>
        <v>0</v>
      </c>
      <c r="L169" s="4" t="n">
        <f aca="false">+IF(AND(K$7&lt;$A169+1,K$8&gt;$A169-1),K$9*(VLOOKUP($A169,curves,6,0)-K$10)*VLOOKUP($A169,curves,3,0),0)</f>
        <v>0</v>
      </c>
      <c r="N169" s="3" t="n">
        <f aca="false">+IF(AND(N$7&lt;$A169+1,N$8&gt;$A169-1),N$9*VLOOKUP($A169,curves,3,0),0)</f>
        <v>0</v>
      </c>
      <c r="O169" s="4" t="n">
        <f aca="false">+IF(AND(N$7&lt;$A169+1,N$8&gt;$A169-1),N$9*(VLOOKUP($A169,curves,6,0)-N$10)*VLOOKUP($A169,curves,3,0),0)</f>
        <v>0</v>
      </c>
      <c r="Q169" s="3"/>
      <c r="R169" s="4"/>
      <c r="T169" s="3" t="n">
        <f aca="false">+IF(AND(T$7&lt;$A169+1,T$8&gt;$A169-1),T$9*VLOOKUP($A169,curves,3,0),0)</f>
        <v>0</v>
      </c>
      <c r="U169" s="4" t="n">
        <f aca="false">+IF(AND(T$7&lt;$A169+1,T$8&gt;$A169-1),T$9*(VLOOKUP($A169,curves,6,0)-T$10)*VLOOKUP($A169,curves,3,0),0)</f>
        <v>0</v>
      </c>
      <c r="W169" s="3" t="n">
        <f aca="false">+IF(AND(W$7&lt;$A169+1,W$8&gt;$A169-1),W$9*VLOOKUP($A169,curves,3,0),0)</f>
        <v>0</v>
      </c>
      <c r="X169" s="4" t="n">
        <f aca="false">+IF(AND(W$7&lt;$A169+1,W$8&gt;$A169-1),W$9*(VLOOKUP($A169,curves,6,0)-W$10)*VLOOKUP($A169,curves,3,0),0)</f>
        <v>0</v>
      </c>
      <c r="Z169" s="3" t="n">
        <f aca="false">+IF(AND(Z$7&lt;$A169+1,Z$8&gt;$A169-1),Z$9*VLOOKUP($A169,curves,3,0),0)</f>
        <v>0</v>
      </c>
      <c r="AA169" s="4" t="n">
        <f aca="false">+IF(AND(Z$7&lt;$A169+1,Z$8&gt;$A169-1),Z$9*(VLOOKUP($A169,curves,6,0)-Z$10)*VLOOKUP($A169,curves,3,0),0)</f>
        <v>0</v>
      </c>
      <c r="AC169" s="3"/>
      <c r="AD169" s="4"/>
      <c r="AF169" s="3" t="n">
        <f aca="false">+IF(AND(AF$7&lt;$A169+1,AF$8&gt;$A169-1),AF$9*VLOOKUP($A169,curves,3,0),0)</f>
        <v>12176432.4863304</v>
      </c>
      <c r="AG169" s="4" t="n">
        <f aca="false">+IF(AND(AF$7&lt;$A169+1,AF$8&gt;$A169-1),AF$9*(VLOOKUP($A169,curves,6,0)-AF$10)*VLOOKUP($A169,curves,3,0),0)</f>
        <v>14477778.2262468</v>
      </c>
      <c r="AI169" s="3" t="n">
        <f aca="false">+IF(AND(AI$7&lt;$A169+1,AI$8&gt;$A169-1),AI$9*VLOOKUP($A169,curves,3,0),0)</f>
        <v>-134284.132745749</v>
      </c>
      <c r="AJ169" s="4" t="n">
        <f aca="false">+IF(AND(AI$7&lt;$A169+1,AI$8&gt;$A169-1),AI$9*(VLOOKUP($A169,curves,6,0)-AI$10)*VLOOKUP($A169,curves,3,0),0)</f>
        <v>-468517.339149917</v>
      </c>
      <c r="AL169" s="3" t="n">
        <f aca="false">+IF(AND(AL$7&lt;$A169+1,AL$8&gt;$A169-1),AL$9*VLOOKUP($A169,curves,3,0),0)</f>
        <v>-301053.708839615</v>
      </c>
      <c r="AM169" s="4" t="n">
        <f aca="false">+IF(AND(AL$7&lt;$A169+1,AL$8&gt;$A169-1),AL$9*(VLOOKUP($A169,curves,6,0)-AL$10)*VLOOKUP($A169,curves,3,0),0)</f>
        <v>-1050376.39014142</v>
      </c>
      <c r="AO169" s="3"/>
      <c r="AP169" s="4"/>
    </row>
    <row r="170" customFormat="false" ht="12.75" hidden="false" customHeight="false" outlineLevel="0" collapsed="false">
      <c r="A170" s="58" t="n">
        <f aca="false">+curves!A159</f>
        <v>41456</v>
      </c>
      <c r="B170" s="3" t="n">
        <f aca="false">+SUMIF($H$11:$CM$11,"POS",$H170:$CM170)</f>
        <v>11672167.8196199</v>
      </c>
      <c r="C170" s="4" t="n">
        <f aca="false">+SUMIF($H$11:$CM$11,"P&amp;l",$H170:$CM170)</f>
        <v>13641499.4691648</v>
      </c>
      <c r="D170" s="66"/>
      <c r="E170" s="3" t="n">
        <f aca="false">+IF(AND($H$7&lt;$A170+1,$H$8&gt;$A170-1),$H$9*VLOOKUP($A170,curves,3,0),0)</f>
        <v>0</v>
      </c>
      <c r="F170" s="4" t="n">
        <f aca="false">-G170*1000*VLOOKUP(A170,curves,3,0)</f>
        <v>-2865933.13787307</v>
      </c>
      <c r="G170" s="67" t="n">
        <v>1187.69580924251</v>
      </c>
      <c r="H170" s="3" t="n">
        <f aca="false">+IF(AND($H$7&lt;$A170+1,$H$8&gt;$A170-1),$H$9*VLOOKUP($A170,curves,3,0),0)</f>
        <v>0</v>
      </c>
      <c r="I170" s="4" t="n">
        <f aca="false">+IF(AND(H$7&lt;$A170+1,H$8&gt;$A170-1),H$9*(VLOOKUP($A170,curves,6,0)-H$10)*VLOOKUP($A170,curves,3,0),0)</f>
        <v>0</v>
      </c>
      <c r="K170" s="3" t="n">
        <f aca="false">+IF(AND(K$7&lt;$A170+1,K$8&gt;$A170-1),K$9*VLOOKUP($A170,curves,3,0),0)</f>
        <v>0</v>
      </c>
      <c r="L170" s="4" t="n">
        <f aca="false">+IF(AND(K$7&lt;$A170+1,K$8&gt;$A170-1),K$9*(VLOOKUP($A170,curves,6,0)-K$10)*VLOOKUP($A170,curves,3,0),0)</f>
        <v>0</v>
      </c>
      <c r="N170" s="3" t="n">
        <f aca="false">+IF(AND(N$7&lt;$A170+1,N$8&gt;$A170-1),N$9*VLOOKUP($A170,curves,3,0),0)</f>
        <v>0</v>
      </c>
      <c r="O170" s="4" t="n">
        <f aca="false">+IF(AND(N$7&lt;$A170+1,N$8&gt;$A170-1),N$9*(VLOOKUP($A170,curves,6,0)-N$10)*VLOOKUP($A170,curves,3,0),0)</f>
        <v>0</v>
      </c>
      <c r="Q170" s="3"/>
      <c r="R170" s="4"/>
      <c r="T170" s="3" t="n">
        <f aca="false">+IF(AND(T$7&lt;$A170+1,T$8&gt;$A170-1),T$9*VLOOKUP($A170,curves,3,0),0)</f>
        <v>0</v>
      </c>
      <c r="U170" s="4" t="n">
        <f aca="false">+IF(AND(T$7&lt;$A170+1,T$8&gt;$A170-1),T$9*(VLOOKUP($A170,curves,6,0)-T$10)*VLOOKUP($A170,curves,3,0),0)</f>
        <v>0</v>
      </c>
      <c r="W170" s="3" t="n">
        <f aca="false">+IF(AND(W$7&lt;$A170+1,W$8&gt;$A170-1),W$9*VLOOKUP($A170,curves,3,0),0)</f>
        <v>0</v>
      </c>
      <c r="X170" s="4" t="n">
        <f aca="false">+IF(AND(W$7&lt;$A170+1,W$8&gt;$A170-1),W$9*(VLOOKUP($A170,curves,6,0)-W$10)*VLOOKUP($A170,curves,3,0),0)</f>
        <v>0</v>
      </c>
      <c r="Z170" s="3" t="n">
        <f aca="false">+IF(AND(Z$7&lt;$A170+1,Z$8&gt;$A170-1),Z$9*VLOOKUP($A170,curves,3,0),0)</f>
        <v>0</v>
      </c>
      <c r="AA170" s="4" t="n">
        <f aca="false">+IF(AND(Z$7&lt;$A170+1,Z$8&gt;$A170-1),Z$9*(VLOOKUP($A170,curves,6,0)-Z$10)*VLOOKUP($A170,curves,3,0),0)</f>
        <v>0</v>
      </c>
      <c r="AC170" s="3"/>
      <c r="AD170" s="4"/>
      <c r="AF170" s="3" t="n">
        <f aca="false">+IF(AND(AF$7&lt;$A170+1,AF$8&gt;$A170-1),AF$9*VLOOKUP($A170,curves,3,0),0)</f>
        <v>12104949.9833758</v>
      </c>
      <c r="AG170" s="4" t="n">
        <f aca="false">+IF(AND(AF$7&lt;$A170+1,AF$8&gt;$A170-1),AF$9*(VLOOKUP($A170,curves,6,0)-AF$10)*VLOOKUP($A170,curves,3,0),0)</f>
        <v>15179607.2791532</v>
      </c>
      <c r="AI170" s="3" t="n">
        <f aca="false">+IF(AND(AI$7&lt;$A170+1,AI$8&gt;$A170-1),AI$9*VLOOKUP($A170,curves,3,0),0)</f>
        <v>-133495.809406665</v>
      </c>
      <c r="AJ170" s="4" t="n">
        <f aca="false">+IF(AND(AI$7&lt;$A170+1,AI$8&gt;$A170-1),AI$9*(VLOOKUP($A170,curves,6,0)-AI$10)*VLOOKUP($A170,curves,3,0),0)</f>
        <v>-474444.106631287</v>
      </c>
      <c r="AL170" s="3" t="n">
        <f aca="false">+IF(AND(AL$7&lt;$A170+1,AL$8&gt;$A170-1),AL$9*VLOOKUP($A170,curves,3,0),0)</f>
        <v>-299286.354349228</v>
      </c>
      <c r="AM170" s="4" t="n">
        <f aca="false">+IF(AND(AL$7&lt;$A170+1,AL$8&gt;$A170-1),AL$9*(VLOOKUP($A170,curves,6,0)-AL$10)*VLOOKUP($A170,curves,3,0),0)</f>
        <v>-1063663.70335716</v>
      </c>
      <c r="AO170" s="3"/>
      <c r="AP170" s="4"/>
    </row>
    <row r="171" customFormat="false" ht="12.75" hidden="false" customHeight="false" outlineLevel="0" collapsed="false">
      <c r="A171" s="58" t="n">
        <f aca="false">+curves!A160</f>
        <v>41487</v>
      </c>
      <c r="B171" s="3" t="n">
        <f aca="false">+SUMIF($H$11:$CM$11,"POS",$H171:$CM171)</f>
        <v>11601364.5889215</v>
      </c>
      <c r="C171" s="4" t="n">
        <f aca="false">+SUMIF($H$11:$CM$11,"P&amp;l",$H171:$CM171)</f>
        <v>13523946.2024154</v>
      </c>
      <c r="D171" s="66"/>
      <c r="E171" s="3" t="n">
        <f aca="false">+IF(AND($H$7&lt;$A171+1,$H$8&gt;$A171-1),$H$9*VLOOKUP($A171,curves,3,0),0)</f>
        <v>0</v>
      </c>
      <c r="F171" s="4" t="n">
        <f aca="false">-G171*1000*VLOOKUP(A171,curves,3,0)</f>
        <v>-2850293.53521999</v>
      </c>
      <c r="G171" s="67" t="n">
        <v>1188.4234303864</v>
      </c>
      <c r="H171" s="3" t="n">
        <f aca="false">+IF(AND($H$7&lt;$A171+1,$H$8&gt;$A171-1),$H$9*VLOOKUP($A171,curves,3,0),0)</f>
        <v>0</v>
      </c>
      <c r="I171" s="4" t="n">
        <f aca="false">+IF(AND(H$7&lt;$A171+1,H$8&gt;$A171-1),H$9*(VLOOKUP($A171,curves,6,0)-H$10)*VLOOKUP($A171,curves,3,0),0)</f>
        <v>0</v>
      </c>
      <c r="K171" s="3" t="n">
        <f aca="false">+IF(AND(K$7&lt;$A171+1,K$8&gt;$A171-1),K$9*VLOOKUP($A171,curves,3,0),0)</f>
        <v>0</v>
      </c>
      <c r="L171" s="4" t="n">
        <f aca="false">+IF(AND(K$7&lt;$A171+1,K$8&gt;$A171-1),K$9*(VLOOKUP($A171,curves,6,0)-K$10)*VLOOKUP($A171,curves,3,0),0)</f>
        <v>0</v>
      </c>
      <c r="N171" s="3" t="n">
        <f aca="false">+IF(AND(N$7&lt;$A171+1,N$8&gt;$A171-1),N$9*VLOOKUP($A171,curves,3,0),0)</f>
        <v>0</v>
      </c>
      <c r="O171" s="4" t="n">
        <f aca="false">+IF(AND(N$7&lt;$A171+1,N$8&gt;$A171-1),N$9*(VLOOKUP($A171,curves,6,0)-N$10)*VLOOKUP($A171,curves,3,0),0)</f>
        <v>0</v>
      </c>
      <c r="Q171" s="3"/>
      <c r="R171" s="4"/>
      <c r="T171" s="3" t="n">
        <f aca="false">+IF(AND(T$7&lt;$A171+1,T$8&gt;$A171-1),T$9*VLOOKUP($A171,curves,3,0),0)</f>
        <v>0</v>
      </c>
      <c r="U171" s="4" t="n">
        <f aca="false">+IF(AND(T$7&lt;$A171+1,T$8&gt;$A171-1),T$9*(VLOOKUP($A171,curves,6,0)-T$10)*VLOOKUP($A171,curves,3,0),0)</f>
        <v>0</v>
      </c>
      <c r="W171" s="3" t="n">
        <f aca="false">+IF(AND(W$7&lt;$A171+1,W$8&gt;$A171-1),W$9*VLOOKUP($A171,curves,3,0),0)</f>
        <v>0</v>
      </c>
      <c r="X171" s="4" t="n">
        <f aca="false">+IF(AND(W$7&lt;$A171+1,W$8&gt;$A171-1),W$9*(VLOOKUP($A171,curves,6,0)-W$10)*VLOOKUP($A171,curves,3,0),0)</f>
        <v>0</v>
      </c>
      <c r="Z171" s="3" t="n">
        <f aca="false">+IF(AND(Z$7&lt;$A171+1,Z$8&gt;$A171-1),Z$9*VLOOKUP($A171,curves,3,0),0)</f>
        <v>0</v>
      </c>
      <c r="AA171" s="4" t="n">
        <f aca="false">+IF(AND(Z$7&lt;$A171+1,Z$8&gt;$A171-1),Z$9*(VLOOKUP($A171,curves,6,0)-Z$10)*VLOOKUP($A171,curves,3,0),0)</f>
        <v>0</v>
      </c>
      <c r="AC171" s="3"/>
      <c r="AD171" s="4"/>
      <c r="AF171" s="3" t="n">
        <f aca="false">+IF(AND(AF$7&lt;$A171+1,AF$8&gt;$A171-1),AF$9*VLOOKUP($A171,curves,3,0),0)</f>
        <v>12031521.5012368</v>
      </c>
      <c r="AG171" s="4" t="n">
        <f aca="false">+IF(AND(AF$7&lt;$A171+1,AF$8&gt;$A171-1),AF$9*(VLOOKUP($A171,curves,6,0)-AF$10)*VLOOKUP($A171,curves,3,0),0)</f>
        <v>15051433.3980473</v>
      </c>
      <c r="AI171" s="3" t="n">
        <f aca="false">+IF(AND(AI$7&lt;$A171+1,AI$8&gt;$A171-1),AI$9*VLOOKUP($A171,curves,3,0),0)</f>
        <v>-132686.02541994</v>
      </c>
      <c r="AJ171" s="4" t="n">
        <f aca="false">+IF(AND(AI$7&lt;$A171+1,AI$8&gt;$A171-1),AI$9*(VLOOKUP($A171,curves,6,0)-AI$10)*VLOOKUP($A171,curves,3,0),0)</f>
        <v>-471168.076266207</v>
      </c>
      <c r="AL171" s="3" t="n">
        <f aca="false">+IF(AND(AL$7&lt;$A171+1,AL$8&gt;$A171-1),AL$9*VLOOKUP($A171,curves,3,0),0)</f>
        <v>-297470.886895422</v>
      </c>
      <c r="AM171" s="4" t="n">
        <f aca="false">+IF(AND(AL$7&lt;$A171+1,AL$8&gt;$A171-1),AL$9*(VLOOKUP($A171,curves,6,0)-AL$10)*VLOOKUP($A171,curves,3,0),0)</f>
        <v>-1056319.11936564</v>
      </c>
      <c r="AO171" s="3"/>
      <c r="AP171" s="4"/>
    </row>
    <row r="172" customFormat="false" ht="12.75" hidden="false" customHeight="false" outlineLevel="0" collapsed="false">
      <c r="A172" s="58" t="n">
        <f aca="false">+curves!A161</f>
        <v>41518</v>
      </c>
      <c r="B172" s="3" t="n">
        <f aca="false">+SUMIF($H$11:$CM$11,"POS",$H172:$CM172)</f>
        <v>11530986.8968262</v>
      </c>
      <c r="C172" s="4" t="n">
        <f aca="false">+SUMIF($H$11:$CM$11,"P&amp;l",$H172:$CM172)</f>
        <v>13142099.8387953</v>
      </c>
      <c r="D172" s="66"/>
      <c r="E172" s="3" t="n">
        <f aca="false">+IF(AND($H$7&lt;$A172+1,$H$8&gt;$A172-1),$H$9*VLOOKUP($A172,curves,3,0),0)</f>
        <v>0</v>
      </c>
      <c r="F172" s="4" t="n">
        <f aca="false">-G172*1000*VLOOKUP(A172,curves,3,0)</f>
        <v>-2834739.0411223</v>
      </c>
      <c r="G172" s="67" t="n">
        <v>1189.15180516097</v>
      </c>
      <c r="H172" s="3" t="n">
        <f aca="false">+IF(AND($H$7&lt;$A172+1,$H$8&gt;$A172-1),$H$9*VLOOKUP($A172,curves,3,0),0)</f>
        <v>0</v>
      </c>
      <c r="I172" s="4" t="n">
        <f aca="false">+IF(AND(H$7&lt;$A172+1,H$8&gt;$A172-1),H$9*(VLOOKUP($A172,curves,6,0)-H$10)*VLOOKUP($A172,curves,3,0),0)</f>
        <v>0</v>
      </c>
      <c r="K172" s="3" t="n">
        <f aca="false">+IF(AND(K$7&lt;$A172+1,K$8&gt;$A172-1),K$9*VLOOKUP($A172,curves,3,0),0)</f>
        <v>0</v>
      </c>
      <c r="L172" s="4" t="n">
        <f aca="false">+IF(AND(K$7&lt;$A172+1,K$8&gt;$A172-1),K$9*(VLOOKUP($A172,curves,6,0)-K$10)*VLOOKUP($A172,curves,3,0),0)</f>
        <v>0</v>
      </c>
      <c r="N172" s="3" t="n">
        <f aca="false">+IF(AND(N$7&lt;$A172+1,N$8&gt;$A172-1),N$9*VLOOKUP($A172,curves,3,0),0)</f>
        <v>0</v>
      </c>
      <c r="O172" s="4" t="n">
        <f aca="false">+IF(AND(N$7&lt;$A172+1,N$8&gt;$A172-1),N$9*(VLOOKUP($A172,curves,6,0)-N$10)*VLOOKUP($A172,curves,3,0),0)</f>
        <v>0</v>
      </c>
      <c r="Q172" s="3"/>
      <c r="R172" s="4"/>
      <c r="T172" s="3" t="n">
        <f aca="false">+IF(AND(T$7&lt;$A172+1,T$8&gt;$A172-1),T$9*VLOOKUP($A172,curves,3,0),0)</f>
        <v>0</v>
      </c>
      <c r="U172" s="4" t="n">
        <f aca="false">+IF(AND(T$7&lt;$A172+1,T$8&gt;$A172-1),T$9*(VLOOKUP($A172,curves,6,0)-T$10)*VLOOKUP($A172,curves,3,0),0)</f>
        <v>0</v>
      </c>
      <c r="W172" s="3" t="n">
        <f aca="false">+IF(AND(W$7&lt;$A172+1,W$8&gt;$A172-1),W$9*VLOOKUP($A172,curves,3,0),0)</f>
        <v>0</v>
      </c>
      <c r="X172" s="4" t="n">
        <f aca="false">+IF(AND(W$7&lt;$A172+1,W$8&gt;$A172-1),W$9*(VLOOKUP($A172,curves,6,0)-W$10)*VLOOKUP($A172,curves,3,0),0)</f>
        <v>0</v>
      </c>
      <c r="Z172" s="3" t="n">
        <f aca="false">+IF(AND(Z$7&lt;$A172+1,Z$8&gt;$A172-1),Z$9*VLOOKUP($A172,curves,3,0),0)</f>
        <v>0</v>
      </c>
      <c r="AA172" s="4" t="n">
        <f aca="false">+IF(AND(Z$7&lt;$A172+1,Z$8&gt;$A172-1),Z$9*(VLOOKUP($A172,curves,6,0)-Z$10)*VLOOKUP($A172,curves,3,0),0)</f>
        <v>0</v>
      </c>
      <c r="AC172" s="3"/>
      <c r="AD172" s="4"/>
      <c r="AF172" s="3" t="n">
        <f aca="false">+IF(AND(AF$7&lt;$A172+1,AF$8&gt;$A172-1),AF$9*VLOOKUP($A172,curves,3,0),0)</f>
        <v>11958534.335877</v>
      </c>
      <c r="AG172" s="4" t="n">
        <f aca="false">+IF(AND(AF$7&lt;$A172+1,AF$8&gt;$A172-1),AF$9*(VLOOKUP($A172,curves,6,0)-AF$10)*VLOOKUP($A172,curves,3,0),0)</f>
        <v>14649204.5614493</v>
      </c>
      <c r="AI172" s="3" t="n">
        <f aca="false">+IF(AND(AI$7&lt;$A172+1,AI$8&gt;$A172-1),AI$9*VLOOKUP($A172,curves,3,0),0)</f>
        <v>-131881.108362919</v>
      </c>
      <c r="AJ172" s="4" t="n">
        <f aca="false">+IF(AND(AI$7&lt;$A172+1,AI$8&gt;$A172-1),AI$9*(VLOOKUP($A172,curves,6,0)-AI$10)*VLOOKUP($A172,curves,3,0),0)</f>
        <v>-464880.906979288</v>
      </c>
      <c r="AL172" s="3" t="n">
        <f aca="false">+IF(AND(AL$7&lt;$A172+1,AL$8&gt;$A172-1),AL$9*VLOOKUP($A172,curves,3,0),0)</f>
        <v>-295666.330687852</v>
      </c>
      <c r="AM172" s="4" t="n">
        <f aca="false">+IF(AND(AL$7&lt;$A172+1,AL$8&gt;$A172-1),AL$9*(VLOOKUP($A172,curves,6,0)-AL$10)*VLOOKUP($A172,curves,3,0),0)</f>
        <v>-1042223.81567468</v>
      </c>
      <c r="AO172" s="3"/>
      <c r="AP172" s="4"/>
    </row>
    <row r="173" customFormat="false" ht="12.75" hidden="false" customHeight="false" outlineLevel="0" collapsed="false">
      <c r="A173" s="58" t="n">
        <f aca="false">+curves!A162</f>
        <v>41548</v>
      </c>
      <c r="B173" s="3" t="n">
        <f aca="false">+SUMIF($H$11:$CM$11,"POS",$H173:$CM173)</f>
        <v>11463282.2360338</v>
      </c>
      <c r="C173" s="4" t="n">
        <f aca="false">+SUMIF($H$11:$CM$11,"P&amp;l",$H173:$CM173)</f>
        <v>13133715.1559402</v>
      </c>
      <c r="D173" s="66"/>
      <c r="E173" s="3" t="n">
        <f aca="false">+IF(AND($H$7&lt;$A173+1,$H$8&gt;$A173-1),$H$9*VLOOKUP($A173,curves,3,0),0)</f>
        <v>0</v>
      </c>
      <c r="F173" s="4" t="n">
        <f aca="false">-G173*1000*VLOOKUP(A173,curves,3,0)</f>
        <v>-2819822.67158924</v>
      </c>
      <c r="G173" s="67" t="n">
        <v>1189.88093434686</v>
      </c>
      <c r="H173" s="3" t="n">
        <f aca="false">+IF(AND($H$7&lt;$A173+1,$H$8&gt;$A173-1),$H$9*VLOOKUP($A173,curves,3,0),0)</f>
        <v>0</v>
      </c>
      <c r="I173" s="4" t="n">
        <f aca="false">+IF(AND(H$7&lt;$A173+1,H$8&gt;$A173-1),H$9*(VLOOKUP($A173,curves,6,0)-H$10)*VLOOKUP($A173,curves,3,0),0)</f>
        <v>0</v>
      </c>
      <c r="K173" s="3" t="n">
        <f aca="false">+IF(AND(K$7&lt;$A173+1,K$8&gt;$A173-1),K$9*VLOOKUP($A173,curves,3,0),0)</f>
        <v>0</v>
      </c>
      <c r="L173" s="4" t="n">
        <f aca="false">+IF(AND(K$7&lt;$A173+1,K$8&gt;$A173-1),K$9*(VLOOKUP($A173,curves,6,0)-K$10)*VLOOKUP($A173,curves,3,0),0)</f>
        <v>0</v>
      </c>
      <c r="N173" s="3" t="n">
        <f aca="false">+IF(AND(N$7&lt;$A173+1,N$8&gt;$A173-1),N$9*VLOOKUP($A173,curves,3,0),0)</f>
        <v>0</v>
      </c>
      <c r="O173" s="4" t="n">
        <f aca="false">+IF(AND(N$7&lt;$A173+1,N$8&gt;$A173-1),N$9*(VLOOKUP($A173,curves,6,0)-N$10)*VLOOKUP($A173,curves,3,0),0)</f>
        <v>0</v>
      </c>
      <c r="Q173" s="3"/>
      <c r="R173" s="4"/>
      <c r="T173" s="3" t="n">
        <f aca="false">+IF(AND(T$7&lt;$A173+1,T$8&gt;$A173-1),T$9*VLOOKUP($A173,curves,3,0),0)</f>
        <v>0</v>
      </c>
      <c r="U173" s="4" t="n">
        <f aca="false">+IF(AND(T$7&lt;$A173+1,T$8&gt;$A173-1),T$9*(VLOOKUP($A173,curves,6,0)-T$10)*VLOOKUP($A173,curves,3,0),0)</f>
        <v>0</v>
      </c>
      <c r="W173" s="3" t="n">
        <f aca="false">+IF(AND(W$7&lt;$A173+1,W$8&gt;$A173-1),W$9*VLOOKUP($A173,curves,3,0),0)</f>
        <v>0</v>
      </c>
      <c r="X173" s="4" t="n">
        <f aca="false">+IF(AND(W$7&lt;$A173+1,W$8&gt;$A173-1),W$9*(VLOOKUP($A173,curves,6,0)-W$10)*VLOOKUP($A173,curves,3,0),0)</f>
        <v>0</v>
      </c>
      <c r="Z173" s="3" t="n">
        <f aca="false">+IF(AND(Z$7&lt;$A173+1,Z$8&gt;$A173-1),Z$9*VLOOKUP($A173,curves,3,0),0)</f>
        <v>0</v>
      </c>
      <c r="AA173" s="4" t="n">
        <f aca="false">+IF(AND(Z$7&lt;$A173+1,Z$8&gt;$A173-1),Z$9*(VLOOKUP($A173,curves,6,0)-Z$10)*VLOOKUP($A173,curves,3,0),0)</f>
        <v>0</v>
      </c>
      <c r="AC173" s="3"/>
      <c r="AD173" s="4"/>
      <c r="AF173" s="3" t="n">
        <f aca="false">+IF(AND(AF$7&lt;$A173+1,AF$8&gt;$A173-1),AF$9*VLOOKUP($A173,curves,3,0),0)</f>
        <v>11888319.3128239</v>
      </c>
      <c r="AG173" s="4" t="n">
        <f aca="false">+IF(AND(AF$7&lt;$A173+1,AF$8&gt;$A173-1),AF$9*(VLOOKUP($A173,curves,6,0)-AF$10)*VLOOKUP($A173,curves,3,0),0)</f>
        <v>14634521.0740862</v>
      </c>
      <c r="AI173" s="3" t="n">
        <f aca="false">+IF(AND(AI$7&lt;$A173+1,AI$8&gt;$A173-1),AI$9*VLOOKUP($A173,curves,3,0),0)</f>
        <v>-131106.763045685</v>
      </c>
      <c r="AJ173" s="4" t="n">
        <f aca="false">+IF(AND(AI$7&lt;$A173+1,AI$8&gt;$A173-1),AI$9*(VLOOKUP($A173,curves,6,0)-AI$10)*VLOOKUP($A173,curves,3,0),0)</f>
        <v>-462937.980314312</v>
      </c>
      <c r="AL173" s="3" t="n">
        <f aca="false">+IF(AND(AL$7&lt;$A173+1,AL$8&gt;$A173-1),AL$9*VLOOKUP($A173,curves,3,0),0)</f>
        <v>-293930.313744455</v>
      </c>
      <c r="AM173" s="4" t="n">
        <f aca="false">+IF(AND(AL$7&lt;$A173+1,AL$8&gt;$A173-1),AL$9*(VLOOKUP($A173,curves,6,0)-AL$10)*VLOOKUP($A173,curves,3,0),0)</f>
        <v>-1037867.93783167</v>
      </c>
      <c r="AO173" s="3"/>
      <c r="AP173" s="4"/>
    </row>
    <row r="174" customFormat="false" ht="12.75" hidden="false" customHeight="false" outlineLevel="0" collapsed="false">
      <c r="A174" s="58" t="n">
        <f aca="false">+curves!A163</f>
        <v>41579</v>
      </c>
      <c r="B174" s="3" t="n">
        <f aca="false">+SUMIF($H$11:$CM$11,"POS",$H174:$CM174)</f>
        <v>11393734.5111102</v>
      </c>
      <c r="C174" s="4" t="n">
        <f aca="false">+SUMIF($H$11:$CM$11,"P&amp;l",$H174:$CM174)</f>
        <v>13600932.1722493</v>
      </c>
      <c r="D174" s="66"/>
      <c r="E174" s="3" t="n">
        <f aca="false">+IF(AND($H$7&lt;$A174+1,$H$8&gt;$A174-1),$H$9*VLOOKUP($A174,curves,3,0),0)</f>
        <v>0</v>
      </c>
      <c r="F174" s="4" t="n">
        <f aca="false">-G174*1000*VLOOKUP(A174,curves,3,0)</f>
        <v>-2804434.0216555</v>
      </c>
      <c r="G174" s="67" t="n">
        <v>1190.61081872537</v>
      </c>
      <c r="H174" s="3" t="n">
        <f aca="false">+IF(AND($H$7&lt;$A174+1,$H$8&gt;$A174-1),$H$9*VLOOKUP($A174,curves,3,0),0)</f>
        <v>0</v>
      </c>
      <c r="I174" s="4" t="n">
        <f aca="false">+IF(AND(H$7&lt;$A174+1,H$8&gt;$A174-1),H$9*(VLOOKUP($A174,curves,6,0)-H$10)*VLOOKUP($A174,curves,3,0),0)</f>
        <v>0</v>
      </c>
      <c r="K174" s="3" t="n">
        <f aca="false">+IF(AND(K$7&lt;$A174+1,K$8&gt;$A174-1),K$9*VLOOKUP($A174,curves,3,0),0)</f>
        <v>0</v>
      </c>
      <c r="L174" s="4" t="n">
        <f aca="false">+IF(AND(K$7&lt;$A174+1,K$8&gt;$A174-1),K$9*(VLOOKUP($A174,curves,6,0)-K$10)*VLOOKUP($A174,curves,3,0),0)</f>
        <v>0</v>
      </c>
      <c r="N174" s="3" t="n">
        <f aca="false">+IF(AND(N$7&lt;$A174+1,N$8&gt;$A174-1),N$9*VLOOKUP($A174,curves,3,0),0)</f>
        <v>0</v>
      </c>
      <c r="O174" s="4" t="n">
        <f aca="false">+IF(AND(N$7&lt;$A174+1,N$8&gt;$A174-1),N$9*(VLOOKUP($A174,curves,6,0)-N$10)*VLOOKUP($A174,curves,3,0),0)</f>
        <v>0</v>
      </c>
      <c r="Q174" s="3"/>
      <c r="R174" s="4"/>
      <c r="T174" s="3" t="n">
        <f aca="false">+IF(AND(T$7&lt;$A174+1,T$8&gt;$A174-1),T$9*VLOOKUP($A174,curves,3,0),0)</f>
        <v>0</v>
      </c>
      <c r="U174" s="4" t="n">
        <f aca="false">+IF(AND(T$7&lt;$A174+1,T$8&gt;$A174-1),T$9*(VLOOKUP($A174,curves,6,0)-T$10)*VLOOKUP($A174,curves,3,0),0)</f>
        <v>0</v>
      </c>
      <c r="W174" s="3" t="n">
        <f aca="false">+IF(AND(W$7&lt;$A174+1,W$8&gt;$A174-1),W$9*VLOOKUP($A174,curves,3,0),0)</f>
        <v>0</v>
      </c>
      <c r="X174" s="4" t="n">
        <f aca="false">+IF(AND(W$7&lt;$A174+1,W$8&gt;$A174-1),W$9*(VLOOKUP($A174,curves,6,0)-W$10)*VLOOKUP($A174,curves,3,0),0)</f>
        <v>0</v>
      </c>
      <c r="Z174" s="3" t="n">
        <f aca="false">+IF(AND(Z$7&lt;$A174+1,Z$8&gt;$A174-1),Z$9*VLOOKUP($A174,curves,3,0),0)</f>
        <v>0</v>
      </c>
      <c r="AA174" s="4" t="n">
        <f aca="false">+IF(AND(Z$7&lt;$A174+1,Z$8&gt;$A174-1),Z$9*(VLOOKUP($A174,curves,6,0)-Z$10)*VLOOKUP($A174,curves,3,0),0)</f>
        <v>0</v>
      </c>
      <c r="AC174" s="3"/>
      <c r="AD174" s="4"/>
      <c r="AF174" s="3" t="n">
        <f aca="false">+IF(AND(AF$7&lt;$A174+1,AF$8&gt;$A174-1),AF$9*VLOOKUP($A174,curves,3,0),0)</f>
        <v>11816192.888267</v>
      </c>
      <c r="AG174" s="4" t="n">
        <f aca="false">+IF(AND(AF$7&lt;$A174+1,AF$8&gt;$A174-1),AF$9*(VLOOKUP($A174,curves,6,0)-AF$10)*VLOOKUP($A174,curves,3,0),0)</f>
        <v>15112910.7040935</v>
      </c>
      <c r="AI174" s="3" t="n">
        <f aca="false">+IF(AND(AI$7&lt;$A174+1,AI$8&gt;$A174-1),AI$9*VLOOKUP($A174,curves,3,0),0)</f>
        <v>-130311.338410386</v>
      </c>
      <c r="AJ174" s="4" t="n">
        <f aca="false">+IF(AND(AI$7&lt;$A174+1,AI$8&gt;$A174-1),AI$9*(VLOOKUP($A174,curves,6,0)-AI$10)*VLOOKUP($A174,curves,3,0),0)</f>
        <v>-466384.280170772</v>
      </c>
      <c r="AL174" s="3" t="n">
        <f aca="false">+IF(AND(AL$7&lt;$A174+1,AL$8&gt;$A174-1),AL$9*VLOOKUP($A174,curves,3,0),0)</f>
        <v>-292147.038746415</v>
      </c>
      <c r="AM174" s="4" t="n">
        <f aca="false">+IF(AND(AL$7&lt;$A174+1,AL$8&gt;$A174-1),AL$9*(VLOOKUP($A174,curves,6,0)-AL$10)*VLOOKUP($A174,curves,3,0),0)</f>
        <v>-1045594.25167342</v>
      </c>
      <c r="AO174" s="3"/>
      <c r="AP174" s="4"/>
    </row>
    <row r="175" customFormat="false" ht="12.75" hidden="false" customHeight="false" outlineLevel="0" collapsed="false">
      <c r="A175" s="58" t="n">
        <f aca="false">+curves!A164</f>
        <v>41609</v>
      </c>
      <c r="B175" s="3" t="n">
        <f aca="false">+SUMIF($H$11:$CM$11,"POS",$H175:$CM175)</f>
        <v>11326828.3391433</v>
      </c>
      <c r="C175" s="4" t="n">
        <f aca="false">+SUMIF($H$11:$CM$11,"P&amp;l",$H175:$CM175)</f>
        <v>14313942.9003552</v>
      </c>
      <c r="D175" s="66"/>
      <c r="E175" s="3" t="n">
        <f aca="false">+IF(AND($H$7&lt;$A175+1,$H$8&gt;$A175-1),$H$9*VLOOKUP($A175,curves,3,0),0)</f>
        <v>0</v>
      </c>
      <c r="F175" s="4" t="n">
        <f aca="false">-G175*1000*VLOOKUP(A175,curves,3,0)</f>
        <v>-2789676.73952202</v>
      </c>
      <c r="G175" s="67" t="n">
        <v>1191.34145907869</v>
      </c>
      <c r="H175" s="3" t="n">
        <f aca="false">+IF(AND($H$7&lt;$A175+1,$H$8&gt;$A175-1),$H$9*VLOOKUP($A175,curves,3,0),0)</f>
        <v>0</v>
      </c>
      <c r="I175" s="4" t="n">
        <f aca="false">+IF(AND(H$7&lt;$A175+1,H$8&gt;$A175-1),H$9*(VLOOKUP($A175,curves,6,0)-H$10)*VLOOKUP($A175,curves,3,0),0)</f>
        <v>0</v>
      </c>
      <c r="K175" s="3" t="n">
        <f aca="false">+IF(AND(K$7&lt;$A175+1,K$8&gt;$A175-1),K$9*VLOOKUP($A175,curves,3,0),0)</f>
        <v>0</v>
      </c>
      <c r="L175" s="4" t="n">
        <f aca="false">+IF(AND(K$7&lt;$A175+1,K$8&gt;$A175-1),K$9*(VLOOKUP($A175,curves,6,0)-K$10)*VLOOKUP($A175,curves,3,0),0)</f>
        <v>0</v>
      </c>
      <c r="N175" s="3" t="n">
        <f aca="false">+IF(AND(N$7&lt;$A175+1,N$8&gt;$A175-1),N$9*VLOOKUP($A175,curves,3,0),0)</f>
        <v>0</v>
      </c>
      <c r="O175" s="4" t="n">
        <f aca="false">+IF(AND(N$7&lt;$A175+1,N$8&gt;$A175-1),N$9*(VLOOKUP($A175,curves,6,0)-N$10)*VLOOKUP($A175,curves,3,0),0)</f>
        <v>0</v>
      </c>
      <c r="Q175" s="3"/>
      <c r="R175" s="4"/>
      <c r="T175" s="3" t="n">
        <f aca="false">+IF(AND(T$7&lt;$A175+1,T$8&gt;$A175-1),T$9*VLOOKUP($A175,curves,3,0),0)</f>
        <v>0</v>
      </c>
      <c r="U175" s="4" t="n">
        <f aca="false">+IF(AND(T$7&lt;$A175+1,T$8&gt;$A175-1),T$9*(VLOOKUP($A175,curves,6,0)-T$10)*VLOOKUP($A175,curves,3,0),0)</f>
        <v>0</v>
      </c>
      <c r="W175" s="3" t="n">
        <f aca="false">+IF(AND(W$7&lt;$A175+1,W$8&gt;$A175-1),W$9*VLOOKUP($A175,curves,3,0),0)</f>
        <v>0</v>
      </c>
      <c r="X175" s="4" t="n">
        <f aca="false">+IF(AND(W$7&lt;$A175+1,W$8&gt;$A175-1),W$9*(VLOOKUP($A175,curves,6,0)-W$10)*VLOOKUP($A175,curves,3,0),0)</f>
        <v>0</v>
      </c>
      <c r="Z175" s="3" t="n">
        <f aca="false">+IF(AND(Z$7&lt;$A175+1,Z$8&gt;$A175-1),Z$9*VLOOKUP($A175,curves,3,0),0)</f>
        <v>0</v>
      </c>
      <c r="AA175" s="4" t="n">
        <f aca="false">+IF(AND(Z$7&lt;$A175+1,Z$8&gt;$A175-1),Z$9*(VLOOKUP($A175,curves,6,0)-Z$10)*VLOOKUP($A175,curves,3,0),0)</f>
        <v>0</v>
      </c>
      <c r="AC175" s="3"/>
      <c r="AD175" s="4"/>
      <c r="AF175" s="3" t="n">
        <f aca="false">+IF(AND(AF$7&lt;$A175+1,AF$8&gt;$A175-1),AF$9*VLOOKUP($A175,curves,3,0),0)</f>
        <v>11746805.9605125</v>
      </c>
      <c r="AG175" s="4" t="n">
        <f aca="false">+IF(AND(AF$7&lt;$A175+1,AF$8&gt;$A175-1),AF$9*(VLOOKUP($A175,curves,6,0)-AF$10)*VLOOKUP($A175,curves,3,0),0)</f>
        <v>15846441.2407314</v>
      </c>
      <c r="AI175" s="3" t="n">
        <f aca="false">+IF(AND(AI$7&lt;$A175+1,AI$8&gt;$A175-1),AI$9*VLOOKUP($A175,curves,3,0),0)</f>
        <v>-129546.125493724</v>
      </c>
      <c r="AJ175" s="4" t="n">
        <f aca="false">+IF(AND(AI$7&lt;$A175+1,AI$8&gt;$A175-1),AI$9*(VLOOKUP($A175,curves,6,0)-AI$10)*VLOOKUP($A175,curves,3,0),0)</f>
        <v>-472713.8119266</v>
      </c>
      <c r="AL175" s="3" t="n">
        <f aca="false">+IF(AND(AL$7&lt;$A175+1,AL$8&gt;$A175-1),AL$9*VLOOKUP($A175,curves,3,0),0)</f>
        <v>-290431.49587547</v>
      </c>
      <c r="AM175" s="4" t="n">
        <f aca="false">+IF(AND(AL$7&lt;$A175+1,AL$8&gt;$A175-1),AL$9*(VLOOKUP($A175,curves,6,0)-AL$10)*VLOOKUP($A175,curves,3,0),0)</f>
        <v>-1059784.52844959</v>
      </c>
      <c r="AO175" s="3"/>
      <c r="AP175" s="4"/>
    </row>
    <row r="176" customFormat="false" ht="12.75" hidden="false" customHeight="false" outlineLevel="0" collapsed="false">
      <c r="A176" s="58" t="n">
        <f aca="false">+curves!A165</f>
        <v>41640</v>
      </c>
      <c r="B176" s="3" t="n">
        <f aca="false">+SUMIF($H$11:$CM$11,"POS",$H176:$CM176)</f>
        <v>11258100.8856458</v>
      </c>
      <c r="C176" s="4" t="n">
        <f aca="false">+SUMIF($H$11:$CM$11,"P&amp;l",$H176:$CM176)</f>
        <v>17401875.0719942</v>
      </c>
      <c r="D176" s="66"/>
      <c r="E176" s="3" t="n">
        <f aca="false">+IF(AND($H$7&lt;$A176+1,$H$8&gt;$A176-1),$H$9*VLOOKUP($A176,curves,3,0),0)</f>
        <v>0</v>
      </c>
      <c r="F176" s="4" t="n">
        <f aca="false">-G176*1000*VLOOKUP(A176,curves,3,0)</f>
        <v>-2774452.16941593</v>
      </c>
      <c r="G176" s="67" t="n">
        <v>1192.0728561899</v>
      </c>
      <c r="H176" s="3" t="n">
        <f aca="false">+IF(AND($H$7&lt;$A176+1,$H$8&gt;$A176-1),$H$9*VLOOKUP($A176,curves,3,0),0)</f>
        <v>0</v>
      </c>
      <c r="I176" s="4" t="n">
        <f aca="false">+IF(AND(H$7&lt;$A176+1,H$8&gt;$A176-1),H$9*(VLOOKUP($A176,curves,6,0)-H$10)*VLOOKUP($A176,curves,3,0),0)</f>
        <v>0</v>
      </c>
      <c r="K176" s="3" t="n">
        <f aca="false">+IF(AND(K$7&lt;$A176+1,K$8&gt;$A176-1),K$9*VLOOKUP($A176,curves,3,0),0)</f>
        <v>0</v>
      </c>
      <c r="L176" s="4" t="n">
        <f aca="false">+IF(AND(K$7&lt;$A176+1,K$8&gt;$A176-1),K$9*(VLOOKUP($A176,curves,6,0)-K$10)*VLOOKUP($A176,curves,3,0),0)</f>
        <v>0</v>
      </c>
      <c r="N176" s="3" t="n">
        <f aca="false">+IF(AND(N$7&lt;$A176+1,N$8&gt;$A176-1),N$9*VLOOKUP($A176,curves,3,0),0)</f>
        <v>0</v>
      </c>
      <c r="O176" s="4" t="n">
        <f aca="false">+IF(AND(N$7&lt;$A176+1,N$8&gt;$A176-1),N$9*(VLOOKUP($A176,curves,6,0)-N$10)*VLOOKUP($A176,curves,3,0),0)</f>
        <v>0</v>
      </c>
      <c r="Q176" s="3"/>
      <c r="R176" s="4"/>
      <c r="T176" s="3" t="n">
        <f aca="false">+IF(AND(T$7&lt;$A176+1,T$8&gt;$A176-1),T$9*VLOOKUP($A176,curves,3,0),0)</f>
        <v>0</v>
      </c>
      <c r="U176" s="4" t="n">
        <f aca="false">+IF(AND(T$7&lt;$A176+1,T$8&gt;$A176-1),T$9*(VLOOKUP($A176,curves,6,0)-T$10)*VLOOKUP($A176,curves,3,0),0)</f>
        <v>0</v>
      </c>
      <c r="W176" s="3" t="n">
        <f aca="false">+IF(AND(W$7&lt;$A176+1,W$8&gt;$A176-1),W$9*VLOOKUP($A176,curves,3,0),0)</f>
        <v>0</v>
      </c>
      <c r="X176" s="4" t="n">
        <f aca="false">+IF(AND(W$7&lt;$A176+1,W$8&gt;$A176-1),W$9*(VLOOKUP($A176,curves,6,0)-W$10)*VLOOKUP($A176,curves,3,0),0)</f>
        <v>0</v>
      </c>
      <c r="Z176" s="3" t="n">
        <f aca="false">+IF(AND(Z$7&lt;$A176+1,Z$8&gt;$A176-1),Z$9*VLOOKUP($A176,curves,3,0),0)</f>
        <v>0</v>
      </c>
      <c r="AA176" s="4" t="n">
        <f aca="false">+IF(AND(Z$7&lt;$A176+1,Z$8&gt;$A176-1),Z$9*(VLOOKUP($A176,curves,6,0)-Z$10)*VLOOKUP($A176,curves,3,0),0)</f>
        <v>0</v>
      </c>
      <c r="AC176" s="3"/>
      <c r="AD176" s="4"/>
      <c r="AF176" s="3" t="n">
        <f aca="false">+IF(AND(AF$7&lt;$A176+1,AF$8&gt;$A176-1),AF$9*VLOOKUP($A176,curves,3,0),0)</f>
        <v>11675530.2215127</v>
      </c>
      <c r="AG176" s="4" t="n">
        <f aca="false">+IF(AND(AF$7&lt;$A176+1,AF$8&gt;$A176-1),AF$9*(VLOOKUP($A176,curves,6,0)-AF$10)*VLOOKUP($A176,curves,3,0),0)</f>
        <v>19042789.7912873</v>
      </c>
      <c r="AI176" s="3" t="n">
        <f aca="false">+IF(AND(AI$7&lt;$A176+1,AI$8&gt;$A176-1),AI$9*VLOOKUP($A176,curves,3,0),0)</f>
        <v>-128760.082388887</v>
      </c>
      <c r="AJ176" s="4" t="n">
        <f aca="false">+IF(AND(AI$7&lt;$A176+1,AI$8&gt;$A176-1),AI$9*(VLOOKUP($A176,curves,6,0)-AI$10)*VLOOKUP($A176,curves,3,0),0)</f>
        <v>-506155.883870714</v>
      </c>
      <c r="AL176" s="3" t="n">
        <f aca="false">+IF(AND(AL$7&lt;$A176+1,AL$8&gt;$A176-1),AL$9*VLOOKUP($A176,curves,3,0),0)</f>
        <v>-288669.253478096</v>
      </c>
      <c r="AM176" s="4" t="n">
        <f aca="false">+IF(AND(AL$7&lt;$A176+1,AL$8&gt;$A176-1),AL$9*(VLOOKUP($A176,curves,6,0)-AL$10)*VLOOKUP($A176,curves,3,0),0)</f>
        <v>-1134758.8354224</v>
      </c>
      <c r="AO176" s="3"/>
      <c r="AP176" s="4"/>
    </row>
    <row r="177" customFormat="false" ht="12.75" hidden="false" customHeight="false" outlineLevel="0" collapsed="false">
      <c r="A177" s="58" t="n">
        <f aca="false">+curves!A166</f>
        <v>41671</v>
      </c>
      <c r="B177" s="3" t="n">
        <f aca="false">+SUMIF($H$11:$CM$11,"POS",$H177:$CM177)</f>
        <v>11189786.6116844</v>
      </c>
      <c r="C177" s="4" t="n">
        <f aca="false">+SUMIF($H$11:$CM$11,"P&amp;l",$H177:$CM177)</f>
        <v>16389907.5964447</v>
      </c>
      <c r="D177" s="66"/>
      <c r="E177" s="3" t="n">
        <f aca="false">+IF(AND($H$7&lt;$A177+1,$H$8&gt;$A177-1),$H$9*VLOOKUP($A177,curves,3,0),0)</f>
        <v>0</v>
      </c>
      <c r="F177" s="4" t="n">
        <f aca="false">-G177*1000*VLOOKUP(A177,curves,3,0)</f>
        <v>-2759310.45468235</v>
      </c>
      <c r="G177" s="67" t="n">
        <v>1192.80501084272</v>
      </c>
      <c r="H177" s="3" t="n">
        <f aca="false">+IF(AND($H$7&lt;$A177+1,$H$8&gt;$A177-1),$H$9*VLOOKUP($A177,curves,3,0),0)</f>
        <v>0</v>
      </c>
      <c r="I177" s="4" t="n">
        <f aca="false">+IF(AND(H$7&lt;$A177+1,H$8&gt;$A177-1),H$9*(VLOOKUP($A177,curves,6,0)-H$10)*VLOOKUP($A177,curves,3,0),0)</f>
        <v>0</v>
      </c>
      <c r="K177" s="3" t="n">
        <f aca="false">+IF(AND(K$7&lt;$A177+1,K$8&gt;$A177-1),K$9*VLOOKUP($A177,curves,3,0),0)</f>
        <v>0</v>
      </c>
      <c r="L177" s="4" t="n">
        <f aca="false">+IF(AND(K$7&lt;$A177+1,K$8&gt;$A177-1),K$9*(VLOOKUP($A177,curves,6,0)-K$10)*VLOOKUP($A177,curves,3,0),0)</f>
        <v>0</v>
      </c>
      <c r="N177" s="3" t="n">
        <f aca="false">+IF(AND(N$7&lt;$A177+1,N$8&gt;$A177-1),N$9*VLOOKUP($A177,curves,3,0),0)</f>
        <v>0</v>
      </c>
      <c r="O177" s="4" t="n">
        <f aca="false">+IF(AND(N$7&lt;$A177+1,N$8&gt;$A177-1),N$9*(VLOOKUP($A177,curves,6,0)-N$10)*VLOOKUP($A177,curves,3,0),0)</f>
        <v>0</v>
      </c>
      <c r="Q177" s="3"/>
      <c r="R177" s="4"/>
      <c r="T177" s="3" t="n">
        <f aca="false">+IF(AND(T$7&lt;$A177+1,T$8&gt;$A177-1),T$9*VLOOKUP($A177,curves,3,0),0)</f>
        <v>0</v>
      </c>
      <c r="U177" s="4" t="n">
        <f aca="false">+IF(AND(T$7&lt;$A177+1,T$8&gt;$A177-1),T$9*(VLOOKUP($A177,curves,6,0)-T$10)*VLOOKUP($A177,curves,3,0),0)</f>
        <v>0</v>
      </c>
      <c r="W177" s="3" t="n">
        <f aca="false">+IF(AND(W$7&lt;$A177+1,W$8&gt;$A177-1),W$9*VLOOKUP($A177,curves,3,0),0)</f>
        <v>0</v>
      </c>
      <c r="X177" s="4" t="n">
        <f aca="false">+IF(AND(W$7&lt;$A177+1,W$8&gt;$A177-1),W$9*(VLOOKUP($A177,curves,6,0)-W$10)*VLOOKUP($A177,curves,3,0),0)</f>
        <v>0</v>
      </c>
      <c r="Z177" s="3" t="n">
        <f aca="false">+IF(AND(Z$7&lt;$A177+1,Z$8&gt;$A177-1),Z$9*VLOOKUP($A177,curves,3,0),0)</f>
        <v>0</v>
      </c>
      <c r="AA177" s="4" t="n">
        <f aca="false">+IF(AND(Z$7&lt;$A177+1,Z$8&gt;$A177-1),Z$9*(VLOOKUP($A177,curves,6,0)-Z$10)*VLOOKUP($A177,curves,3,0),0)</f>
        <v>0</v>
      </c>
      <c r="AC177" s="3"/>
      <c r="AD177" s="4"/>
      <c r="AF177" s="3" t="n">
        <f aca="false">+IF(AND(AF$7&lt;$A177+1,AF$8&gt;$A177-1),AF$9*VLOOKUP($A177,curves,3,0),0)</f>
        <v>11604682.981974</v>
      </c>
      <c r="AG177" s="4" t="n">
        <f aca="false">+IF(AND(AF$7&lt;$A177+1,AF$8&gt;$A177-1),AF$9*(VLOOKUP($A177,curves,6,0)-AF$10)*VLOOKUP($A177,curves,3,0),0)</f>
        <v>17987258.6220597</v>
      </c>
      <c r="AI177" s="3" t="n">
        <f aca="false">+IF(AND(AI$7&lt;$A177+1,AI$8&gt;$A177-1),AI$9*VLOOKUP($A177,curves,3,0),0)</f>
        <v>-127978.764861806</v>
      </c>
      <c r="AJ177" s="4" t="n">
        <f aca="false">+IF(AND(AI$7&lt;$A177+1,AI$8&gt;$A177-1),AI$9*(VLOOKUP($A177,curves,6,0)-AI$10)*VLOOKUP($A177,curves,3,0),0)</f>
        <v>-492718.244717953</v>
      </c>
      <c r="AL177" s="3" t="n">
        <f aca="false">+IF(AND(AL$7&lt;$A177+1,AL$8&gt;$A177-1),AL$9*VLOOKUP($A177,curves,3,0),0)</f>
        <v>-286917.605427805</v>
      </c>
      <c r="AM177" s="4" t="n">
        <f aca="false">+IF(AND(AL$7&lt;$A177+1,AL$8&gt;$A177-1),AL$9*(VLOOKUP($A177,curves,6,0)-AL$10)*VLOOKUP($A177,curves,3,0),0)</f>
        <v>-1104632.78089705</v>
      </c>
      <c r="AO177" s="3"/>
      <c r="AP177" s="4"/>
    </row>
    <row r="178" customFormat="false" ht="12.75" hidden="false" customHeight="false" outlineLevel="0" collapsed="false">
      <c r="A178" s="58" t="n">
        <f aca="false">+curves!A167</f>
        <v>41699</v>
      </c>
      <c r="B178" s="3" t="n">
        <f aca="false">+SUMIF($H$11:$CM$11,"POS",$H178:$CM178)</f>
        <v>11128436.4862149</v>
      </c>
      <c r="C178" s="4" t="n">
        <f aca="false">+SUMIF($H$11:$CM$11,"P&amp;l",$H178:$CM178)</f>
        <v>15142689.4277305</v>
      </c>
      <c r="D178" s="66"/>
      <c r="E178" s="3" t="n">
        <f aca="false">+IF(AND($H$7&lt;$A178+1,$H$8&gt;$A178-1),$H$9*VLOOKUP($A178,curves,3,0),0)</f>
        <v>0</v>
      </c>
      <c r="F178" s="4" t="n">
        <f aca="false">-G178*1000*VLOOKUP(A178,curves,3,0)</f>
        <v>-2745868.16094438</v>
      </c>
      <c r="G178" s="67" t="n">
        <v>1193.53792382179</v>
      </c>
      <c r="H178" s="3" t="n">
        <f aca="false">+IF(AND($H$7&lt;$A178+1,$H$8&gt;$A178-1),$H$9*VLOOKUP($A178,curves,3,0),0)</f>
        <v>0</v>
      </c>
      <c r="I178" s="4" t="n">
        <f aca="false">+IF(AND(H$7&lt;$A178+1,H$8&gt;$A178-1),H$9*(VLOOKUP($A178,curves,6,0)-H$10)*VLOOKUP($A178,curves,3,0),0)</f>
        <v>0</v>
      </c>
      <c r="K178" s="3" t="n">
        <f aca="false">+IF(AND(K$7&lt;$A178+1,K$8&gt;$A178-1),K$9*VLOOKUP($A178,curves,3,0),0)</f>
        <v>0</v>
      </c>
      <c r="L178" s="4" t="n">
        <f aca="false">+IF(AND(K$7&lt;$A178+1,K$8&gt;$A178-1),K$9*(VLOOKUP($A178,curves,6,0)-K$10)*VLOOKUP($A178,curves,3,0),0)</f>
        <v>0</v>
      </c>
      <c r="N178" s="3" t="n">
        <f aca="false">+IF(AND(N$7&lt;$A178+1,N$8&gt;$A178-1),N$9*VLOOKUP($A178,curves,3,0),0)</f>
        <v>0</v>
      </c>
      <c r="O178" s="4" t="n">
        <f aca="false">+IF(AND(N$7&lt;$A178+1,N$8&gt;$A178-1),N$9*(VLOOKUP($A178,curves,6,0)-N$10)*VLOOKUP($A178,curves,3,0),0)</f>
        <v>0</v>
      </c>
      <c r="Q178" s="3"/>
      <c r="R178" s="4"/>
      <c r="T178" s="3" t="n">
        <f aca="false">+IF(AND(T$7&lt;$A178+1,T$8&gt;$A178-1),T$9*VLOOKUP($A178,curves,3,0),0)</f>
        <v>0</v>
      </c>
      <c r="U178" s="4" t="n">
        <f aca="false">+IF(AND(T$7&lt;$A178+1,T$8&gt;$A178-1),T$9*(VLOOKUP($A178,curves,6,0)-T$10)*VLOOKUP($A178,curves,3,0),0)</f>
        <v>0</v>
      </c>
      <c r="W178" s="3" t="n">
        <f aca="false">+IF(AND(W$7&lt;$A178+1,W$8&gt;$A178-1),W$9*VLOOKUP($A178,curves,3,0),0)</f>
        <v>0</v>
      </c>
      <c r="X178" s="4" t="n">
        <f aca="false">+IF(AND(W$7&lt;$A178+1,W$8&gt;$A178-1),W$9*(VLOOKUP($A178,curves,6,0)-W$10)*VLOOKUP($A178,curves,3,0),0)</f>
        <v>0</v>
      </c>
      <c r="Z178" s="3" t="n">
        <f aca="false">+IF(AND(Z$7&lt;$A178+1,Z$8&gt;$A178-1),Z$9*VLOOKUP($A178,curves,3,0),0)</f>
        <v>0</v>
      </c>
      <c r="AA178" s="4" t="n">
        <f aca="false">+IF(AND(Z$7&lt;$A178+1,Z$8&gt;$A178-1),Z$9*(VLOOKUP($A178,curves,6,0)-Z$10)*VLOOKUP($A178,curves,3,0),0)</f>
        <v>0</v>
      </c>
      <c r="AC178" s="3"/>
      <c r="AD178" s="4"/>
      <c r="AF178" s="3" t="n">
        <f aca="false">+IF(AND(AF$7&lt;$A178+1,AF$8&gt;$A178-1),AF$9*VLOOKUP($A178,curves,3,0),0)</f>
        <v>11541058.108535</v>
      </c>
      <c r="AG178" s="4" t="n">
        <f aca="false">+IF(AND(AF$7&lt;$A178+1,AF$8&gt;$A178-1),AF$9*(VLOOKUP($A178,curves,6,0)-AF$10)*VLOOKUP($A178,curves,3,0),0)</f>
        <v>16688370.0249416</v>
      </c>
      <c r="AI178" s="3" t="n">
        <f aca="false">+IF(AND(AI$7&lt;$A178+1,AI$8&gt;$A178-1),AI$9*VLOOKUP($A178,curves,3,0),0)</f>
        <v>-127277.097032546</v>
      </c>
      <c r="AJ178" s="4" t="n">
        <f aca="false">+IF(AND(AI$7&lt;$A178+1,AI$8&gt;$A178-1),AI$9*(VLOOKUP($A178,curves,6,0)-AI$10)*VLOOKUP($A178,curves,3,0),0)</f>
        <v>-476780.005483916</v>
      </c>
      <c r="AL178" s="3" t="n">
        <f aca="false">+IF(AND(AL$7&lt;$A178+1,AL$8&gt;$A178-1),AL$9*VLOOKUP($A178,curves,3,0),0)</f>
        <v>-285344.525287561</v>
      </c>
      <c r="AM178" s="4" t="n">
        <f aca="false">+IF(AND(AL$7&lt;$A178+1,AL$8&gt;$A178-1),AL$9*(VLOOKUP($A178,curves,6,0)-AL$10)*VLOOKUP($A178,curves,3,0),0)</f>
        <v>-1068900.59172721</v>
      </c>
      <c r="AO178" s="3"/>
      <c r="AP178" s="4"/>
    </row>
    <row r="179" customFormat="false" ht="12.75" hidden="false" customHeight="false" outlineLevel="0" collapsed="false">
      <c r="A179" s="58" t="n">
        <f aca="false">+curves!A168</f>
        <v>41730</v>
      </c>
      <c r="B179" s="3" t="n">
        <f aca="false">+SUMIF($H$11:$CM$11,"POS",$H179:$CM179)</f>
        <v>11060901.8006054</v>
      </c>
      <c r="C179" s="4" t="n">
        <f aca="false">+SUMIF($H$11:$CM$11,"P&amp;l",$H179:$CM179)</f>
        <v>13834094.4120393</v>
      </c>
      <c r="D179" s="66"/>
      <c r="E179" s="3" t="n">
        <f aca="false">+IF(AND($H$7&lt;$A179+1,$H$8&gt;$A179-1),$H$9*VLOOKUP($A179,curves,3,0),0)</f>
        <v>0</v>
      </c>
      <c r="F179" s="4" t="n">
        <f aca="false">-G179*1000*VLOOKUP(A179,curves,3,0)</f>
        <v>-2730882.07542989</v>
      </c>
      <c r="G179" s="67" t="n">
        <v>1194.2715959126</v>
      </c>
      <c r="H179" s="3" t="n">
        <f aca="false">+IF(AND($H$7&lt;$A179+1,$H$8&gt;$A179-1),$H$9*VLOOKUP($A179,curves,3,0),0)</f>
        <v>0</v>
      </c>
      <c r="I179" s="4" t="n">
        <f aca="false">+IF(AND(H$7&lt;$A179+1,H$8&gt;$A179-1),H$9*(VLOOKUP($A179,curves,6,0)-H$10)*VLOOKUP($A179,curves,3,0),0)</f>
        <v>0</v>
      </c>
      <c r="K179" s="3" t="n">
        <f aca="false">+IF(AND(K$7&lt;$A179+1,K$8&gt;$A179-1),K$9*VLOOKUP($A179,curves,3,0),0)</f>
        <v>0</v>
      </c>
      <c r="L179" s="4" t="n">
        <f aca="false">+IF(AND(K$7&lt;$A179+1,K$8&gt;$A179-1),K$9*(VLOOKUP($A179,curves,6,0)-K$10)*VLOOKUP($A179,curves,3,0),0)</f>
        <v>0</v>
      </c>
      <c r="N179" s="3" t="n">
        <f aca="false">+IF(AND(N$7&lt;$A179+1,N$8&gt;$A179-1),N$9*VLOOKUP($A179,curves,3,0),0)</f>
        <v>0</v>
      </c>
      <c r="O179" s="4" t="n">
        <f aca="false">+IF(AND(N$7&lt;$A179+1,N$8&gt;$A179-1),N$9*(VLOOKUP($A179,curves,6,0)-N$10)*VLOOKUP($A179,curves,3,0),0)</f>
        <v>0</v>
      </c>
      <c r="Q179" s="3"/>
      <c r="R179" s="4"/>
      <c r="T179" s="3" t="n">
        <f aca="false">+IF(AND(T$7&lt;$A179+1,T$8&gt;$A179-1),T$9*VLOOKUP($A179,curves,3,0),0)</f>
        <v>0</v>
      </c>
      <c r="U179" s="4" t="n">
        <f aca="false">+IF(AND(T$7&lt;$A179+1,T$8&gt;$A179-1),T$9*(VLOOKUP($A179,curves,6,0)-T$10)*VLOOKUP($A179,curves,3,0),0)</f>
        <v>0</v>
      </c>
      <c r="W179" s="3" t="n">
        <f aca="false">+IF(AND(W$7&lt;$A179+1,W$8&gt;$A179-1),W$9*VLOOKUP($A179,curves,3,0),0)</f>
        <v>0</v>
      </c>
      <c r="X179" s="4" t="n">
        <f aca="false">+IF(AND(W$7&lt;$A179+1,W$8&gt;$A179-1),W$9*(VLOOKUP($A179,curves,6,0)-W$10)*VLOOKUP($A179,curves,3,0),0)</f>
        <v>0</v>
      </c>
      <c r="Z179" s="3" t="n">
        <f aca="false">+IF(AND(Z$7&lt;$A179+1,Z$8&gt;$A179-1),Z$9*VLOOKUP($A179,curves,3,0),0)</f>
        <v>0</v>
      </c>
      <c r="AA179" s="4" t="n">
        <f aca="false">+IF(AND(Z$7&lt;$A179+1,Z$8&gt;$A179-1),Z$9*(VLOOKUP($A179,curves,6,0)-Z$10)*VLOOKUP($A179,curves,3,0),0)</f>
        <v>0</v>
      </c>
      <c r="AC179" s="3"/>
      <c r="AD179" s="4"/>
      <c r="AF179" s="3" t="n">
        <f aca="false">+IF(AND(AF$7&lt;$A179+1,AF$8&gt;$A179-1),AF$9*VLOOKUP($A179,curves,3,0),0)</f>
        <v>11471019.3630269</v>
      </c>
      <c r="AG179" s="4" t="n">
        <f aca="false">+IF(AND(AF$7&lt;$A179+1,AF$8&gt;$A179-1),AF$9*(VLOOKUP($A179,curves,6,0)-AF$10)*VLOOKUP($A179,curves,3,0),0)</f>
        <v>15325281.869004</v>
      </c>
      <c r="AI179" s="3" t="n">
        <f aca="false">+IF(AND(AI$7&lt;$A179+1,AI$8&gt;$A179-1),AI$9*VLOOKUP($A179,curves,3,0),0)</f>
        <v>-126504.695739333</v>
      </c>
      <c r="AJ179" s="4" t="n">
        <f aca="false">+IF(AND(AI$7&lt;$A179+1,AI$8&gt;$A179-1),AI$9*(VLOOKUP($A179,curves,6,0)-AI$10)*VLOOKUP($A179,curves,3,0),0)</f>
        <v>-459971.073708216</v>
      </c>
      <c r="AL179" s="3" t="n">
        <f aca="false">+IF(AND(AL$7&lt;$A179+1,AL$8&gt;$A179-1),AL$9*VLOOKUP($A179,curves,3,0),0)</f>
        <v>-283612.866682189</v>
      </c>
      <c r="AM179" s="4" t="n">
        <f aca="false">+IF(AND(AL$7&lt;$A179+1,AL$8&gt;$A179-1),AL$9*(VLOOKUP($A179,curves,6,0)-AL$10)*VLOOKUP($A179,curves,3,0),0)</f>
        <v>-1031216.38325644</v>
      </c>
      <c r="AO179" s="3"/>
      <c r="AP179" s="4"/>
    </row>
    <row r="180" customFormat="false" ht="12.75" hidden="false" customHeight="false" outlineLevel="0" collapsed="false">
      <c r="A180" s="58" t="n">
        <f aca="false">+curves!A169</f>
        <v>41760</v>
      </c>
      <c r="B180" s="3" t="n">
        <f aca="false">+SUMIF($H$11:$CM$11,"POS",$H180:$CM180)</f>
        <v>10995932.3167009</v>
      </c>
      <c r="C180" s="4" t="n">
        <f aca="false">+SUMIF($H$11:$CM$11,"P&amp;l",$H180:$CM180)</f>
        <v>13598892.7072425</v>
      </c>
      <c r="D180" s="66"/>
      <c r="E180" s="3" t="n">
        <f aca="false">+IF(AND($H$7&lt;$A180+1,$H$8&gt;$A180-1),$H$9*VLOOKUP($A180,curves,3,0),0)</f>
        <v>0</v>
      </c>
      <c r="F180" s="4" t="n">
        <f aca="false">-G180*1000*VLOOKUP(A180,curves,3,0)</f>
        <v>-2716510.95552826</v>
      </c>
      <c r="G180" s="67" t="n">
        <v>1195.00602790133</v>
      </c>
      <c r="H180" s="3" t="n">
        <f aca="false">+IF(AND($H$7&lt;$A180+1,$H$8&gt;$A180-1),$H$9*VLOOKUP($A180,curves,3,0),0)</f>
        <v>0</v>
      </c>
      <c r="I180" s="4" t="n">
        <f aca="false">+IF(AND(H$7&lt;$A180+1,H$8&gt;$A180-1),H$9*(VLOOKUP($A180,curves,6,0)-H$10)*VLOOKUP($A180,curves,3,0),0)</f>
        <v>0</v>
      </c>
      <c r="K180" s="3" t="n">
        <f aca="false">+IF(AND(K$7&lt;$A180+1,K$8&gt;$A180-1),K$9*VLOOKUP($A180,curves,3,0),0)</f>
        <v>0</v>
      </c>
      <c r="L180" s="4" t="n">
        <f aca="false">+IF(AND(K$7&lt;$A180+1,K$8&gt;$A180-1),K$9*(VLOOKUP($A180,curves,6,0)-K$10)*VLOOKUP($A180,curves,3,0),0)</f>
        <v>0</v>
      </c>
      <c r="N180" s="3" t="n">
        <f aca="false">+IF(AND(N$7&lt;$A180+1,N$8&gt;$A180-1),N$9*VLOOKUP($A180,curves,3,0),0)</f>
        <v>0</v>
      </c>
      <c r="O180" s="4" t="n">
        <f aca="false">+IF(AND(N$7&lt;$A180+1,N$8&gt;$A180-1),N$9*(VLOOKUP($A180,curves,6,0)-N$10)*VLOOKUP($A180,curves,3,0),0)</f>
        <v>0</v>
      </c>
      <c r="Q180" s="3"/>
      <c r="R180" s="4"/>
      <c r="T180" s="3" t="n">
        <f aca="false">+IF(AND(T$7&lt;$A180+1,T$8&gt;$A180-1),T$9*VLOOKUP($A180,curves,3,0),0)</f>
        <v>0</v>
      </c>
      <c r="U180" s="4" t="n">
        <f aca="false">+IF(AND(T$7&lt;$A180+1,T$8&gt;$A180-1),T$9*(VLOOKUP($A180,curves,6,0)-T$10)*VLOOKUP($A180,curves,3,0),0)</f>
        <v>0</v>
      </c>
      <c r="W180" s="3" t="n">
        <f aca="false">+IF(AND(W$7&lt;$A180+1,W$8&gt;$A180-1),W$9*VLOOKUP($A180,curves,3,0),0)</f>
        <v>0</v>
      </c>
      <c r="X180" s="4" t="n">
        <f aca="false">+IF(AND(W$7&lt;$A180+1,W$8&gt;$A180-1),W$9*(VLOOKUP($A180,curves,6,0)-W$10)*VLOOKUP($A180,curves,3,0),0)</f>
        <v>0</v>
      </c>
      <c r="Z180" s="3" t="n">
        <f aca="false">+IF(AND(Z$7&lt;$A180+1,Z$8&gt;$A180-1),Z$9*VLOOKUP($A180,curves,3,0),0)</f>
        <v>0</v>
      </c>
      <c r="AA180" s="4" t="n">
        <f aca="false">+IF(AND(Z$7&lt;$A180+1,Z$8&gt;$A180-1),Z$9*(VLOOKUP($A180,curves,6,0)-Z$10)*VLOOKUP($A180,curves,3,0),0)</f>
        <v>0</v>
      </c>
      <c r="AC180" s="3"/>
      <c r="AD180" s="4"/>
      <c r="AF180" s="3" t="n">
        <f aca="false">+IF(AND(AF$7&lt;$A180+1,AF$8&gt;$A180-1),AF$9*VLOOKUP($A180,curves,3,0),0)</f>
        <v>11403640.9321078</v>
      </c>
      <c r="AG180" s="4" t="n">
        <f aca="false">+IF(AND(AF$7&lt;$A180+1,AF$8&gt;$A180-1),AF$9*(VLOOKUP($A180,curves,6,0)-AF$10)*VLOOKUP($A180,curves,3,0),0)</f>
        <v>15075613.3122466</v>
      </c>
      <c r="AI180" s="3" t="n">
        <f aca="false">+IF(AND(AI$7&lt;$A180+1,AI$8&gt;$A180-1),AI$9*VLOOKUP($A180,curves,3,0),0)</f>
        <v>-125761.632927472</v>
      </c>
      <c r="AJ180" s="4" t="n">
        <f aca="false">+IF(AND(AI$7&lt;$A180+1,AI$8&gt;$A180-1),AI$9*(VLOOKUP($A180,curves,6,0)-AI$10)*VLOOKUP($A180,curves,3,0),0)</f>
        <v>-455508.634463302</v>
      </c>
      <c r="AL180" s="3" t="n">
        <f aca="false">+IF(AND(AL$7&lt;$A180+1,AL$8&gt;$A180-1),AL$9*VLOOKUP($A180,curves,3,0),0)</f>
        <v>-281946.982479509</v>
      </c>
      <c r="AM180" s="4" t="n">
        <f aca="false">+IF(AND(AL$7&lt;$A180+1,AL$8&gt;$A180-1),AL$9*(VLOOKUP($A180,curves,6,0)-AL$10)*VLOOKUP($A180,curves,3,0),0)</f>
        <v>-1021211.97054078</v>
      </c>
      <c r="AO180" s="3"/>
      <c r="AP180" s="4"/>
    </row>
    <row r="181" customFormat="false" ht="12.75" hidden="false" customHeight="false" outlineLevel="0" collapsed="false">
      <c r="A181" s="58" t="n">
        <f aca="false">+curves!A170</f>
        <v>41791</v>
      </c>
      <c r="B181" s="3" t="n">
        <f aca="false">+SUMIF($H$11:$CM$11,"POS",$H181:$CM181)</f>
        <v>10929194.3813602</v>
      </c>
      <c r="C181" s="4" t="n">
        <f aca="false">+SUMIF($H$11:$CM$11,"P&amp;l",$H181:$CM181)</f>
        <v>13691223.6579662</v>
      </c>
      <c r="D181" s="66"/>
      <c r="E181" s="3" t="n">
        <f aca="false">+IF(AND($H$7&lt;$A181+1,$H$8&gt;$A181-1),$H$9*VLOOKUP($A181,curves,3,0),0)</f>
        <v>0</v>
      </c>
      <c r="F181" s="4" t="n">
        <f aca="false">-G181*1000*VLOOKUP(A181,curves,3,0)</f>
        <v>-2701684.66660671</v>
      </c>
      <c r="G181" s="67" t="n">
        <v>1195.74122057504</v>
      </c>
      <c r="H181" s="3" t="n">
        <f aca="false">+IF(AND($H$7&lt;$A181+1,$H$8&gt;$A181-1),$H$9*VLOOKUP($A181,curves,3,0),0)</f>
        <v>0</v>
      </c>
      <c r="I181" s="4" t="n">
        <f aca="false">+IF(AND(H$7&lt;$A181+1,H$8&gt;$A181-1),H$9*(VLOOKUP($A181,curves,6,0)-H$10)*VLOOKUP($A181,curves,3,0),0)</f>
        <v>0</v>
      </c>
      <c r="K181" s="3" t="n">
        <f aca="false">+IF(AND(K$7&lt;$A181+1,K$8&gt;$A181-1),K$9*VLOOKUP($A181,curves,3,0),0)</f>
        <v>0</v>
      </c>
      <c r="L181" s="4" t="n">
        <f aca="false">+IF(AND(K$7&lt;$A181+1,K$8&gt;$A181-1),K$9*(VLOOKUP($A181,curves,6,0)-K$10)*VLOOKUP($A181,curves,3,0),0)</f>
        <v>0</v>
      </c>
      <c r="N181" s="3" t="n">
        <f aca="false">+IF(AND(N$7&lt;$A181+1,N$8&gt;$A181-1),N$9*VLOOKUP($A181,curves,3,0),0)</f>
        <v>0</v>
      </c>
      <c r="O181" s="4" t="n">
        <f aca="false">+IF(AND(N$7&lt;$A181+1,N$8&gt;$A181-1),N$9*(VLOOKUP($A181,curves,6,0)-N$10)*VLOOKUP($A181,curves,3,0),0)</f>
        <v>0</v>
      </c>
      <c r="Q181" s="3"/>
      <c r="R181" s="4"/>
      <c r="T181" s="3" t="n">
        <f aca="false">+IF(AND(T$7&lt;$A181+1,T$8&gt;$A181-1),T$9*VLOOKUP($A181,curves,3,0),0)</f>
        <v>0</v>
      </c>
      <c r="U181" s="4" t="n">
        <f aca="false">+IF(AND(T$7&lt;$A181+1,T$8&gt;$A181-1),T$9*(VLOOKUP($A181,curves,6,0)-T$10)*VLOOKUP($A181,curves,3,0),0)</f>
        <v>0</v>
      </c>
      <c r="W181" s="3" t="n">
        <f aca="false">+IF(AND(W$7&lt;$A181+1,W$8&gt;$A181-1),W$9*VLOOKUP($A181,curves,3,0),0)</f>
        <v>0</v>
      </c>
      <c r="X181" s="4" t="n">
        <f aca="false">+IF(AND(W$7&lt;$A181+1,W$8&gt;$A181-1),W$9*(VLOOKUP($A181,curves,6,0)-W$10)*VLOOKUP($A181,curves,3,0),0)</f>
        <v>0</v>
      </c>
      <c r="Z181" s="3" t="n">
        <f aca="false">+IF(AND(Z$7&lt;$A181+1,Z$8&gt;$A181-1),Z$9*VLOOKUP($A181,curves,3,0),0)</f>
        <v>0</v>
      </c>
      <c r="AA181" s="4" t="n">
        <f aca="false">+IF(AND(Z$7&lt;$A181+1,Z$8&gt;$A181-1),Z$9*(VLOOKUP($A181,curves,6,0)-Z$10)*VLOOKUP($A181,curves,3,0),0)</f>
        <v>0</v>
      </c>
      <c r="AC181" s="3"/>
      <c r="AD181" s="4"/>
      <c r="AF181" s="3" t="n">
        <f aca="false">+IF(AND(AF$7&lt;$A181+1,AF$8&gt;$A181-1),AF$9*VLOOKUP($A181,curves,3,0),0)</f>
        <v>11334428.4788791</v>
      </c>
      <c r="AG181" s="4" t="n">
        <f aca="false">+IF(AND(AF$7&lt;$A181+1,AF$8&gt;$A181-1),AF$9*(VLOOKUP($A181,curves,6,0)-AF$10)*VLOOKUP($A181,curves,3,0),0)</f>
        <v>15165465.3047403</v>
      </c>
      <c r="AI181" s="3" t="n">
        <f aca="false">+IF(AND(AI$7&lt;$A181+1,AI$8&gt;$A181-1),AI$9*VLOOKUP($A181,curves,3,0),0)</f>
        <v>-124998.344150775</v>
      </c>
      <c r="AJ181" s="4" t="n">
        <f aca="false">+IF(AND(AI$7&lt;$A181+1,AI$8&gt;$A181-1),AI$9*(VLOOKUP($A181,curves,6,0)-AI$10)*VLOOKUP($A181,curves,3,0),0)</f>
        <v>-454743.976020519</v>
      </c>
      <c r="AL181" s="3" t="n">
        <f aca="false">+IF(AND(AL$7&lt;$A181+1,AL$8&gt;$A181-1),AL$9*VLOOKUP($A181,curves,3,0),0)</f>
        <v>-280235.753368209</v>
      </c>
      <c r="AM181" s="4" t="n">
        <f aca="false">+IF(AND(AL$7&lt;$A181+1,AL$8&gt;$A181-1),AL$9*(VLOOKUP($A181,curves,6,0)-AL$10)*VLOOKUP($A181,curves,3,0),0)</f>
        <v>-1019497.67075354</v>
      </c>
      <c r="AO181" s="3"/>
      <c r="AP181" s="4"/>
    </row>
    <row r="182" customFormat="false" ht="12.75" hidden="false" customHeight="false" outlineLevel="0" collapsed="false">
      <c r="A182" s="58" t="n">
        <f aca="false">+curves!A171</f>
        <v>41821</v>
      </c>
      <c r="B182" s="3" t="n">
        <f aca="false">+SUMIF($H$11:$CM$11,"POS",$H182:$CM182)</f>
        <v>10864991.4274003</v>
      </c>
      <c r="C182" s="4" t="n">
        <f aca="false">+SUMIF($H$11:$CM$11,"P&amp;l",$H182:$CM182)</f>
        <v>14317019.7570382</v>
      </c>
      <c r="D182" s="66"/>
      <c r="E182" s="3" t="n">
        <f aca="false">+IF(AND($H$7&lt;$A182+1,$H$8&gt;$A182-1),$H$9*VLOOKUP($A182,curves,3,0),0)</f>
        <v>0</v>
      </c>
      <c r="F182" s="4" t="n">
        <f aca="false">-G182*1000*VLOOKUP(A182,curves,3,0)</f>
        <v>-2687466.8311407</v>
      </c>
      <c r="G182" s="67" t="n">
        <v>1196.47717472168</v>
      </c>
      <c r="H182" s="3" t="n">
        <f aca="false">+IF(AND($H$7&lt;$A182+1,$H$8&gt;$A182-1),$H$9*VLOOKUP($A182,curves,3,0),0)</f>
        <v>0</v>
      </c>
      <c r="I182" s="4" t="n">
        <f aca="false">+IF(AND(H$7&lt;$A182+1,H$8&gt;$A182-1),H$9*(VLOOKUP($A182,curves,6,0)-H$10)*VLOOKUP($A182,curves,3,0),0)</f>
        <v>0</v>
      </c>
      <c r="K182" s="3" t="n">
        <f aca="false">+IF(AND(K$7&lt;$A182+1,K$8&gt;$A182-1),K$9*VLOOKUP($A182,curves,3,0),0)</f>
        <v>0</v>
      </c>
      <c r="L182" s="4" t="n">
        <f aca="false">+IF(AND(K$7&lt;$A182+1,K$8&gt;$A182-1),K$9*(VLOOKUP($A182,curves,6,0)-K$10)*VLOOKUP($A182,curves,3,0),0)</f>
        <v>0</v>
      </c>
      <c r="N182" s="3" t="n">
        <f aca="false">+IF(AND(N$7&lt;$A182+1,N$8&gt;$A182-1),N$9*VLOOKUP($A182,curves,3,0),0)</f>
        <v>0</v>
      </c>
      <c r="O182" s="4" t="n">
        <f aca="false">+IF(AND(N$7&lt;$A182+1,N$8&gt;$A182-1),N$9*(VLOOKUP($A182,curves,6,0)-N$10)*VLOOKUP($A182,curves,3,0),0)</f>
        <v>0</v>
      </c>
      <c r="Q182" s="3"/>
      <c r="R182" s="4"/>
      <c r="T182" s="3" t="n">
        <f aca="false">+IF(AND(T$7&lt;$A182+1,T$8&gt;$A182-1),T$9*VLOOKUP($A182,curves,3,0),0)</f>
        <v>0</v>
      </c>
      <c r="U182" s="4" t="n">
        <f aca="false">+IF(AND(T$7&lt;$A182+1,T$8&gt;$A182-1),T$9*(VLOOKUP($A182,curves,6,0)-T$10)*VLOOKUP($A182,curves,3,0),0)</f>
        <v>0</v>
      </c>
      <c r="W182" s="3" t="n">
        <f aca="false">+IF(AND(W$7&lt;$A182+1,W$8&gt;$A182-1),W$9*VLOOKUP($A182,curves,3,0),0)</f>
        <v>0</v>
      </c>
      <c r="X182" s="4" t="n">
        <f aca="false">+IF(AND(W$7&lt;$A182+1,W$8&gt;$A182-1),W$9*(VLOOKUP($A182,curves,6,0)-W$10)*VLOOKUP($A182,curves,3,0),0)</f>
        <v>0</v>
      </c>
      <c r="Z182" s="3" t="n">
        <f aca="false">+IF(AND(Z$7&lt;$A182+1,Z$8&gt;$A182-1),Z$9*VLOOKUP($A182,curves,3,0),0)</f>
        <v>0</v>
      </c>
      <c r="AA182" s="4" t="n">
        <f aca="false">+IF(AND(Z$7&lt;$A182+1,Z$8&gt;$A182-1),Z$9*(VLOOKUP($A182,curves,6,0)-Z$10)*VLOOKUP($A182,curves,3,0),0)</f>
        <v>0</v>
      </c>
      <c r="AC182" s="3"/>
      <c r="AD182" s="4"/>
      <c r="AF182" s="3" t="n">
        <f aca="false">+IF(AND(AF$7&lt;$A182+1,AF$8&gt;$A182-1),AF$9*VLOOKUP($A182,curves,3,0),0)</f>
        <v>11267844.9994022</v>
      </c>
      <c r="AG182" s="4" t="n">
        <f aca="false">+IF(AND(AF$7&lt;$A182+1,AF$8&gt;$A182-1),AF$9*(VLOOKUP($A182,curves,6,0)-AF$10)*VLOOKUP($A182,curves,3,0),0)</f>
        <v>15808786.5341613</v>
      </c>
      <c r="AI182" s="3" t="n">
        <f aca="false">+IF(AND(AI$7&lt;$A182+1,AI$8&gt;$A182-1),AI$9*VLOOKUP($A182,curves,3,0),0)</f>
        <v>-124264.048222407</v>
      </c>
      <c r="AJ182" s="4" t="n">
        <f aca="false">+IF(AND(AI$7&lt;$A182+1,AI$8&gt;$A182-1),AI$9*(VLOOKUP($A182,curves,6,0)-AI$10)*VLOOKUP($A182,curves,3,0),0)</f>
        <v>-460149.770567573</v>
      </c>
      <c r="AL182" s="3" t="n">
        <f aca="false">+IF(AND(AL$7&lt;$A182+1,AL$8&gt;$A182-1),AL$9*VLOOKUP($A182,curves,3,0),0)</f>
        <v>-278589.523779494</v>
      </c>
      <c r="AM182" s="4" t="n">
        <f aca="false">+IF(AND(AL$7&lt;$A182+1,AL$8&gt;$A182-1),AL$9*(VLOOKUP($A182,curves,6,0)-AL$10)*VLOOKUP($A182,curves,3,0),0)</f>
        <v>-1031617.00655547</v>
      </c>
      <c r="AO182" s="3"/>
      <c r="AP182" s="4"/>
    </row>
    <row r="183" customFormat="false" ht="12.75" hidden="false" customHeight="false" outlineLevel="0" collapsed="false">
      <c r="A183" s="58" t="n">
        <f aca="false">+curves!A172</f>
        <v>41852</v>
      </c>
      <c r="B183" s="3" t="n">
        <f aca="false">+SUMIF($H$11:$CM$11,"POS",$H183:$CM183)</f>
        <v>10799040.9309219</v>
      </c>
      <c r="C183" s="4" t="n">
        <f aca="false">+SUMIF($H$11:$CM$11,"P&amp;l",$H183:$CM183)</f>
        <v>14197718.3262782</v>
      </c>
      <c r="D183" s="66"/>
      <c r="E183" s="3" t="n">
        <f aca="false">+IF(AND($H$7&lt;$A183+1,$H$8&gt;$A183-1),$H$9*VLOOKUP($A183,curves,3,0),0)</f>
        <v>0</v>
      </c>
      <c r="F183" s="4" t="n">
        <f aca="false">-G183*1000*VLOOKUP(A183,curves,3,0)</f>
        <v>-2672798.63868664</v>
      </c>
      <c r="G183" s="67" t="n">
        <v>1197.21389112987</v>
      </c>
      <c r="H183" s="3" t="n">
        <f aca="false">+IF(AND($H$7&lt;$A183+1,$H$8&gt;$A183-1),$H$9*VLOOKUP($A183,curves,3,0),0)</f>
        <v>0</v>
      </c>
      <c r="I183" s="4" t="n">
        <f aca="false">+IF(AND(H$7&lt;$A183+1,H$8&gt;$A183-1),H$9*(VLOOKUP($A183,curves,6,0)-H$10)*VLOOKUP($A183,curves,3,0),0)</f>
        <v>0</v>
      </c>
      <c r="K183" s="3" t="n">
        <f aca="false">+IF(AND(K$7&lt;$A183+1,K$8&gt;$A183-1),K$9*VLOOKUP($A183,curves,3,0),0)</f>
        <v>0</v>
      </c>
      <c r="L183" s="4" t="n">
        <f aca="false">+IF(AND(K$7&lt;$A183+1,K$8&gt;$A183-1),K$9*(VLOOKUP($A183,curves,6,0)-K$10)*VLOOKUP($A183,curves,3,0),0)</f>
        <v>0</v>
      </c>
      <c r="N183" s="3" t="n">
        <f aca="false">+IF(AND(N$7&lt;$A183+1,N$8&gt;$A183-1),N$9*VLOOKUP($A183,curves,3,0),0)</f>
        <v>0</v>
      </c>
      <c r="O183" s="4" t="n">
        <f aca="false">+IF(AND(N$7&lt;$A183+1,N$8&gt;$A183-1),N$9*(VLOOKUP($A183,curves,6,0)-N$10)*VLOOKUP($A183,curves,3,0),0)</f>
        <v>0</v>
      </c>
      <c r="Q183" s="3"/>
      <c r="R183" s="4"/>
      <c r="T183" s="3" t="n">
        <f aca="false">+IF(AND(T$7&lt;$A183+1,T$8&gt;$A183-1),T$9*VLOOKUP($A183,curves,3,0),0)</f>
        <v>0</v>
      </c>
      <c r="U183" s="4" t="n">
        <f aca="false">+IF(AND(T$7&lt;$A183+1,T$8&gt;$A183-1),T$9*(VLOOKUP($A183,curves,6,0)-T$10)*VLOOKUP($A183,curves,3,0),0)</f>
        <v>0</v>
      </c>
      <c r="W183" s="3" t="n">
        <f aca="false">+IF(AND(W$7&lt;$A183+1,W$8&gt;$A183-1),W$9*VLOOKUP($A183,curves,3,0),0)</f>
        <v>0</v>
      </c>
      <c r="X183" s="4" t="n">
        <f aca="false">+IF(AND(W$7&lt;$A183+1,W$8&gt;$A183-1),W$9*(VLOOKUP($A183,curves,6,0)-W$10)*VLOOKUP($A183,curves,3,0),0)</f>
        <v>0</v>
      </c>
      <c r="Z183" s="3" t="n">
        <f aca="false">+IF(AND(Z$7&lt;$A183+1,Z$8&gt;$A183-1),Z$9*VLOOKUP($A183,curves,3,0),0)</f>
        <v>0</v>
      </c>
      <c r="AA183" s="4" t="n">
        <f aca="false">+IF(AND(Z$7&lt;$A183+1,Z$8&gt;$A183-1),Z$9*(VLOOKUP($A183,curves,6,0)-Z$10)*VLOOKUP($A183,curves,3,0),0)</f>
        <v>0</v>
      </c>
      <c r="AC183" s="3"/>
      <c r="AD183" s="4"/>
      <c r="AF183" s="3" t="n">
        <f aca="false">+IF(AND(AF$7&lt;$A183+1,AF$8&gt;$A183-1),AF$9*VLOOKUP($A183,curves,3,0),0)</f>
        <v>11199449.1817968</v>
      </c>
      <c r="AG183" s="4" t="n">
        <f aca="false">+IF(AND(AF$7&lt;$A183+1,AF$8&gt;$A183-1),AF$9*(VLOOKUP($A183,curves,6,0)-AF$10)*VLOOKUP($A183,curves,3,0),0)</f>
        <v>15679228.8545155</v>
      </c>
      <c r="AI183" s="3" t="n">
        <f aca="false">+IF(AND(AI$7&lt;$A183+1,AI$8&gt;$A183-1),AI$9*VLOOKUP($A183,curves,3,0),0)</f>
        <v>-123509.765466692</v>
      </c>
      <c r="AJ183" s="4" t="n">
        <f aca="false">+IF(AND(AI$7&lt;$A183+1,AI$8&gt;$A183-1),AI$9*(VLOOKUP($A183,curves,6,0)-AI$10)*VLOOKUP($A183,curves,3,0),0)</f>
        <v>-456986.132226759</v>
      </c>
      <c r="AL183" s="3" t="n">
        <f aca="false">+IF(AND(AL$7&lt;$A183+1,AL$8&gt;$A183-1),AL$9*VLOOKUP($A183,curves,3,0),0)</f>
        <v>-276898.485408253</v>
      </c>
      <c r="AM183" s="4" t="n">
        <f aca="false">+IF(AND(AL$7&lt;$A183+1,AL$8&gt;$A183-1),AL$9*(VLOOKUP($A183,curves,6,0)-AL$10)*VLOOKUP($A183,curves,3,0),0)</f>
        <v>-1024524.39601054</v>
      </c>
      <c r="AO183" s="3"/>
      <c r="AP183" s="4"/>
    </row>
    <row r="184" customFormat="false" ht="12.75" hidden="false" customHeight="false" outlineLevel="0" collapsed="false">
      <c r="A184" s="58" t="n">
        <f aca="false">+curves!A173</f>
        <v>41883</v>
      </c>
      <c r="B184" s="3" t="n">
        <f aca="false">+SUMIF($H$11:$CM$11,"POS",$H184:$CM184)</f>
        <v>10733487.0744562</v>
      </c>
      <c r="C184" s="4" t="n">
        <f aca="false">+SUMIF($H$11:$CM$11,"P&amp;l",$H184:$CM184)</f>
        <v>13821729.1894665</v>
      </c>
      <c r="D184" s="66"/>
      <c r="E184" s="3" t="n">
        <f aca="false">+IF(AND($H$7&lt;$A184+1,$H$8&gt;$A184-1),$H$9*VLOOKUP($A184,curves,3,0),0)</f>
        <v>0</v>
      </c>
      <c r="F184" s="4" t="n">
        <f aca="false">-G184*1000*VLOOKUP(A184,curves,3,0)</f>
        <v>-2658210.28057827</v>
      </c>
      <c r="G184" s="67" t="n">
        <v>1197.95137058913</v>
      </c>
      <c r="H184" s="3" t="n">
        <f aca="false">+IF(AND($H$7&lt;$A184+1,$H$8&gt;$A184-1),$H$9*VLOOKUP($A184,curves,3,0),0)</f>
        <v>0</v>
      </c>
      <c r="I184" s="4" t="n">
        <f aca="false">+IF(AND(H$7&lt;$A184+1,H$8&gt;$A184-1),H$9*(VLOOKUP($A184,curves,6,0)-H$10)*VLOOKUP($A184,curves,3,0),0)</f>
        <v>0</v>
      </c>
      <c r="K184" s="3" t="n">
        <f aca="false">+IF(AND(K$7&lt;$A184+1,K$8&gt;$A184-1),K$9*VLOOKUP($A184,curves,3,0),0)</f>
        <v>0</v>
      </c>
      <c r="L184" s="4" t="n">
        <f aca="false">+IF(AND(K$7&lt;$A184+1,K$8&gt;$A184-1),K$9*(VLOOKUP($A184,curves,6,0)-K$10)*VLOOKUP($A184,curves,3,0),0)</f>
        <v>0</v>
      </c>
      <c r="N184" s="3" t="n">
        <f aca="false">+IF(AND(N$7&lt;$A184+1,N$8&gt;$A184-1),N$9*VLOOKUP($A184,curves,3,0),0)</f>
        <v>0</v>
      </c>
      <c r="O184" s="4" t="n">
        <f aca="false">+IF(AND(N$7&lt;$A184+1,N$8&gt;$A184-1),N$9*(VLOOKUP($A184,curves,6,0)-N$10)*VLOOKUP($A184,curves,3,0),0)</f>
        <v>0</v>
      </c>
      <c r="Q184" s="3"/>
      <c r="R184" s="4"/>
      <c r="T184" s="3" t="n">
        <f aca="false">+IF(AND(T$7&lt;$A184+1,T$8&gt;$A184-1),T$9*VLOOKUP($A184,curves,3,0),0)</f>
        <v>0</v>
      </c>
      <c r="U184" s="4" t="n">
        <f aca="false">+IF(AND(T$7&lt;$A184+1,T$8&gt;$A184-1),T$9*(VLOOKUP($A184,curves,6,0)-T$10)*VLOOKUP($A184,curves,3,0),0)</f>
        <v>0</v>
      </c>
      <c r="W184" s="3" t="n">
        <f aca="false">+IF(AND(W$7&lt;$A184+1,W$8&gt;$A184-1),W$9*VLOOKUP($A184,curves,3,0),0)</f>
        <v>0</v>
      </c>
      <c r="X184" s="4" t="n">
        <f aca="false">+IF(AND(W$7&lt;$A184+1,W$8&gt;$A184-1),W$9*(VLOOKUP($A184,curves,6,0)-W$10)*VLOOKUP($A184,curves,3,0),0)</f>
        <v>0</v>
      </c>
      <c r="Z184" s="3" t="n">
        <f aca="false">+IF(AND(Z$7&lt;$A184+1,Z$8&gt;$A184-1),Z$9*VLOOKUP($A184,curves,3,0),0)</f>
        <v>0</v>
      </c>
      <c r="AA184" s="4" t="n">
        <f aca="false">+IF(AND(Z$7&lt;$A184+1,Z$8&gt;$A184-1),Z$9*(VLOOKUP($A184,curves,6,0)-Z$10)*VLOOKUP($A184,curves,3,0),0)</f>
        <v>0</v>
      </c>
      <c r="AC184" s="3"/>
      <c r="AD184" s="4"/>
      <c r="AF184" s="3" t="n">
        <f aca="false">+IF(AND(AF$7&lt;$A184+1,AF$8&gt;$A184-1),AF$9*VLOOKUP($A184,curves,3,0),0)</f>
        <v>11131464.7108744</v>
      </c>
      <c r="AG184" s="4" t="n">
        <f aca="false">+IF(AND(AF$7&lt;$A184+1,AF$8&gt;$A184-1),AF$9*(VLOOKUP($A184,curves,6,0)-AF$10)*VLOOKUP($A184,curves,3,0),0)</f>
        <v>15283501.0480306</v>
      </c>
      <c r="AI184" s="3" t="n">
        <f aca="false">+IF(AND(AI$7&lt;$A184+1,AI$8&gt;$A184-1),AI$9*VLOOKUP($A184,curves,3,0),0)</f>
        <v>-122760.019124465</v>
      </c>
      <c r="AJ184" s="4" t="n">
        <f aca="false">+IF(AND(AI$7&lt;$A184+1,AI$8&gt;$A184-1),AI$9*(VLOOKUP($A184,curves,6,0)-AI$10)*VLOOKUP($A184,curves,3,0),0)</f>
        <v>-450897.550244161</v>
      </c>
      <c r="AL184" s="3" t="n">
        <f aca="false">+IF(AND(AL$7&lt;$A184+1,AL$8&gt;$A184-1),AL$9*VLOOKUP($A184,curves,3,0),0)</f>
        <v>-275217.617293749</v>
      </c>
      <c r="AM184" s="4" t="n">
        <f aca="false">+IF(AND(AL$7&lt;$A184+1,AL$8&gt;$A184-1),AL$9*(VLOOKUP($A184,curves,6,0)-AL$10)*VLOOKUP($A184,curves,3,0),0)</f>
        <v>-1010874.30831994</v>
      </c>
      <c r="AO184" s="3"/>
      <c r="AP184" s="4"/>
    </row>
    <row r="185" customFormat="false" ht="12.75" hidden="false" customHeight="false" outlineLevel="0" collapsed="false">
      <c r="A185" s="58" t="n">
        <f aca="false">+curves!A174</f>
        <v>41913</v>
      </c>
      <c r="B185" s="3" t="n">
        <f aca="false">+SUMIF($H$11:$CM$11,"POS",$H185:$CM185)</f>
        <v>10670423.2869092</v>
      </c>
      <c r="C185" s="4" t="n">
        <f aca="false">+SUMIF($H$11:$CM$11,"P&amp;l",$H185:$CM185)</f>
        <v>13793872.7865177</v>
      </c>
      <c r="D185" s="66"/>
      <c r="E185" s="3" t="n">
        <f aca="false">+IF(AND($H$7&lt;$A185+1,$H$8&gt;$A185-1),$H$9*VLOOKUP($A185,curves,3,0),0)</f>
        <v>0</v>
      </c>
      <c r="F185" s="4" t="n">
        <f aca="false">-G185*1000*VLOOKUP(A185,curves,3,0)</f>
        <v>-2644220.67825083</v>
      </c>
      <c r="G185" s="67" t="n">
        <v>1198.68961388984</v>
      </c>
      <c r="H185" s="3" t="n">
        <f aca="false">+IF(AND($H$7&lt;$A185+1,$H$8&gt;$A185-1),$H$9*VLOOKUP($A185,curves,3,0),0)</f>
        <v>0</v>
      </c>
      <c r="I185" s="4" t="n">
        <f aca="false">+IF(AND(H$7&lt;$A185+1,H$8&gt;$A185-1),H$9*(VLOOKUP($A185,curves,6,0)-H$10)*VLOOKUP($A185,curves,3,0),0)</f>
        <v>0</v>
      </c>
      <c r="K185" s="3" t="n">
        <f aca="false">+IF(AND(K$7&lt;$A185+1,K$8&gt;$A185-1),K$9*VLOOKUP($A185,curves,3,0),0)</f>
        <v>0</v>
      </c>
      <c r="L185" s="4" t="n">
        <f aca="false">+IF(AND(K$7&lt;$A185+1,K$8&gt;$A185-1),K$9*(VLOOKUP($A185,curves,6,0)-K$10)*VLOOKUP($A185,curves,3,0),0)</f>
        <v>0</v>
      </c>
      <c r="N185" s="3" t="n">
        <f aca="false">+IF(AND(N$7&lt;$A185+1,N$8&gt;$A185-1),N$9*VLOOKUP($A185,curves,3,0),0)</f>
        <v>0</v>
      </c>
      <c r="O185" s="4" t="n">
        <f aca="false">+IF(AND(N$7&lt;$A185+1,N$8&gt;$A185-1),N$9*(VLOOKUP($A185,curves,6,0)-N$10)*VLOOKUP($A185,curves,3,0),0)</f>
        <v>0</v>
      </c>
      <c r="Q185" s="3"/>
      <c r="R185" s="4"/>
      <c r="T185" s="3" t="n">
        <f aca="false">+IF(AND(T$7&lt;$A185+1,T$8&gt;$A185-1),T$9*VLOOKUP($A185,curves,3,0),0)</f>
        <v>0</v>
      </c>
      <c r="U185" s="4" t="n">
        <f aca="false">+IF(AND(T$7&lt;$A185+1,T$8&gt;$A185-1),T$9*(VLOOKUP($A185,curves,6,0)-T$10)*VLOOKUP($A185,curves,3,0),0)</f>
        <v>0</v>
      </c>
      <c r="W185" s="3" t="n">
        <f aca="false">+IF(AND(W$7&lt;$A185+1,W$8&gt;$A185-1),W$9*VLOOKUP($A185,curves,3,0),0)</f>
        <v>0</v>
      </c>
      <c r="X185" s="4" t="n">
        <f aca="false">+IF(AND(W$7&lt;$A185+1,W$8&gt;$A185-1),W$9*(VLOOKUP($A185,curves,6,0)-W$10)*VLOOKUP($A185,curves,3,0),0)</f>
        <v>0</v>
      </c>
      <c r="Z185" s="3" t="n">
        <f aca="false">+IF(AND(Z$7&lt;$A185+1,Z$8&gt;$A185-1),Z$9*VLOOKUP($A185,curves,3,0),0)</f>
        <v>0</v>
      </c>
      <c r="AA185" s="4" t="n">
        <f aca="false">+IF(AND(Z$7&lt;$A185+1,Z$8&gt;$A185-1),Z$9*(VLOOKUP($A185,curves,6,0)-Z$10)*VLOOKUP($A185,curves,3,0),0)</f>
        <v>0</v>
      </c>
      <c r="AC185" s="3"/>
      <c r="AD185" s="4"/>
      <c r="AF185" s="3" t="n">
        <f aca="false">+IF(AND(AF$7&lt;$A185+1,AF$8&gt;$A185-1),AF$9*VLOOKUP($A185,curves,3,0),0)</f>
        <v>11066062.6359715</v>
      </c>
      <c r="AG185" s="4" t="n">
        <f aca="false">+IF(AND(AF$7&lt;$A185+1,AF$8&gt;$A185-1),AF$9*(VLOOKUP($A185,curves,6,0)-AF$10)*VLOOKUP($A185,curves,3,0),0)</f>
        <v>15249034.3123687</v>
      </c>
      <c r="AI185" s="3" t="n">
        <f aca="false">+IF(AND(AI$7&lt;$A185+1,AI$8&gt;$A185-1),AI$9*VLOOKUP($A185,curves,3,0),0)</f>
        <v>-122038.751962021</v>
      </c>
      <c r="AJ185" s="4" t="n">
        <f aca="false">+IF(AND(AI$7&lt;$A185+1,AI$8&gt;$A185-1),AI$9*(VLOOKUP($A185,curves,6,0)-AI$10)*VLOOKUP($A185,curves,3,0),0)</f>
        <v>-448858.529716312</v>
      </c>
      <c r="AL185" s="3" t="n">
        <f aca="false">+IF(AND(AL$7&lt;$A185+1,AL$8&gt;$A185-1),AL$9*VLOOKUP($A185,curves,3,0),0)</f>
        <v>-273600.597100236</v>
      </c>
      <c r="AM185" s="4" t="n">
        <f aca="false">+IF(AND(AL$7&lt;$A185+1,AL$8&gt;$A185-1),AL$9*(VLOOKUP($A185,curves,6,0)-AL$10)*VLOOKUP($A185,curves,3,0),0)</f>
        <v>-1006302.99613467</v>
      </c>
      <c r="AO185" s="3"/>
      <c r="AP185" s="4"/>
    </row>
    <row r="186" customFormat="false" ht="12.75" hidden="false" customHeight="false" outlineLevel="0" collapsed="false">
      <c r="A186" s="58" t="n">
        <f aca="false">+curves!A175</f>
        <v>41944</v>
      </c>
      <c r="B186" s="3" t="n">
        <f aca="false">+SUMIF($H$11:$CM$11,"POS",$H186:$CM186)</f>
        <v>10605643.0293102</v>
      </c>
      <c r="C186" s="4" t="n">
        <f aca="false">+SUMIF($H$11:$CM$11,"P&amp;l",$H186:$CM186)</f>
        <v>14166172.6827774</v>
      </c>
      <c r="D186" s="66"/>
      <c r="E186" s="3" t="n">
        <f aca="false">+IF(AND($H$7&lt;$A186+1,$H$8&gt;$A186-1),$H$9*VLOOKUP($A186,curves,3,0),0)</f>
        <v>0</v>
      </c>
      <c r="F186" s="4" t="n">
        <f aca="false">-G186*1000*VLOOKUP(A186,curves,3,0)</f>
        <v>-2629787.88524364</v>
      </c>
      <c r="G186" s="67" t="n">
        <v>1199.42862182308</v>
      </c>
      <c r="H186" s="3" t="n">
        <f aca="false">+IF(AND($H$7&lt;$A186+1,$H$8&gt;$A186-1),$H$9*VLOOKUP($A186,curves,3,0),0)</f>
        <v>0</v>
      </c>
      <c r="I186" s="4" t="n">
        <f aca="false">+IF(AND(H$7&lt;$A186+1,H$8&gt;$A186-1),H$9*(VLOOKUP($A186,curves,6,0)-H$10)*VLOOKUP($A186,curves,3,0),0)</f>
        <v>0</v>
      </c>
      <c r="K186" s="3" t="n">
        <f aca="false">+IF(AND(K$7&lt;$A186+1,K$8&gt;$A186-1),K$9*VLOOKUP($A186,curves,3,0),0)</f>
        <v>0</v>
      </c>
      <c r="L186" s="4" t="n">
        <f aca="false">+IF(AND(K$7&lt;$A186+1,K$8&gt;$A186-1),K$9*(VLOOKUP($A186,curves,6,0)-K$10)*VLOOKUP($A186,curves,3,0),0)</f>
        <v>0</v>
      </c>
      <c r="N186" s="3" t="n">
        <f aca="false">+IF(AND(N$7&lt;$A186+1,N$8&gt;$A186-1),N$9*VLOOKUP($A186,curves,3,0),0)</f>
        <v>0</v>
      </c>
      <c r="O186" s="4" t="n">
        <f aca="false">+IF(AND(N$7&lt;$A186+1,N$8&gt;$A186-1),N$9*(VLOOKUP($A186,curves,6,0)-N$10)*VLOOKUP($A186,curves,3,0),0)</f>
        <v>0</v>
      </c>
      <c r="Q186" s="3"/>
      <c r="R186" s="4"/>
      <c r="T186" s="3" t="n">
        <f aca="false">+IF(AND(T$7&lt;$A186+1,T$8&gt;$A186-1),T$9*VLOOKUP($A186,curves,3,0),0)</f>
        <v>0</v>
      </c>
      <c r="U186" s="4" t="n">
        <f aca="false">+IF(AND(T$7&lt;$A186+1,T$8&gt;$A186-1),T$9*(VLOOKUP($A186,curves,6,0)-T$10)*VLOOKUP($A186,curves,3,0),0)</f>
        <v>0</v>
      </c>
      <c r="W186" s="3" t="n">
        <f aca="false">+IF(AND(W$7&lt;$A186+1,W$8&gt;$A186-1),W$9*VLOOKUP($A186,curves,3,0),0)</f>
        <v>0</v>
      </c>
      <c r="X186" s="4" t="n">
        <f aca="false">+IF(AND(W$7&lt;$A186+1,W$8&gt;$A186-1),W$9*(VLOOKUP($A186,curves,6,0)-W$10)*VLOOKUP($A186,curves,3,0),0)</f>
        <v>0</v>
      </c>
      <c r="Z186" s="3" t="n">
        <f aca="false">+IF(AND(Z$7&lt;$A186+1,Z$8&gt;$A186-1),Z$9*VLOOKUP($A186,curves,3,0),0)</f>
        <v>0</v>
      </c>
      <c r="AA186" s="4" t="n">
        <f aca="false">+IF(AND(Z$7&lt;$A186+1,Z$8&gt;$A186-1),Z$9*(VLOOKUP($A186,curves,6,0)-Z$10)*VLOOKUP($A186,curves,3,0),0)</f>
        <v>0</v>
      </c>
      <c r="AC186" s="3"/>
      <c r="AD186" s="4"/>
      <c r="AF186" s="3" t="n">
        <f aca="false">+IF(AND(AF$7&lt;$A186+1,AF$8&gt;$A186-1),AF$9*VLOOKUP($A186,curves,3,0),0)</f>
        <v>10998880.4475156</v>
      </c>
      <c r="AG186" s="4" t="n">
        <f aca="false">+IF(AND(AF$7&lt;$A186+1,AF$8&gt;$A186-1),AF$9*(VLOOKUP($A186,curves,6,0)-AF$10)*VLOOKUP($A186,curves,3,0),0)</f>
        <v>15629409.1159197</v>
      </c>
      <c r="AI186" s="3" t="n">
        <f aca="false">+IF(AND(AI$7&lt;$A186+1,AI$8&gt;$A186-1),AI$9*VLOOKUP($A186,curves,3,0),0)</f>
        <v>-121297.853351291</v>
      </c>
      <c r="AJ186" s="4" t="n">
        <f aca="false">+IF(AND(AI$7&lt;$A186+1,AI$8&gt;$A186-1),AI$9*(VLOOKUP($A186,curves,6,0)-AI$10)*VLOOKUP($A186,curves,3,0),0)</f>
        <v>-451349.312320155</v>
      </c>
      <c r="AL186" s="3" t="n">
        <f aca="false">+IF(AND(AL$7&lt;$A186+1,AL$8&gt;$A186-1),AL$9*VLOOKUP($A186,curves,3,0),0)</f>
        <v>-271939.564854107</v>
      </c>
      <c r="AM186" s="4" t="n">
        <f aca="false">+IF(AND(AL$7&lt;$A186+1,AL$8&gt;$A186-1),AL$9*(VLOOKUP($A186,curves,6,0)-AL$10)*VLOOKUP($A186,curves,3,0),0)</f>
        <v>-1011887.12082213</v>
      </c>
      <c r="AO186" s="3"/>
      <c r="AP186" s="4"/>
    </row>
    <row r="187" customFormat="false" ht="12.75" hidden="false" customHeight="false" outlineLevel="0" collapsed="false">
      <c r="A187" s="58" t="n">
        <f aca="false">+curves!A176</f>
        <v>41974</v>
      </c>
      <c r="B187" s="3" t="n">
        <f aca="false">+SUMIF($H$11:$CM$11,"POS",$H187:$CM187)</f>
        <v>10543323.4971634</v>
      </c>
      <c r="C187" s="4" t="n">
        <f aca="false">+SUMIF($H$11:$CM$11,"P&amp;l",$H187:$CM187)</f>
        <v>14789333.8929477</v>
      </c>
      <c r="D187" s="66"/>
      <c r="E187" s="3" t="n">
        <f aca="false">+IF(AND($H$7&lt;$A187+1,$H$8&gt;$A187-1),$H$9*VLOOKUP($A187,curves,3,0),0)</f>
        <v>0</v>
      </c>
      <c r="F187" s="4" t="n">
        <f aca="false">-G187*1000*VLOOKUP(A187,curves,3,0)</f>
        <v>-2615947.50706627</v>
      </c>
      <c r="G187" s="67" t="n">
        <v>1200.16839518082</v>
      </c>
      <c r="H187" s="3" t="n">
        <f aca="false">+IF(AND($H$7&lt;$A187+1,$H$8&gt;$A187-1),$H$9*VLOOKUP($A187,curves,3,0),0)</f>
        <v>0</v>
      </c>
      <c r="I187" s="4" t="n">
        <f aca="false">+IF(AND(H$7&lt;$A187+1,H$8&gt;$A187-1),H$9*(VLOOKUP($A187,curves,6,0)-H$10)*VLOOKUP($A187,curves,3,0),0)</f>
        <v>0</v>
      </c>
      <c r="K187" s="3" t="n">
        <f aca="false">+IF(AND(K$7&lt;$A187+1,K$8&gt;$A187-1),K$9*VLOOKUP($A187,curves,3,0),0)</f>
        <v>0</v>
      </c>
      <c r="L187" s="4" t="n">
        <f aca="false">+IF(AND(K$7&lt;$A187+1,K$8&gt;$A187-1),K$9*(VLOOKUP($A187,curves,6,0)-K$10)*VLOOKUP($A187,curves,3,0),0)</f>
        <v>0</v>
      </c>
      <c r="N187" s="3" t="n">
        <f aca="false">+IF(AND(N$7&lt;$A187+1,N$8&gt;$A187-1),N$9*VLOOKUP($A187,curves,3,0),0)</f>
        <v>0</v>
      </c>
      <c r="O187" s="4" t="n">
        <f aca="false">+IF(AND(N$7&lt;$A187+1,N$8&gt;$A187-1),N$9*(VLOOKUP($A187,curves,6,0)-N$10)*VLOOKUP($A187,curves,3,0),0)</f>
        <v>0</v>
      </c>
      <c r="Q187" s="3"/>
      <c r="R187" s="4"/>
      <c r="T187" s="3" t="n">
        <f aca="false">+IF(AND(T$7&lt;$A187+1,T$8&gt;$A187-1),T$9*VLOOKUP($A187,curves,3,0),0)</f>
        <v>0</v>
      </c>
      <c r="U187" s="4" t="n">
        <f aca="false">+IF(AND(T$7&lt;$A187+1,T$8&gt;$A187-1),T$9*(VLOOKUP($A187,curves,6,0)-T$10)*VLOOKUP($A187,curves,3,0),0)</f>
        <v>0</v>
      </c>
      <c r="W187" s="3" t="n">
        <f aca="false">+IF(AND(W$7&lt;$A187+1,W$8&gt;$A187-1),W$9*VLOOKUP($A187,curves,3,0),0)</f>
        <v>0</v>
      </c>
      <c r="X187" s="4" t="n">
        <f aca="false">+IF(AND(W$7&lt;$A187+1,W$8&gt;$A187-1),W$9*(VLOOKUP($A187,curves,6,0)-W$10)*VLOOKUP($A187,curves,3,0),0)</f>
        <v>0</v>
      </c>
      <c r="Z187" s="3" t="n">
        <f aca="false">+IF(AND(Z$7&lt;$A187+1,Z$8&gt;$A187-1),Z$9*VLOOKUP($A187,curves,3,0),0)</f>
        <v>0</v>
      </c>
      <c r="AA187" s="4" t="n">
        <f aca="false">+IF(AND(Z$7&lt;$A187+1,Z$8&gt;$A187-1),Z$9*(VLOOKUP($A187,curves,6,0)-Z$10)*VLOOKUP($A187,curves,3,0),0)</f>
        <v>0</v>
      </c>
      <c r="AC187" s="3"/>
      <c r="AD187" s="4"/>
      <c r="AF187" s="3" t="n">
        <f aca="false">+IF(AND(AF$7&lt;$A187+1,AF$8&gt;$A187-1),AF$9*VLOOKUP($A187,curves,3,0),0)</f>
        <v>10934250.2236118</v>
      </c>
      <c r="AG187" s="4" t="n">
        <f aca="false">+IF(AND(AF$7&lt;$A187+1,AF$8&gt;$A187-1),AF$9*(VLOOKUP($A187,curves,6,0)-AF$10)*VLOOKUP($A187,curves,3,0),0)</f>
        <v>16270164.3327344</v>
      </c>
      <c r="AI187" s="3" t="n">
        <f aca="false">+IF(AND(AI$7&lt;$A187+1,AI$8&gt;$A187-1),AI$9*VLOOKUP($A187,curves,3,0),0)</f>
        <v>-120585.098316036</v>
      </c>
      <c r="AJ187" s="4" t="n">
        <f aca="false">+IF(AND(AI$7&lt;$A187+1,AI$8&gt;$A187-1),AI$9*(VLOOKUP($A187,curves,6,0)-AI$10)*VLOOKUP($A187,curves,3,0),0)</f>
        <v>-456776.352421144</v>
      </c>
      <c r="AL187" s="3" t="n">
        <f aca="false">+IF(AND(AL$7&lt;$A187+1,AL$8&gt;$A187-1),AL$9*VLOOKUP($A187,curves,3,0),0)</f>
        <v>-270341.628132395</v>
      </c>
      <c r="AM187" s="4" t="n">
        <f aca="false">+IF(AND(AL$7&lt;$A187+1,AL$8&gt;$A187-1),AL$9*(VLOOKUP($A187,curves,6,0)-AL$10)*VLOOKUP($A187,curves,3,0),0)</f>
        <v>-1024054.08736551</v>
      </c>
      <c r="AO187" s="3"/>
      <c r="AP187" s="4"/>
    </row>
    <row r="188" customFormat="false" ht="12.75" hidden="false" customHeight="false" outlineLevel="0" collapsed="false">
      <c r="A188" s="58" t="n">
        <f aca="false">+curves!A177</f>
        <v>42005</v>
      </c>
      <c r="B188" s="3" t="n">
        <f aca="false">+SUMIF($H$11:$CM$11,"POS",$H188:$CM188)</f>
        <v>10479307.7949939</v>
      </c>
      <c r="C188" s="4" t="n">
        <f aca="false">+SUMIF($H$11:$CM$11,"P&amp;l",$H188:$CM188)</f>
        <v>17686140.4896054</v>
      </c>
      <c r="D188" s="66"/>
      <c r="E188" s="3" t="n">
        <f aca="false">+IF(AND($H$7&lt;$A188+1,$H$8&gt;$A188-1),$H$9*VLOOKUP($A188,curves,3,0),0)</f>
        <v>0</v>
      </c>
      <c r="F188" s="4" t="n">
        <f aca="false">-G188*1000*VLOOKUP(A188,curves,3,0)</f>
        <v>-2601668.62396162</v>
      </c>
      <c r="G188" s="67" t="n">
        <v>1200.90893475592</v>
      </c>
      <c r="H188" s="3" t="n">
        <f aca="false">+IF(AND($H$7&lt;$A188+1,$H$8&gt;$A188-1),$H$9*VLOOKUP($A188,curves,3,0),0)</f>
        <v>0</v>
      </c>
      <c r="I188" s="4" t="n">
        <f aca="false">+IF(AND(H$7&lt;$A188+1,H$8&gt;$A188-1),H$9*(VLOOKUP($A188,curves,6,0)-H$10)*VLOOKUP($A188,curves,3,0),0)</f>
        <v>0</v>
      </c>
      <c r="K188" s="3" t="n">
        <f aca="false">+IF(AND(K$7&lt;$A188+1,K$8&gt;$A188-1),K$9*VLOOKUP($A188,curves,3,0),0)</f>
        <v>0</v>
      </c>
      <c r="L188" s="4" t="n">
        <f aca="false">+IF(AND(K$7&lt;$A188+1,K$8&gt;$A188-1),K$9*(VLOOKUP($A188,curves,6,0)-K$10)*VLOOKUP($A188,curves,3,0),0)</f>
        <v>0</v>
      </c>
      <c r="N188" s="3" t="n">
        <f aca="false">+IF(AND(N$7&lt;$A188+1,N$8&gt;$A188-1),N$9*VLOOKUP($A188,curves,3,0),0)</f>
        <v>0</v>
      </c>
      <c r="O188" s="4" t="n">
        <f aca="false">+IF(AND(N$7&lt;$A188+1,N$8&gt;$A188-1),N$9*(VLOOKUP($A188,curves,6,0)-N$10)*VLOOKUP($A188,curves,3,0),0)</f>
        <v>0</v>
      </c>
      <c r="Q188" s="3"/>
      <c r="R188" s="4"/>
      <c r="T188" s="3" t="n">
        <f aca="false">+IF(AND(T$7&lt;$A188+1,T$8&gt;$A188-1),T$9*VLOOKUP($A188,curves,3,0),0)</f>
        <v>0</v>
      </c>
      <c r="U188" s="4" t="n">
        <f aca="false">+IF(AND(T$7&lt;$A188+1,T$8&gt;$A188-1),T$9*(VLOOKUP($A188,curves,6,0)-T$10)*VLOOKUP($A188,curves,3,0),0)</f>
        <v>0</v>
      </c>
      <c r="W188" s="3" t="n">
        <f aca="false">+IF(AND(W$7&lt;$A188+1,W$8&gt;$A188-1),W$9*VLOOKUP($A188,curves,3,0),0)</f>
        <v>0</v>
      </c>
      <c r="X188" s="4" t="n">
        <f aca="false">+IF(AND(W$7&lt;$A188+1,W$8&gt;$A188-1),W$9*(VLOOKUP($A188,curves,6,0)-W$10)*VLOOKUP($A188,curves,3,0),0)</f>
        <v>0</v>
      </c>
      <c r="Z188" s="3" t="n">
        <f aca="false">+IF(AND(Z$7&lt;$A188+1,Z$8&gt;$A188-1),Z$9*VLOOKUP($A188,curves,3,0),0)</f>
        <v>0</v>
      </c>
      <c r="AA188" s="4" t="n">
        <f aca="false">+IF(AND(Z$7&lt;$A188+1,Z$8&gt;$A188-1),Z$9*(VLOOKUP($A188,curves,6,0)-Z$10)*VLOOKUP($A188,curves,3,0),0)</f>
        <v>0</v>
      </c>
      <c r="AC188" s="3"/>
      <c r="AD188" s="4"/>
      <c r="AF188" s="3" t="n">
        <f aca="false">+IF(AND(AF$7&lt;$A188+1,AF$8&gt;$A188-1),AF$9*VLOOKUP($A188,curves,3,0),0)</f>
        <v>10867860.9388716</v>
      </c>
      <c r="AG188" s="4" t="n">
        <f aca="false">+IF(AND(AF$7&lt;$A188+1,AF$8&gt;$A188-1),AF$9*(VLOOKUP($A188,curves,6,0)-AF$10)*VLOOKUP($A188,curves,3,0),0)</f>
        <v>19268717.4446193</v>
      </c>
      <c r="AI188" s="3" t="n">
        <f aca="false">+IF(AND(AI$7&lt;$A188+1,AI$8&gt;$A188-1),AI$9*VLOOKUP($A188,curves,3,0),0)</f>
        <v>-119852.944006064</v>
      </c>
      <c r="AJ188" s="4" t="n">
        <f aca="false">+IF(AND(AI$7&lt;$A188+1,AI$8&gt;$A188-1),AI$9*(VLOOKUP($A188,curves,6,0)-AI$10)*VLOOKUP($A188,curves,3,0),0)</f>
        <v>-488161.040936697</v>
      </c>
      <c r="AL188" s="3" t="n">
        <f aca="false">+IF(AND(AL$7&lt;$A188+1,AL$8&gt;$A188-1),AL$9*VLOOKUP($A188,curves,3,0),0)</f>
        <v>-268700.199871638</v>
      </c>
      <c r="AM188" s="4" t="n">
        <f aca="false">+IF(AND(AL$7&lt;$A188+1,AL$8&gt;$A188-1),AL$9*(VLOOKUP($A188,curves,6,0)-AL$10)*VLOOKUP($A188,curves,3,0),0)</f>
        <v>-1094415.91407718</v>
      </c>
      <c r="AO188" s="3"/>
      <c r="AP188" s="4"/>
    </row>
    <row r="189" customFormat="false" ht="12.75" hidden="false" customHeight="false" outlineLevel="0" collapsed="false">
      <c r="A189" s="58" t="n">
        <f aca="false">+curves!A178</f>
        <v>42036</v>
      </c>
      <c r="B189" s="3" t="n">
        <f aca="false">+SUMIF($H$11:$CM$11,"POS",$H189:$CM189)</f>
        <v>10415677.2052602</v>
      </c>
      <c r="C189" s="4" t="n">
        <f aca="false">+SUMIF($H$11:$CM$11,"P&amp;l",$H189:$CM189)</f>
        <v>16776742.7068421</v>
      </c>
      <c r="D189" s="66"/>
      <c r="E189" s="3" t="n">
        <f aca="false">+IF(AND($H$7&lt;$A189+1,$H$8&gt;$A189-1),$H$9*VLOOKUP($A189,curves,3,0),0)</f>
        <v>0</v>
      </c>
      <c r="F189" s="4" t="n">
        <f aca="false">-G189*1000*VLOOKUP(A189,curves,3,0)</f>
        <v>-2587467.46137154</v>
      </c>
      <c r="G189" s="67" t="n">
        <v>1201.6502413419</v>
      </c>
      <c r="H189" s="3" t="n">
        <f aca="false">+IF(AND($H$7&lt;$A189+1,$H$8&gt;$A189-1),$H$9*VLOOKUP($A189,curves,3,0),0)</f>
        <v>0</v>
      </c>
      <c r="I189" s="4" t="n">
        <f aca="false">+IF(AND(H$7&lt;$A189+1,H$8&gt;$A189-1),H$9*(VLOOKUP($A189,curves,6,0)-H$10)*VLOOKUP($A189,curves,3,0),0)</f>
        <v>0</v>
      </c>
      <c r="K189" s="3" t="n">
        <f aca="false">+IF(AND(K$7&lt;$A189+1,K$8&gt;$A189-1),K$9*VLOOKUP($A189,curves,3,0),0)</f>
        <v>0</v>
      </c>
      <c r="L189" s="4" t="n">
        <f aca="false">+IF(AND(K$7&lt;$A189+1,K$8&gt;$A189-1),K$9*(VLOOKUP($A189,curves,6,0)-K$10)*VLOOKUP($A189,curves,3,0),0)</f>
        <v>0</v>
      </c>
      <c r="N189" s="3" t="n">
        <f aca="false">+IF(AND(N$7&lt;$A189+1,N$8&gt;$A189-1),N$9*VLOOKUP($A189,curves,3,0),0)</f>
        <v>0</v>
      </c>
      <c r="O189" s="4" t="n">
        <f aca="false">+IF(AND(N$7&lt;$A189+1,N$8&gt;$A189-1),N$9*(VLOOKUP($A189,curves,6,0)-N$10)*VLOOKUP($A189,curves,3,0),0)</f>
        <v>0</v>
      </c>
      <c r="Q189" s="3"/>
      <c r="R189" s="4"/>
      <c r="T189" s="3" t="n">
        <f aca="false">+IF(AND(T$7&lt;$A189+1,T$8&gt;$A189-1),T$9*VLOOKUP($A189,curves,3,0),0)</f>
        <v>0</v>
      </c>
      <c r="U189" s="4" t="n">
        <f aca="false">+IF(AND(T$7&lt;$A189+1,T$8&gt;$A189-1),T$9*(VLOOKUP($A189,curves,6,0)-T$10)*VLOOKUP($A189,curves,3,0),0)</f>
        <v>0</v>
      </c>
      <c r="W189" s="3" t="n">
        <f aca="false">+IF(AND(W$7&lt;$A189+1,W$8&gt;$A189-1),W$9*VLOOKUP($A189,curves,3,0),0)</f>
        <v>0</v>
      </c>
      <c r="X189" s="4" t="n">
        <f aca="false">+IF(AND(W$7&lt;$A189+1,W$8&gt;$A189-1),W$9*(VLOOKUP($A189,curves,6,0)-W$10)*VLOOKUP($A189,curves,3,0),0)</f>
        <v>0</v>
      </c>
      <c r="Z189" s="3" t="n">
        <f aca="false">+IF(AND(Z$7&lt;$A189+1,Z$8&gt;$A189-1),Z$9*VLOOKUP($A189,curves,3,0),0)</f>
        <v>0</v>
      </c>
      <c r="AA189" s="4" t="n">
        <f aca="false">+IF(AND(Z$7&lt;$A189+1,Z$8&gt;$A189-1),Z$9*(VLOOKUP($A189,curves,6,0)-Z$10)*VLOOKUP($A189,curves,3,0),0)</f>
        <v>0</v>
      </c>
      <c r="AC189" s="3"/>
      <c r="AD189" s="4"/>
      <c r="AF189" s="3" t="n">
        <f aca="false">+IF(AND(AF$7&lt;$A189+1,AF$8&gt;$A189-1),AF$9*VLOOKUP($A189,curves,3,0),0)</f>
        <v>10801871.0458164</v>
      </c>
      <c r="AG189" s="4" t="n">
        <f aca="false">+IF(AND(AF$7&lt;$A189+1,AF$8&gt;$A189-1),AF$9*(VLOOKUP($A189,curves,6,0)-AF$10)*VLOOKUP($A189,curves,3,0),0)</f>
        <v>18319973.2937047</v>
      </c>
      <c r="AI189" s="3" t="n">
        <f aca="false">+IF(AND(AI$7&lt;$A189+1,AI$8&gt;$A189-1),AI$9*VLOOKUP($A189,curves,3,0),0)</f>
        <v>-119125.194267473</v>
      </c>
      <c r="AJ189" s="4" t="n">
        <f aca="false">+IF(AND(AI$7&lt;$A189+1,AI$8&gt;$A189-1),AI$9*(VLOOKUP($A189,curves,6,0)-AI$10)*VLOOKUP($A189,curves,3,0),0)</f>
        <v>-476024.276292821</v>
      </c>
      <c r="AL189" s="3" t="n">
        <f aca="false">+IF(AND(AL$7&lt;$A189+1,AL$8&gt;$A189-1),AL$9*VLOOKUP($A189,curves,3,0),0)</f>
        <v>-267068.646288724</v>
      </c>
      <c r="AM189" s="4" t="n">
        <f aca="false">+IF(AND(AL$7&lt;$A189+1,AL$8&gt;$A189-1),AL$9*(VLOOKUP($A189,curves,6,0)-AL$10)*VLOOKUP($A189,curves,3,0),0)</f>
        <v>-1067206.31056974</v>
      </c>
      <c r="AO189" s="3"/>
      <c r="AP189" s="4"/>
    </row>
    <row r="190" customFormat="false" ht="12.75" hidden="false" customHeight="false" outlineLevel="0" collapsed="false">
      <c r="A190" s="58" t="n">
        <f aca="false">+curves!A179</f>
        <v>42064</v>
      </c>
      <c r="B190" s="3" t="n">
        <f aca="false">+SUMIF($H$11:$CM$11,"POS",$H190:$CM190)</f>
        <v>10358533.5177174</v>
      </c>
      <c r="C190" s="4" t="n">
        <f aca="false">+SUMIF($H$11:$CM$11,"P&amp;l",$H190:$CM190)</f>
        <v>15638488.324043</v>
      </c>
      <c r="D190" s="66"/>
      <c r="E190" s="3" t="n">
        <f aca="false">+IF(AND($H$7&lt;$A190+1,$H$8&gt;$A190-1),$H$9*VLOOKUP($A190,curves,3,0),0)</f>
        <v>0</v>
      </c>
      <c r="F190" s="4" t="n">
        <f aca="false">-G190*1000*VLOOKUP(A190,curves,3,0)</f>
        <v>-2574860.91336671</v>
      </c>
      <c r="G190" s="67" t="n">
        <v>1202.39231573321</v>
      </c>
      <c r="H190" s="3" t="n">
        <f aca="false">+IF(AND($H$7&lt;$A190+1,$H$8&gt;$A190-1),$H$9*VLOOKUP($A190,curves,3,0),0)</f>
        <v>0</v>
      </c>
      <c r="I190" s="4" t="n">
        <f aca="false">+IF(AND(H$7&lt;$A190+1,H$8&gt;$A190-1),H$9*(VLOOKUP($A190,curves,6,0)-H$10)*VLOOKUP($A190,curves,3,0),0)</f>
        <v>0</v>
      </c>
      <c r="K190" s="3" t="n">
        <f aca="false">+IF(AND(K$7&lt;$A190+1,K$8&gt;$A190-1),K$9*VLOOKUP($A190,curves,3,0),0)</f>
        <v>0</v>
      </c>
      <c r="L190" s="4" t="n">
        <f aca="false">+IF(AND(K$7&lt;$A190+1,K$8&gt;$A190-1),K$9*(VLOOKUP($A190,curves,6,0)-K$10)*VLOOKUP($A190,curves,3,0),0)</f>
        <v>0</v>
      </c>
      <c r="N190" s="3" t="n">
        <f aca="false">+IF(AND(N$7&lt;$A190+1,N$8&gt;$A190-1),N$9*VLOOKUP($A190,curves,3,0),0)</f>
        <v>0</v>
      </c>
      <c r="O190" s="4" t="n">
        <f aca="false">+IF(AND(N$7&lt;$A190+1,N$8&gt;$A190-1),N$9*(VLOOKUP($A190,curves,6,0)-N$10)*VLOOKUP($A190,curves,3,0),0)</f>
        <v>0</v>
      </c>
      <c r="Q190" s="3"/>
      <c r="R190" s="4"/>
      <c r="T190" s="3" t="n">
        <f aca="false">+IF(AND(T$7&lt;$A190+1,T$8&gt;$A190-1),T$9*VLOOKUP($A190,curves,3,0),0)</f>
        <v>0</v>
      </c>
      <c r="U190" s="4" t="n">
        <f aca="false">+IF(AND(T$7&lt;$A190+1,T$8&gt;$A190-1),T$9*(VLOOKUP($A190,curves,6,0)-T$10)*VLOOKUP($A190,curves,3,0),0)</f>
        <v>0</v>
      </c>
      <c r="W190" s="3" t="n">
        <f aca="false">+IF(AND(W$7&lt;$A190+1,W$8&gt;$A190-1),W$9*VLOOKUP($A190,curves,3,0),0)</f>
        <v>0</v>
      </c>
      <c r="X190" s="4" t="n">
        <f aca="false">+IF(AND(W$7&lt;$A190+1,W$8&gt;$A190-1),W$9*(VLOOKUP($A190,curves,6,0)-W$10)*VLOOKUP($A190,curves,3,0),0)</f>
        <v>0</v>
      </c>
      <c r="Z190" s="3" t="n">
        <f aca="false">+IF(AND(Z$7&lt;$A190+1,Z$8&gt;$A190-1),Z$9*VLOOKUP($A190,curves,3,0),0)</f>
        <v>0</v>
      </c>
      <c r="AA190" s="4" t="n">
        <f aca="false">+IF(AND(Z$7&lt;$A190+1,Z$8&gt;$A190-1),Z$9*(VLOOKUP($A190,curves,6,0)-Z$10)*VLOOKUP($A190,curves,3,0),0)</f>
        <v>0</v>
      </c>
      <c r="AC190" s="3"/>
      <c r="AD190" s="4"/>
      <c r="AF190" s="3" t="n">
        <f aca="false">+IF(AND(AF$7&lt;$A190+1,AF$8&gt;$A190-1),AF$9*VLOOKUP($A190,curves,3,0),0)</f>
        <v>10742608.5771592</v>
      </c>
      <c r="AG190" s="4" t="n">
        <f aca="false">+IF(AND(AF$7&lt;$A190+1,AF$8&gt;$A190-1),AF$9*(VLOOKUP($A190,curves,6,0)-AF$10)*VLOOKUP($A190,curves,3,0),0)</f>
        <v>17134460.6805689</v>
      </c>
      <c r="AI190" s="3" t="n">
        <f aca="false">+IF(AND(AI$7&lt;$A190+1,AI$8&gt;$A190-1),AI$9*VLOOKUP($A190,curves,3,0),0)</f>
        <v>-118471.635910627</v>
      </c>
      <c r="AJ190" s="4" t="n">
        <f aca="false">+IF(AND(AI$7&lt;$A190+1,AI$8&gt;$A190-1),AI$9*(VLOOKUP($A190,curves,6,0)-AI$10)*VLOOKUP($A190,curves,3,0),0)</f>
        <v>-461447.021871893</v>
      </c>
      <c r="AL190" s="3" t="n">
        <f aca="false">+IF(AND(AL$7&lt;$A190+1,AL$8&gt;$A190-1),AL$9*VLOOKUP($A190,curves,3,0),0)</f>
        <v>-265603.423531214</v>
      </c>
      <c r="AM190" s="4" t="n">
        <f aca="false">+IF(AND(AL$7&lt;$A190+1,AL$8&gt;$A190-1),AL$9*(VLOOKUP($A190,curves,6,0)-AL$10)*VLOOKUP($A190,curves,3,0),0)</f>
        <v>-1034525.33465408</v>
      </c>
      <c r="AO190" s="3"/>
      <c r="AP190" s="4"/>
    </row>
    <row r="191" customFormat="false" ht="12.75" hidden="false" customHeight="false" outlineLevel="0" collapsed="false">
      <c r="A191" s="58" t="n">
        <f aca="false">+curves!A180</f>
        <v>42095</v>
      </c>
      <c r="B191" s="3" t="n">
        <f aca="false">+SUMIF($H$11:$CM$11,"POS",$H191:$CM191)</f>
        <v>10295629.5549122</v>
      </c>
      <c r="C191" s="4" t="n">
        <f aca="false">+SUMIF($H$11:$CM$11,"P&amp;l",$H191:$CM191)</f>
        <v>14441888.5721056</v>
      </c>
      <c r="D191" s="66"/>
      <c r="E191" s="3" t="n">
        <f aca="false">+IF(AND($H$7&lt;$A191+1,$H$8&gt;$A191-1),$H$9*VLOOKUP($A191,curves,3,0),0)</f>
        <v>0</v>
      </c>
      <c r="F191" s="4" t="n">
        <f aca="false">-G191*1000*VLOOKUP(A191,curves,3,0)</f>
        <v>-2560805.73064726</v>
      </c>
      <c r="G191" s="67" t="n">
        <v>1203.13515872515</v>
      </c>
      <c r="H191" s="3" t="n">
        <f aca="false">+IF(AND($H$7&lt;$A191+1,$H$8&gt;$A191-1),$H$9*VLOOKUP($A191,curves,3,0),0)</f>
        <v>0</v>
      </c>
      <c r="I191" s="4" t="n">
        <f aca="false">+IF(AND(H$7&lt;$A191+1,H$8&gt;$A191-1),H$9*(VLOOKUP($A191,curves,6,0)-H$10)*VLOOKUP($A191,curves,3,0),0)</f>
        <v>0</v>
      </c>
      <c r="K191" s="3" t="n">
        <f aca="false">+IF(AND(K$7&lt;$A191+1,K$8&gt;$A191-1),K$9*VLOOKUP($A191,curves,3,0),0)</f>
        <v>0</v>
      </c>
      <c r="L191" s="4" t="n">
        <f aca="false">+IF(AND(K$7&lt;$A191+1,K$8&gt;$A191-1),K$9*(VLOOKUP($A191,curves,6,0)-K$10)*VLOOKUP($A191,curves,3,0),0)</f>
        <v>0</v>
      </c>
      <c r="N191" s="3" t="n">
        <f aca="false">+IF(AND(N$7&lt;$A191+1,N$8&gt;$A191-1),N$9*VLOOKUP($A191,curves,3,0),0)</f>
        <v>0</v>
      </c>
      <c r="O191" s="4" t="n">
        <f aca="false">+IF(AND(N$7&lt;$A191+1,N$8&gt;$A191-1),N$9*(VLOOKUP($A191,curves,6,0)-N$10)*VLOOKUP($A191,curves,3,0),0)</f>
        <v>0</v>
      </c>
      <c r="Q191" s="3"/>
      <c r="R191" s="4"/>
      <c r="T191" s="3" t="n">
        <f aca="false">+IF(AND(T$7&lt;$A191+1,T$8&gt;$A191-1),T$9*VLOOKUP($A191,curves,3,0),0)</f>
        <v>0</v>
      </c>
      <c r="U191" s="4" t="n">
        <f aca="false">+IF(AND(T$7&lt;$A191+1,T$8&gt;$A191-1),T$9*(VLOOKUP($A191,curves,6,0)-T$10)*VLOOKUP($A191,curves,3,0),0)</f>
        <v>0</v>
      </c>
      <c r="W191" s="3" t="n">
        <f aca="false">+IF(AND(W$7&lt;$A191+1,W$8&gt;$A191-1),W$9*VLOOKUP($A191,curves,3,0),0)</f>
        <v>0</v>
      </c>
      <c r="X191" s="4" t="n">
        <f aca="false">+IF(AND(W$7&lt;$A191+1,W$8&gt;$A191-1),W$9*(VLOOKUP($A191,curves,6,0)-W$10)*VLOOKUP($A191,curves,3,0),0)</f>
        <v>0</v>
      </c>
      <c r="Z191" s="3" t="n">
        <f aca="false">+IF(AND(Z$7&lt;$A191+1,Z$8&gt;$A191-1),Z$9*VLOOKUP($A191,curves,3,0),0)</f>
        <v>0</v>
      </c>
      <c r="AA191" s="4" t="n">
        <f aca="false">+IF(AND(Z$7&lt;$A191+1,Z$8&gt;$A191-1),Z$9*(VLOOKUP($A191,curves,6,0)-Z$10)*VLOOKUP($A191,curves,3,0),0)</f>
        <v>0</v>
      </c>
      <c r="AC191" s="3"/>
      <c r="AD191" s="4"/>
      <c r="AF191" s="3" t="n">
        <f aca="false">+IF(AND(AF$7&lt;$A191+1,AF$8&gt;$A191-1),AF$9*VLOOKUP($A191,curves,3,0),0)</f>
        <v>10677372.2530007</v>
      </c>
      <c r="AG191" s="4" t="n">
        <f aca="false">+IF(AND(AF$7&lt;$A191+1,AF$8&gt;$A191-1),AF$9*(VLOOKUP($A191,curves,6,0)-AF$10)*VLOOKUP($A191,curves,3,0),0)</f>
        <v>15887929.9124651</v>
      </c>
      <c r="AI191" s="3" t="n">
        <f aca="false">+IF(AND(AI$7&lt;$A191+1,AI$8&gt;$A191-1),AI$9*VLOOKUP($A191,curves,3,0),0)</f>
        <v>-117752.196680542</v>
      </c>
      <c r="AJ191" s="4" t="n">
        <f aca="false">+IF(AND(AI$7&lt;$A191+1,AI$8&gt;$A191-1),AI$9*(VLOOKUP($A191,curves,6,0)-AI$10)*VLOOKUP($A191,curves,3,0),0)</f>
        <v>-446045.321025895</v>
      </c>
      <c r="AL191" s="3" t="n">
        <f aca="false">+IF(AND(AL$7&lt;$A191+1,AL$8&gt;$A191-1),AL$9*VLOOKUP($A191,curves,3,0),0)</f>
        <v>-263990.501408004</v>
      </c>
      <c r="AM191" s="4" t="n">
        <f aca="false">+IF(AND(AL$7&lt;$A191+1,AL$8&gt;$A191-1),AL$9*(VLOOKUP($A191,curves,6,0)-AL$10)*VLOOKUP($A191,curves,3,0),0)</f>
        <v>-999996.01933352</v>
      </c>
      <c r="AO191" s="3"/>
      <c r="AP191" s="4"/>
    </row>
    <row r="192" customFormat="false" ht="12.75" hidden="false" customHeight="false" outlineLevel="0" collapsed="false">
      <c r="A192" s="58" t="n">
        <f aca="false">+curves!A181</f>
        <v>42125</v>
      </c>
      <c r="B192" s="3" t="n">
        <f aca="false">+SUMIF($H$11:$CM$11,"POS",$H192:$CM192)</f>
        <v>10235115.1454921</v>
      </c>
      <c r="C192" s="4" t="n">
        <f aca="false">+SUMIF($H$11:$CM$11,"P&amp;l",$H192:$CM192)</f>
        <v>14223947.2847126</v>
      </c>
      <c r="D192" s="66"/>
      <c r="E192" s="3" t="n">
        <f aca="false">+IF(AND($H$7&lt;$A192+1,$H$8&gt;$A192-1),$H$9*VLOOKUP($A192,curves,3,0),0)</f>
        <v>0</v>
      </c>
      <c r="F192" s="4" t="n">
        <f aca="false">-G192*1000*VLOOKUP(A192,curves,3,0)</f>
        <v>-2547327.57009332</v>
      </c>
      <c r="G192" s="67" t="n">
        <v>1203.87877111374</v>
      </c>
      <c r="H192" s="3" t="n">
        <f aca="false">+IF(AND($H$7&lt;$A192+1,$H$8&gt;$A192-1),$H$9*VLOOKUP($A192,curves,3,0),0)</f>
        <v>0</v>
      </c>
      <c r="I192" s="4" t="n">
        <f aca="false">+IF(AND(H$7&lt;$A192+1,H$8&gt;$A192-1),H$9*(VLOOKUP($A192,curves,6,0)-H$10)*VLOOKUP($A192,curves,3,0),0)</f>
        <v>0</v>
      </c>
      <c r="K192" s="3" t="n">
        <f aca="false">+IF(AND(K$7&lt;$A192+1,K$8&gt;$A192-1),K$9*VLOOKUP($A192,curves,3,0),0)</f>
        <v>0</v>
      </c>
      <c r="L192" s="4" t="n">
        <f aca="false">+IF(AND(K$7&lt;$A192+1,K$8&gt;$A192-1),K$9*(VLOOKUP($A192,curves,6,0)-K$10)*VLOOKUP($A192,curves,3,0),0)</f>
        <v>0</v>
      </c>
      <c r="N192" s="3" t="n">
        <f aca="false">+IF(AND(N$7&lt;$A192+1,N$8&gt;$A192-1),N$9*VLOOKUP($A192,curves,3,0),0)</f>
        <v>0</v>
      </c>
      <c r="O192" s="4" t="n">
        <f aca="false">+IF(AND(N$7&lt;$A192+1,N$8&gt;$A192-1),N$9*(VLOOKUP($A192,curves,6,0)-N$10)*VLOOKUP($A192,curves,3,0),0)</f>
        <v>0</v>
      </c>
      <c r="Q192" s="3"/>
      <c r="R192" s="4"/>
      <c r="T192" s="3" t="n">
        <f aca="false">+IF(AND(T$7&lt;$A192+1,T$8&gt;$A192-1),T$9*VLOOKUP($A192,curves,3,0),0)</f>
        <v>0</v>
      </c>
      <c r="U192" s="4" t="n">
        <f aca="false">+IF(AND(T$7&lt;$A192+1,T$8&gt;$A192-1),T$9*(VLOOKUP($A192,curves,6,0)-T$10)*VLOOKUP($A192,curves,3,0),0)</f>
        <v>0</v>
      </c>
      <c r="W192" s="3" t="n">
        <f aca="false">+IF(AND(W$7&lt;$A192+1,W$8&gt;$A192-1),W$9*VLOOKUP($A192,curves,3,0),0)</f>
        <v>0</v>
      </c>
      <c r="X192" s="4" t="n">
        <f aca="false">+IF(AND(W$7&lt;$A192+1,W$8&gt;$A192-1),W$9*(VLOOKUP($A192,curves,6,0)-W$10)*VLOOKUP($A192,curves,3,0),0)</f>
        <v>0</v>
      </c>
      <c r="Z192" s="3" t="n">
        <f aca="false">+IF(AND(Z$7&lt;$A192+1,Z$8&gt;$A192-1),Z$9*VLOOKUP($A192,curves,3,0),0)</f>
        <v>0</v>
      </c>
      <c r="AA192" s="4" t="n">
        <f aca="false">+IF(AND(Z$7&lt;$A192+1,Z$8&gt;$A192-1),Z$9*(VLOOKUP($A192,curves,6,0)-Z$10)*VLOOKUP($A192,curves,3,0),0)</f>
        <v>0</v>
      </c>
      <c r="AC192" s="3"/>
      <c r="AD192" s="4"/>
      <c r="AF192" s="3" t="n">
        <f aca="false">+IF(AND(AF$7&lt;$A192+1,AF$8&gt;$A192-1),AF$9*VLOOKUP($A192,curves,3,0),0)</f>
        <v>10614614.0824001</v>
      </c>
      <c r="AG192" s="4" t="n">
        <f aca="false">+IF(AND(AF$7&lt;$A192+1,AF$8&gt;$A192-1),AF$9*(VLOOKUP($A192,curves,6,0)-AF$10)*VLOOKUP($A192,curves,3,0),0)</f>
        <v>15656555.7715401</v>
      </c>
      <c r="AI192" s="3" t="n">
        <f aca="false">+IF(AND(AI$7&lt;$A192+1,AI$8&gt;$A192-1),AI$9*VLOOKUP($A192,curves,3,0),0)</f>
        <v>-117060.087023524</v>
      </c>
      <c r="AJ192" s="4" t="n">
        <f aca="false">+IF(AND(AI$7&lt;$A192+1,AI$8&gt;$A192-1),AI$9*(VLOOKUP($A192,curves,6,0)-AI$10)*VLOOKUP($A192,curves,3,0),0)</f>
        <v>-441901.828513805</v>
      </c>
      <c r="AL192" s="3" t="n">
        <f aca="false">+IF(AND(AL$7&lt;$A192+1,AL$8&gt;$A192-1),AL$9*VLOOKUP($A192,curves,3,0),0)</f>
        <v>-262438.849884414</v>
      </c>
      <c r="AM192" s="4" t="n">
        <f aca="false">+IF(AND(AL$7&lt;$A192+1,AL$8&gt;$A192-1),AL$9*(VLOOKUP($A192,curves,6,0)-AL$10)*VLOOKUP($A192,curves,3,0),0)</f>
        <v>-990706.658313661</v>
      </c>
      <c r="AO192" s="3"/>
      <c r="AP192" s="4"/>
    </row>
    <row r="193" customFormat="false" ht="12.75" hidden="false" customHeight="false" outlineLevel="0" collapsed="false">
      <c r="A193" s="58" t="n">
        <f aca="false">+curves!A182</f>
        <v>42156</v>
      </c>
      <c r="B193" s="3" t="n">
        <f aca="false">+SUMIF($H$11:$CM$11,"POS",$H193:$CM193)</f>
        <v>10172953.7997212</v>
      </c>
      <c r="C193" s="4" t="n">
        <f aca="false">+SUMIF($H$11:$CM$11,"P&amp;l",$H193:$CM193)</f>
        <v>14310500.6152501</v>
      </c>
      <c r="D193" s="66"/>
      <c r="E193" s="3" t="n">
        <f aca="false">+IF(AND($H$7&lt;$A193+1,$H$8&gt;$A193-1),$H$9*VLOOKUP($A193,curves,3,0),0)</f>
        <v>0</v>
      </c>
      <c r="F193" s="4" t="n">
        <f aca="false">-G193*1000*VLOOKUP(A193,curves,3,0)</f>
        <v>-2533422.2790257</v>
      </c>
      <c r="G193" s="67" t="n">
        <v>1204.62315369588</v>
      </c>
      <c r="H193" s="3" t="n">
        <f aca="false">+IF(AND($H$7&lt;$A193+1,$H$8&gt;$A193-1),$H$9*VLOOKUP($A193,curves,3,0),0)</f>
        <v>0</v>
      </c>
      <c r="I193" s="4" t="n">
        <f aca="false">+IF(AND(H$7&lt;$A193+1,H$8&gt;$A193-1),H$9*(VLOOKUP($A193,curves,6,0)-H$10)*VLOOKUP($A193,curves,3,0),0)</f>
        <v>0</v>
      </c>
      <c r="K193" s="3" t="n">
        <f aca="false">+IF(AND(K$7&lt;$A193+1,K$8&gt;$A193-1),K$9*VLOOKUP($A193,curves,3,0),0)</f>
        <v>0</v>
      </c>
      <c r="L193" s="4" t="n">
        <f aca="false">+IF(AND(K$7&lt;$A193+1,K$8&gt;$A193-1),K$9*(VLOOKUP($A193,curves,6,0)-K$10)*VLOOKUP($A193,curves,3,0),0)</f>
        <v>0</v>
      </c>
      <c r="N193" s="3" t="n">
        <f aca="false">+IF(AND(N$7&lt;$A193+1,N$8&gt;$A193-1),N$9*VLOOKUP($A193,curves,3,0),0)</f>
        <v>0</v>
      </c>
      <c r="O193" s="4" t="n">
        <f aca="false">+IF(AND(N$7&lt;$A193+1,N$8&gt;$A193-1),N$9*(VLOOKUP($A193,curves,6,0)-N$10)*VLOOKUP($A193,curves,3,0),0)</f>
        <v>0</v>
      </c>
      <c r="Q193" s="3"/>
      <c r="R193" s="4"/>
      <c r="T193" s="3" t="n">
        <f aca="false">+IF(AND(T$7&lt;$A193+1,T$8&gt;$A193-1),T$9*VLOOKUP($A193,curves,3,0),0)</f>
        <v>0</v>
      </c>
      <c r="U193" s="4" t="n">
        <f aca="false">+IF(AND(T$7&lt;$A193+1,T$8&gt;$A193-1),T$9*(VLOOKUP($A193,curves,6,0)-T$10)*VLOOKUP($A193,curves,3,0),0)</f>
        <v>0</v>
      </c>
      <c r="W193" s="3" t="n">
        <f aca="false">+IF(AND(W$7&lt;$A193+1,W$8&gt;$A193-1),W$9*VLOOKUP($A193,curves,3,0),0)</f>
        <v>0</v>
      </c>
      <c r="X193" s="4" t="n">
        <f aca="false">+IF(AND(W$7&lt;$A193+1,W$8&gt;$A193-1),W$9*(VLOOKUP($A193,curves,6,0)-W$10)*VLOOKUP($A193,curves,3,0),0)</f>
        <v>0</v>
      </c>
      <c r="Z193" s="3" t="n">
        <f aca="false">+IF(AND(Z$7&lt;$A193+1,Z$8&gt;$A193-1),Z$9*VLOOKUP($A193,curves,3,0),0)</f>
        <v>0</v>
      </c>
      <c r="AA193" s="4" t="n">
        <f aca="false">+IF(AND(Z$7&lt;$A193+1,Z$8&gt;$A193-1),Z$9*(VLOOKUP($A193,curves,6,0)-Z$10)*VLOOKUP($A193,curves,3,0),0)</f>
        <v>0</v>
      </c>
      <c r="AC193" s="3"/>
      <c r="AD193" s="4"/>
      <c r="AF193" s="3" t="n">
        <f aca="false">+IF(AND(AF$7&lt;$A193+1,AF$8&gt;$A193-1),AF$9*VLOOKUP($A193,curves,3,0),0)</f>
        <v>10550147.9101273</v>
      </c>
      <c r="AG193" s="4" t="n">
        <f aca="false">+IF(AND(AF$7&lt;$A193+1,AF$8&gt;$A193-1),AF$9*(VLOOKUP($A193,curves,6,0)-AF$10)*VLOOKUP($A193,curves,3,0),0)</f>
        <v>15740820.6819099</v>
      </c>
      <c r="AI193" s="3" t="n">
        <f aca="false">+IF(AND(AI$7&lt;$A193+1,AI$8&gt;$A193-1),AI$9*VLOOKUP($A193,curves,3,0),0)</f>
        <v>-116349.141182466</v>
      </c>
      <c r="AJ193" s="4" t="n">
        <f aca="false">+IF(AND(AI$7&lt;$A193+1,AI$8&gt;$A193-1),AI$9*(VLOOKUP($A193,curves,6,0)-AI$10)*VLOOKUP($A193,curves,3,0),0)</f>
        <v>-441195.943363911</v>
      </c>
      <c r="AL193" s="3" t="n">
        <f aca="false">+IF(AND(AL$7&lt;$A193+1,AL$8&gt;$A193-1),AL$9*VLOOKUP($A193,curves,3,0),0)</f>
        <v>-260844.969223621</v>
      </c>
      <c r="AM193" s="4" t="n">
        <f aca="false">+IF(AND(AL$7&lt;$A193+1,AL$8&gt;$A193-1),AL$9*(VLOOKUP($A193,curves,6,0)-AL$10)*VLOOKUP($A193,curves,3,0),0)</f>
        <v>-989124.123295971</v>
      </c>
      <c r="AO193" s="3"/>
      <c r="AP193" s="4"/>
    </row>
    <row r="194" customFormat="false" ht="12.75" hidden="false" customHeight="false" outlineLevel="0" collapsed="false">
      <c r="A194" s="58" t="n">
        <f aca="false">+curves!A183</f>
        <v>42186</v>
      </c>
      <c r="B194" s="3" t="n">
        <f aca="false">+SUMIF($H$11:$CM$11,"POS",$H194:$CM194)</f>
        <v>10113153.8373642</v>
      </c>
      <c r="C194" s="4" t="n">
        <f aca="false">+SUMIF($H$11:$CM$11,"P&amp;l",$H194:$CM194)</f>
        <v>14883733.7937259</v>
      </c>
      <c r="D194" s="66"/>
      <c r="E194" s="3" t="n">
        <f aca="false">+IF(AND($H$7&lt;$A194+1,$H$8&gt;$A194-1),$H$9*VLOOKUP($A194,curves,3,0),0)</f>
        <v>0</v>
      </c>
      <c r="F194" s="4" t="n">
        <f aca="false">-G194*1000*VLOOKUP(A194,curves,3,0)</f>
        <v>-2520087.89875871</v>
      </c>
      <c r="G194" s="67" t="n">
        <v>1205.36830726935</v>
      </c>
      <c r="H194" s="3" t="n">
        <f aca="false">+IF(AND($H$7&lt;$A194+1,$H$8&gt;$A194-1),$H$9*VLOOKUP($A194,curves,3,0),0)</f>
        <v>0</v>
      </c>
      <c r="I194" s="4" t="n">
        <f aca="false">+IF(AND(H$7&lt;$A194+1,H$8&gt;$A194-1),H$9*(VLOOKUP($A194,curves,6,0)-H$10)*VLOOKUP($A194,curves,3,0),0)</f>
        <v>0</v>
      </c>
      <c r="K194" s="3" t="n">
        <f aca="false">+IF(AND(K$7&lt;$A194+1,K$8&gt;$A194-1),K$9*VLOOKUP($A194,curves,3,0),0)</f>
        <v>0</v>
      </c>
      <c r="L194" s="4" t="n">
        <f aca="false">+IF(AND(K$7&lt;$A194+1,K$8&gt;$A194-1),K$9*(VLOOKUP($A194,curves,6,0)-K$10)*VLOOKUP($A194,curves,3,0),0)</f>
        <v>0</v>
      </c>
      <c r="N194" s="3" t="n">
        <f aca="false">+IF(AND(N$7&lt;$A194+1,N$8&gt;$A194-1),N$9*VLOOKUP($A194,curves,3,0),0)</f>
        <v>0</v>
      </c>
      <c r="O194" s="4" t="n">
        <f aca="false">+IF(AND(N$7&lt;$A194+1,N$8&gt;$A194-1),N$9*(VLOOKUP($A194,curves,6,0)-N$10)*VLOOKUP($A194,curves,3,0),0)</f>
        <v>0</v>
      </c>
      <c r="Q194" s="3"/>
      <c r="R194" s="4"/>
      <c r="T194" s="3" t="n">
        <f aca="false">+IF(AND(T$7&lt;$A194+1,T$8&gt;$A194-1),T$9*VLOOKUP($A194,curves,3,0),0)</f>
        <v>0</v>
      </c>
      <c r="U194" s="4" t="n">
        <f aca="false">+IF(AND(T$7&lt;$A194+1,T$8&gt;$A194-1),T$9*(VLOOKUP($A194,curves,6,0)-T$10)*VLOOKUP($A194,curves,3,0),0)</f>
        <v>0</v>
      </c>
      <c r="W194" s="3" t="n">
        <f aca="false">+IF(AND(W$7&lt;$A194+1,W$8&gt;$A194-1),W$9*VLOOKUP($A194,curves,3,0),0)</f>
        <v>0</v>
      </c>
      <c r="X194" s="4" t="n">
        <f aca="false">+IF(AND(W$7&lt;$A194+1,W$8&gt;$A194-1),W$9*(VLOOKUP($A194,curves,6,0)-W$10)*VLOOKUP($A194,curves,3,0),0)</f>
        <v>0</v>
      </c>
      <c r="Z194" s="3" t="n">
        <f aca="false">+IF(AND(Z$7&lt;$A194+1,Z$8&gt;$A194-1),Z$9*VLOOKUP($A194,curves,3,0),0)</f>
        <v>0</v>
      </c>
      <c r="AA194" s="4" t="n">
        <f aca="false">+IF(AND(Z$7&lt;$A194+1,Z$8&gt;$A194-1),Z$9*(VLOOKUP($A194,curves,6,0)-Z$10)*VLOOKUP($A194,curves,3,0),0)</f>
        <v>0</v>
      </c>
      <c r="AC194" s="3"/>
      <c r="AD194" s="4"/>
      <c r="AF194" s="3" t="n">
        <f aca="false">+IF(AND(AF$7&lt;$A194+1,AF$8&gt;$A194-1),AF$9*VLOOKUP($A194,curves,3,0),0)</f>
        <v>10488130.6769513</v>
      </c>
      <c r="AG194" s="4" t="n">
        <f aca="false">+IF(AND(AF$7&lt;$A194+1,AF$8&gt;$A194-1),AF$9*(VLOOKUP($A194,curves,6,0)-AF$10)*VLOOKUP($A194,curves,3,0),0)</f>
        <v>16330019.4640131</v>
      </c>
      <c r="AI194" s="3" t="n">
        <f aca="false">+IF(AND(AI$7&lt;$A194+1,AI$8&gt;$A194-1),AI$9*VLOOKUP($A194,curves,3,0),0)</f>
        <v>-115665.202731554</v>
      </c>
      <c r="AJ194" s="4" t="n">
        <f aca="false">+IF(AND(AI$7&lt;$A194+1,AI$8&gt;$A194-1),AI$9*(VLOOKUP($A194,curves,6,0)-AI$10)*VLOOKUP($A194,curves,3,0),0)</f>
        <v>-446120.686935603</v>
      </c>
      <c r="AL194" s="3" t="n">
        <f aca="false">+IF(AND(AL$7&lt;$A194+1,AL$8&gt;$A194-1),AL$9*VLOOKUP($A194,curves,3,0),0)</f>
        <v>-259311.636855493</v>
      </c>
      <c r="AM194" s="4" t="n">
        <f aca="false">+IF(AND(AL$7&lt;$A194+1,AL$8&gt;$A194-1),AL$9*(VLOOKUP($A194,curves,6,0)-AL$10)*VLOOKUP($A194,curves,3,0),0)</f>
        <v>-1000164.98335164</v>
      </c>
      <c r="AO194" s="3"/>
      <c r="AP194" s="4"/>
    </row>
    <row r="195" customFormat="false" ht="12.75" hidden="false" customHeight="false" outlineLevel="0" collapsed="false">
      <c r="A195" s="58" t="n">
        <f aca="false">+curves!A184</f>
        <v>42217</v>
      </c>
      <c r="B195" s="3" t="n">
        <f aca="false">+SUMIF($H$11:$CM$11,"POS",$H195:$CM195)</f>
        <v>10051726.4239191</v>
      </c>
      <c r="C195" s="4" t="n">
        <f aca="false">+SUMIF($H$11:$CM$11,"P&amp;l",$H195:$CM195)</f>
        <v>14763174.6431454</v>
      </c>
      <c r="D195" s="66"/>
      <c r="E195" s="3" t="n">
        <f aca="false">+IF(AND($H$7&lt;$A195+1,$H$8&gt;$A195-1),$H$9*VLOOKUP($A195,curves,3,0),0)</f>
        <v>0</v>
      </c>
      <c r="F195" s="4" t="n">
        <f aca="false">-G195*1000*VLOOKUP(A195,curves,3,0)</f>
        <v>-2506330.90439072</v>
      </c>
      <c r="G195" s="67" t="n">
        <v>1206.11423263264</v>
      </c>
      <c r="H195" s="3" t="n">
        <f aca="false">+IF(AND($H$7&lt;$A195+1,$H$8&gt;$A195-1),$H$9*VLOOKUP($A195,curves,3,0),0)</f>
        <v>0</v>
      </c>
      <c r="I195" s="4" t="n">
        <f aca="false">+IF(AND(H$7&lt;$A195+1,H$8&gt;$A195-1),H$9*(VLOOKUP($A195,curves,6,0)-H$10)*VLOOKUP($A195,curves,3,0),0)</f>
        <v>0</v>
      </c>
      <c r="K195" s="3" t="n">
        <f aca="false">+IF(AND(K$7&lt;$A195+1,K$8&gt;$A195-1),K$9*VLOOKUP($A195,curves,3,0),0)</f>
        <v>0</v>
      </c>
      <c r="L195" s="4" t="n">
        <f aca="false">+IF(AND(K$7&lt;$A195+1,K$8&gt;$A195-1),K$9*(VLOOKUP($A195,curves,6,0)-K$10)*VLOOKUP($A195,curves,3,0),0)</f>
        <v>0</v>
      </c>
      <c r="N195" s="3" t="n">
        <f aca="false">+IF(AND(N$7&lt;$A195+1,N$8&gt;$A195-1),N$9*VLOOKUP($A195,curves,3,0),0)</f>
        <v>0</v>
      </c>
      <c r="O195" s="4" t="n">
        <f aca="false">+IF(AND(N$7&lt;$A195+1,N$8&gt;$A195-1),N$9*(VLOOKUP($A195,curves,6,0)-N$10)*VLOOKUP($A195,curves,3,0),0)</f>
        <v>0</v>
      </c>
      <c r="Q195" s="3"/>
      <c r="R195" s="4"/>
      <c r="T195" s="3" t="n">
        <f aca="false">+IF(AND(T$7&lt;$A195+1,T$8&gt;$A195-1),T$9*VLOOKUP($A195,curves,3,0),0)</f>
        <v>0</v>
      </c>
      <c r="U195" s="4" t="n">
        <f aca="false">+IF(AND(T$7&lt;$A195+1,T$8&gt;$A195-1),T$9*(VLOOKUP($A195,curves,6,0)-T$10)*VLOOKUP($A195,curves,3,0),0)</f>
        <v>0</v>
      </c>
      <c r="W195" s="3" t="n">
        <f aca="false">+IF(AND(W$7&lt;$A195+1,W$8&gt;$A195-1),W$9*VLOOKUP($A195,curves,3,0),0)</f>
        <v>0</v>
      </c>
      <c r="X195" s="4" t="n">
        <f aca="false">+IF(AND(W$7&lt;$A195+1,W$8&gt;$A195-1),W$9*(VLOOKUP($A195,curves,6,0)-W$10)*VLOOKUP($A195,curves,3,0),0)</f>
        <v>0</v>
      </c>
      <c r="Z195" s="3" t="n">
        <f aca="false">+IF(AND(Z$7&lt;$A195+1,Z$8&gt;$A195-1),Z$9*VLOOKUP($A195,curves,3,0),0)</f>
        <v>0</v>
      </c>
      <c r="AA195" s="4" t="n">
        <f aca="false">+IF(AND(Z$7&lt;$A195+1,Z$8&gt;$A195-1),Z$9*(VLOOKUP($A195,curves,6,0)-Z$10)*VLOOKUP($A195,curves,3,0),0)</f>
        <v>0</v>
      </c>
      <c r="AC195" s="3"/>
      <c r="AD195" s="4"/>
      <c r="AF195" s="3" t="n">
        <f aca="false">+IF(AND(AF$7&lt;$A195+1,AF$8&gt;$A195-1),AF$9*VLOOKUP($A195,curves,3,0),0)</f>
        <v>10424425.649843</v>
      </c>
      <c r="AG195" s="4" t="n">
        <f aca="false">+IF(AND(AF$7&lt;$A195+1,AF$8&gt;$A195-1),AF$9*(VLOOKUP($A195,curves,6,0)-AF$10)*VLOOKUP($A195,curves,3,0),0)</f>
        <v>16199557.459856</v>
      </c>
      <c r="AI195" s="3" t="n">
        <f aca="false">+IF(AND(AI$7&lt;$A195+1,AI$8&gt;$A195-1),AI$9*VLOOKUP($A195,curves,3,0),0)</f>
        <v>-114962.650951599</v>
      </c>
      <c r="AJ195" s="4" t="n">
        <f aca="false">+IF(AND(AI$7&lt;$A195+1,AI$8&gt;$A195-1),AI$9*(VLOOKUP($A195,curves,6,0)-AI$10)*VLOOKUP($A195,curves,3,0),0)</f>
        <v>-443066.056767461</v>
      </c>
      <c r="AL195" s="3" t="n">
        <f aca="false">+IF(AND(AL$7&lt;$A195+1,AL$8&gt;$A195-1),AL$9*VLOOKUP($A195,curves,3,0),0)</f>
        <v>-257736.574972285</v>
      </c>
      <c r="AM195" s="4" t="n">
        <f aca="false">+IF(AND(AL$7&lt;$A195+1,AL$8&gt;$A195-1),AL$9*(VLOOKUP($A195,curves,6,0)-AL$10)*VLOOKUP($A195,curves,3,0),0)</f>
        <v>-993316.759943186</v>
      </c>
      <c r="AO195" s="3"/>
      <c r="AP195" s="4"/>
    </row>
    <row r="196" customFormat="false" ht="12.75" hidden="false" customHeight="false" outlineLevel="0" collapsed="false">
      <c r="A196" s="58" t="n">
        <f aca="false">+curves!A185</f>
        <v>42248</v>
      </c>
      <c r="B196" s="3" t="n">
        <f aca="false">+SUMIF($H$11:$CM$11,"POS",$H196:$CM196)</f>
        <v>9990668.69650498</v>
      </c>
      <c r="C196" s="4" t="n">
        <f aca="false">+SUMIF($H$11:$CM$11,"P&amp;l",$H196:$CM196)</f>
        <v>14393759.1959529</v>
      </c>
      <c r="D196" s="66"/>
      <c r="E196" s="3" t="n">
        <f aca="false">+IF(AND($H$7&lt;$A196+1,$H$8&gt;$A196-1),$H$9*VLOOKUP($A196,curves,3,0),0)</f>
        <v>0</v>
      </c>
      <c r="F196" s="4" t="n">
        <f aca="false">-G196*1000*VLOOKUP(A196,curves,3,0)</f>
        <v>-2492648.79638018</v>
      </c>
      <c r="G196" s="67" t="n">
        <v>1206.86093058514</v>
      </c>
      <c r="H196" s="3" t="n">
        <f aca="false">+IF(AND($H$7&lt;$A196+1,$H$8&gt;$A196-1),$H$9*VLOOKUP($A196,curves,3,0),0)</f>
        <v>0</v>
      </c>
      <c r="I196" s="4" t="n">
        <f aca="false">+IF(AND(H$7&lt;$A196+1,H$8&gt;$A196-1),H$9*(VLOOKUP($A196,curves,6,0)-H$10)*VLOOKUP($A196,curves,3,0),0)</f>
        <v>0</v>
      </c>
      <c r="K196" s="3" t="n">
        <f aca="false">+IF(AND(K$7&lt;$A196+1,K$8&gt;$A196-1),K$9*VLOOKUP($A196,curves,3,0),0)</f>
        <v>0</v>
      </c>
      <c r="L196" s="4" t="n">
        <f aca="false">+IF(AND(K$7&lt;$A196+1,K$8&gt;$A196-1),K$9*(VLOOKUP($A196,curves,6,0)-K$10)*VLOOKUP($A196,curves,3,0),0)</f>
        <v>0</v>
      </c>
      <c r="N196" s="3" t="n">
        <f aca="false">+IF(AND(N$7&lt;$A196+1,N$8&gt;$A196-1),N$9*VLOOKUP($A196,curves,3,0),0)</f>
        <v>0</v>
      </c>
      <c r="O196" s="4" t="n">
        <f aca="false">+IF(AND(N$7&lt;$A196+1,N$8&gt;$A196-1),N$9*(VLOOKUP($A196,curves,6,0)-N$10)*VLOOKUP($A196,curves,3,0),0)</f>
        <v>0</v>
      </c>
      <c r="Q196" s="3"/>
      <c r="R196" s="4"/>
      <c r="T196" s="3" t="n">
        <f aca="false">+IF(AND(T$7&lt;$A196+1,T$8&gt;$A196-1),T$9*VLOOKUP($A196,curves,3,0),0)</f>
        <v>0</v>
      </c>
      <c r="U196" s="4" t="n">
        <f aca="false">+IF(AND(T$7&lt;$A196+1,T$8&gt;$A196-1),T$9*(VLOOKUP($A196,curves,6,0)-T$10)*VLOOKUP($A196,curves,3,0),0)</f>
        <v>0</v>
      </c>
      <c r="W196" s="3" t="n">
        <f aca="false">+IF(AND(W$7&lt;$A196+1,W$8&gt;$A196-1),W$9*VLOOKUP($A196,curves,3,0),0)</f>
        <v>0</v>
      </c>
      <c r="X196" s="4" t="n">
        <f aca="false">+IF(AND(W$7&lt;$A196+1,W$8&gt;$A196-1),W$9*(VLOOKUP($A196,curves,6,0)-W$10)*VLOOKUP($A196,curves,3,0),0)</f>
        <v>0</v>
      </c>
      <c r="Z196" s="3" t="n">
        <f aca="false">+IF(AND(Z$7&lt;$A196+1,Z$8&gt;$A196-1),Z$9*VLOOKUP($A196,curves,3,0),0)</f>
        <v>0</v>
      </c>
      <c r="AA196" s="4" t="n">
        <f aca="false">+IF(AND(Z$7&lt;$A196+1,Z$8&gt;$A196-1),Z$9*(VLOOKUP($A196,curves,6,0)-Z$10)*VLOOKUP($A196,curves,3,0),0)</f>
        <v>0</v>
      </c>
      <c r="AC196" s="3"/>
      <c r="AD196" s="4"/>
      <c r="AF196" s="3" t="n">
        <f aca="false">+IF(AND(AF$7&lt;$A196+1,AF$8&gt;$A196-1),AF$9*VLOOKUP($A196,curves,3,0),0)</f>
        <v>10361104.0160327</v>
      </c>
      <c r="AG196" s="4" t="n">
        <f aca="false">+IF(AND(AF$7&lt;$A196+1,AF$8&gt;$A196-1),AF$9*(VLOOKUP($A196,curves,6,0)-AF$10)*VLOOKUP($A196,curves,3,0),0)</f>
        <v>15811044.7284659</v>
      </c>
      <c r="AI196" s="3" t="n">
        <f aca="false">+IF(AND(AI$7&lt;$A196+1,AI$8&gt;$A196-1),AI$9*VLOOKUP($A196,curves,3,0),0)</f>
        <v>-114264.327309612</v>
      </c>
      <c r="AJ196" s="4" t="n">
        <f aca="false">+IF(AND(AI$7&lt;$A196+1,AI$8&gt;$A196-1),AI$9*(VLOOKUP($A196,curves,6,0)-AI$10)*VLOOKUP($A196,curves,3,0),0)</f>
        <v>-437175.316286574</v>
      </c>
      <c r="AL196" s="3" t="n">
        <f aca="false">+IF(AND(AL$7&lt;$A196+1,AL$8&gt;$A196-1),AL$9*VLOOKUP($A196,curves,3,0),0)</f>
        <v>-256170.992218076</v>
      </c>
      <c r="AM196" s="4" t="n">
        <f aca="false">+IF(AND(AL$7&lt;$A196+1,AL$8&gt;$A196-1),AL$9*(VLOOKUP($A196,curves,6,0)-AL$10)*VLOOKUP($A196,curves,3,0),0)</f>
        <v>-980110.216226361</v>
      </c>
      <c r="AO196" s="3"/>
      <c r="AP196" s="4"/>
    </row>
    <row r="197" customFormat="false" ht="12.75" hidden="false" customHeight="false" outlineLevel="0" collapsed="false">
      <c r="A197" s="58" t="n">
        <f aca="false">+curves!A186</f>
        <v>42278</v>
      </c>
      <c r="B197" s="3" t="n">
        <f aca="false">+SUMIF($H$11:$CM$11,"POS",$H197:$CM197)</f>
        <v>9931930.48763489</v>
      </c>
      <c r="C197" s="4" t="n">
        <f aca="false">+SUMIF($H$11:$CM$11,"P&amp;l",$H197:$CM197)</f>
        <v>14348861.5880321</v>
      </c>
      <c r="D197" s="66"/>
      <c r="E197" s="3" t="n">
        <f aca="false">+IF(AND($H$7&lt;$A197+1,$H$8&gt;$A197-1),$H$9*VLOOKUP($A197,curves,3,0),0)</f>
        <v>0</v>
      </c>
      <c r="F197" s="4" t="n">
        <f aca="false">-G197*1000*VLOOKUP(A197,curves,3,0)</f>
        <v>-2479528.49833163</v>
      </c>
      <c r="G197" s="67" t="n">
        <v>1207.60840192711</v>
      </c>
      <c r="H197" s="3" t="n">
        <f aca="false">+IF(AND($H$7&lt;$A197+1,$H$8&gt;$A197-1),$H$9*VLOOKUP($A197,curves,3,0),0)</f>
        <v>0</v>
      </c>
      <c r="I197" s="4" t="n">
        <f aca="false">+IF(AND(H$7&lt;$A197+1,H$8&gt;$A197-1),H$9*(VLOOKUP($A197,curves,6,0)-H$10)*VLOOKUP($A197,curves,3,0),0)</f>
        <v>0</v>
      </c>
      <c r="K197" s="3" t="n">
        <f aca="false">+IF(AND(K$7&lt;$A197+1,K$8&gt;$A197-1),K$9*VLOOKUP($A197,curves,3,0),0)</f>
        <v>0</v>
      </c>
      <c r="L197" s="4" t="n">
        <f aca="false">+IF(AND(K$7&lt;$A197+1,K$8&gt;$A197-1),K$9*(VLOOKUP($A197,curves,6,0)-K$10)*VLOOKUP($A197,curves,3,0),0)</f>
        <v>0</v>
      </c>
      <c r="N197" s="3" t="n">
        <f aca="false">+IF(AND(N$7&lt;$A197+1,N$8&gt;$A197-1),N$9*VLOOKUP($A197,curves,3,0),0)</f>
        <v>0</v>
      </c>
      <c r="O197" s="4" t="n">
        <f aca="false">+IF(AND(N$7&lt;$A197+1,N$8&gt;$A197-1),N$9*(VLOOKUP($A197,curves,6,0)-N$10)*VLOOKUP($A197,curves,3,0),0)</f>
        <v>0</v>
      </c>
      <c r="Q197" s="3"/>
      <c r="R197" s="4"/>
      <c r="T197" s="3" t="n">
        <f aca="false">+IF(AND(T$7&lt;$A197+1,T$8&gt;$A197-1),T$9*VLOOKUP($A197,curves,3,0),0)</f>
        <v>0</v>
      </c>
      <c r="U197" s="4" t="n">
        <f aca="false">+IF(AND(T$7&lt;$A197+1,T$8&gt;$A197-1),T$9*(VLOOKUP($A197,curves,6,0)-T$10)*VLOOKUP($A197,curves,3,0),0)</f>
        <v>0</v>
      </c>
      <c r="W197" s="3" t="n">
        <f aca="false">+IF(AND(W$7&lt;$A197+1,W$8&gt;$A197-1),W$9*VLOOKUP($A197,curves,3,0),0)</f>
        <v>0</v>
      </c>
      <c r="X197" s="4" t="n">
        <f aca="false">+IF(AND(W$7&lt;$A197+1,W$8&gt;$A197-1),W$9*(VLOOKUP($A197,curves,6,0)-W$10)*VLOOKUP($A197,curves,3,0),0)</f>
        <v>0</v>
      </c>
      <c r="Z197" s="3" t="n">
        <f aca="false">+IF(AND(Z$7&lt;$A197+1,Z$8&gt;$A197-1),Z$9*VLOOKUP($A197,curves,3,0),0)</f>
        <v>0</v>
      </c>
      <c r="AA197" s="4" t="n">
        <f aca="false">+IF(AND(Z$7&lt;$A197+1,Z$8&gt;$A197-1),Z$9*(VLOOKUP($A197,curves,6,0)-Z$10)*VLOOKUP($A197,curves,3,0),0)</f>
        <v>0</v>
      </c>
      <c r="AC197" s="3"/>
      <c r="AD197" s="4"/>
      <c r="AF197" s="3" t="n">
        <f aca="false">+IF(AND(AF$7&lt;$A197+1,AF$8&gt;$A197-1),AF$9*VLOOKUP($A197,curves,3,0),0)</f>
        <v>10300187.9041781</v>
      </c>
      <c r="AG197" s="4" t="n">
        <f aca="false">+IF(AND(AF$7&lt;$A197+1,AF$8&gt;$A197-1),AF$9*(VLOOKUP($A197,curves,6,0)-AF$10)*VLOOKUP($A197,curves,3,0),0)</f>
        <v>15759287.4933925</v>
      </c>
      <c r="AI197" s="3" t="n">
        <f aca="false">+IF(AND(AI$7&lt;$A197+1,AI$8&gt;$A197-1),AI$9*VLOOKUP($A197,curves,3,0),0)</f>
        <v>-113592.532244857</v>
      </c>
      <c r="AJ197" s="4" t="n">
        <f aca="false">+IF(AND(AI$7&lt;$A197+1,AI$8&gt;$A197-1),AI$9*(VLOOKUP($A197,curves,6,0)-AI$10)*VLOOKUP($A197,curves,3,0),0)</f>
        <v>-435059.398497801</v>
      </c>
      <c r="AL197" s="3" t="n">
        <f aca="false">+IF(AND(AL$7&lt;$A197+1,AL$8&gt;$A197-1),AL$9*VLOOKUP($A197,curves,3,0),0)</f>
        <v>-254664.884298331</v>
      </c>
      <c r="AM197" s="4" t="n">
        <f aca="false">+IF(AND(AL$7&lt;$A197+1,AL$8&gt;$A197-1),AL$9*(VLOOKUP($A197,curves,6,0)-AL$10)*VLOOKUP($A197,curves,3,0),0)</f>
        <v>-975366.506862606</v>
      </c>
      <c r="AO197" s="3"/>
      <c r="AP197" s="4"/>
    </row>
    <row r="198" customFormat="false" ht="12.75" hidden="false" customHeight="false" outlineLevel="0" collapsed="false">
      <c r="A198" s="58" t="n">
        <f aca="false">+curves!A187</f>
        <v>42309</v>
      </c>
      <c r="B198" s="3" t="n">
        <f aca="false">+SUMIF($H$11:$CM$11,"POS",$H198:$CM198)</f>
        <v>9871593.78417426</v>
      </c>
      <c r="C198" s="4" t="n">
        <f aca="false">+SUMIF($H$11:$CM$11,"P&amp;l",$H198:$CM198)</f>
        <v>14636812.4915403</v>
      </c>
      <c r="D198" s="66"/>
      <c r="E198" s="3" t="n">
        <f aca="false">+IF(AND($H$7&lt;$A198+1,$H$8&gt;$A198-1),$H$9*VLOOKUP($A198,curves,3,0),0)</f>
        <v>0</v>
      </c>
      <c r="F198" s="4" t="n">
        <f aca="false">-G198*1000*VLOOKUP(A198,curves,3,0)</f>
        <v>-2465992.31224622</v>
      </c>
      <c r="G198" s="67" t="n">
        <v>1208.35664745951</v>
      </c>
      <c r="H198" s="3" t="n">
        <f aca="false">+IF(AND($H$7&lt;$A198+1,$H$8&gt;$A198-1),$H$9*VLOOKUP($A198,curves,3,0),0)</f>
        <v>0</v>
      </c>
      <c r="I198" s="4" t="n">
        <f aca="false">+IF(AND(H$7&lt;$A198+1,H$8&gt;$A198-1),H$9*(VLOOKUP($A198,curves,6,0)-H$10)*VLOOKUP($A198,curves,3,0),0)</f>
        <v>0</v>
      </c>
      <c r="K198" s="3" t="n">
        <f aca="false">+IF(AND(K$7&lt;$A198+1,K$8&gt;$A198-1),K$9*VLOOKUP($A198,curves,3,0),0)</f>
        <v>0</v>
      </c>
      <c r="L198" s="4" t="n">
        <f aca="false">+IF(AND(K$7&lt;$A198+1,K$8&gt;$A198-1),K$9*(VLOOKUP($A198,curves,6,0)-K$10)*VLOOKUP($A198,curves,3,0),0)</f>
        <v>0</v>
      </c>
      <c r="N198" s="3" t="n">
        <f aca="false">+IF(AND(N$7&lt;$A198+1,N$8&gt;$A198-1),N$9*VLOOKUP($A198,curves,3,0),0)</f>
        <v>0</v>
      </c>
      <c r="O198" s="4" t="n">
        <f aca="false">+IF(AND(N$7&lt;$A198+1,N$8&gt;$A198-1),N$9*(VLOOKUP($A198,curves,6,0)-N$10)*VLOOKUP($A198,curves,3,0),0)</f>
        <v>0</v>
      </c>
      <c r="Q198" s="3"/>
      <c r="R198" s="4"/>
      <c r="T198" s="3" t="n">
        <f aca="false">+IF(AND(T$7&lt;$A198+1,T$8&gt;$A198-1),T$9*VLOOKUP($A198,curves,3,0),0)</f>
        <v>0</v>
      </c>
      <c r="U198" s="4" t="n">
        <f aca="false">+IF(AND(T$7&lt;$A198+1,T$8&gt;$A198-1),T$9*(VLOOKUP($A198,curves,6,0)-T$10)*VLOOKUP($A198,curves,3,0),0)</f>
        <v>0</v>
      </c>
      <c r="W198" s="3" t="n">
        <f aca="false">+IF(AND(W$7&lt;$A198+1,W$8&gt;$A198-1),W$9*VLOOKUP($A198,curves,3,0),0)</f>
        <v>0</v>
      </c>
      <c r="X198" s="4" t="n">
        <f aca="false">+IF(AND(W$7&lt;$A198+1,W$8&gt;$A198-1),W$9*(VLOOKUP($A198,curves,6,0)-W$10)*VLOOKUP($A198,curves,3,0),0)</f>
        <v>0</v>
      </c>
      <c r="Z198" s="3" t="n">
        <f aca="false">+IF(AND(Z$7&lt;$A198+1,Z$8&gt;$A198-1),Z$9*VLOOKUP($A198,curves,3,0),0)</f>
        <v>0</v>
      </c>
      <c r="AA198" s="4" t="n">
        <f aca="false">+IF(AND(Z$7&lt;$A198+1,Z$8&gt;$A198-1),Z$9*(VLOOKUP($A198,curves,6,0)-Z$10)*VLOOKUP($A198,curves,3,0),0)</f>
        <v>0</v>
      </c>
      <c r="AC198" s="3"/>
      <c r="AD198" s="4"/>
      <c r="AF198" s="3" t="n">
        <f aca="false">+IF(AND(AF$7&lt;$A198+1,AF$8&gt;$A198-1),AF$9*VLOOKUP($A198,curves,3,0),0)</f>
        <v>10237614.0285416</v>
      </c>
      <c r="AG198" s="4" t="n">
        <f aca="false">+IF(AND(AF$7&lt;$A198+1,AF$8&gt;$A198-1),AF$9*(VLOOKUP($A198,curves,6,0)-AF$10)*VLOOKUP($A198,curves,3,0),0)</f>
        <v>16052578.7967533</v>
      </c>
      <c r="AI198" s="3" t="n">
        <f aca="false">+IF(AND(AI$7&lt;$A198+1,AI$8&gt;$A198-1),AI$9*VLOOKUP($A198,curves,3,0),0)</f>
        <v>-112902.455029563</v>
      </c>
      <c r="AJ198" s="4" t="n">
        <f aca="false">+IF(AND(AI$7&lt;$A198+1,AI$8&gt;$A198-1),AI$9*(VLOOKUP($A198,curves,6,0)-AI$10)*VLOOKUP($A198,curves,3,0),0)</f>
        <v>-436706.696054349</v>
      </c>
      <c r="AL198" s="3" t="n">
        <f aca="false">+IF(AND(AL$7&lt;$A198+1,AL$8&gt;$A198-1),AL$9*VLOOKUP($A198,curves,3,0),0)</f>
        <v>-253117.789337802</v>
      </c>
      <c r="AM198" s="4" t="n">
        <f aca="false">+IF(AND(AL$7&lt;$A198+1,AL$8&gt;$A198-1),AL$9*(VLOOKUP($A198,curves,6,0)-AL$10)*VLOOKUP($A198,curves,3,0),0)</f>
        <v>-979059.609158617</v>
      </c>
      <c r="AO198" s="3"/>
      <c r="AP198" s="4"/>
    </row>
    <row r="199" customFormat="false" ht="12.75" hidden="false" customHeight="false" outlineLevel="0" collapsed="false">
      <c r="A199" s="58" t="n">
        <f aca="false">+curves!A188</f>
        <v>42339</v>
      </c>
      <c r="B199" s="3" t="n">
        <f aca="false">+SUMIF($H$11:$CM$11,"POS",$H199:$CM199)</f>
        <v>9813549.24720768</v>
      </c>
      <c r="C199" s="4" t="n">
        <f aca="false">+SUMIF($H$11:$CM$11,"P&amp;l",$H199:$CM199)</f>
        <v>15178815.8301301</v>
      </c>
      <c r="D199" s="66"/>
      <c r="E199" s="3" t="n">
        <f aca="false">+IF(AND($H$7&lt;$A199+1,$H$8&gt;$A199-1),$H$9*VLOOKUP($A199,curves,3,0),0)</f>
        <v>0</v>
      </c>
      <c r="F199" s="4" t="n">
        <f aca="false">-G199*1000*VLOOKUP(A199,curves,3,0)</f>
        <v>-2453011.98545098</v>
      </c>
      <c r="G199" s="67" t="n">
        <v>1209.10566798423</v>
      </c>
      <c r="H199" s="3" t="n">
        <f aca="false">+IF(AND($H$7&lt;$A199+1,$H$8&gt;$A199-1),$H$9*VLOOKUP($A199,curves,3,0),0)</f>
        <v>0</v>
      </c>
      <c r="I199" s="4" t="n">
        <f aca="false">+IF(AND(H$7&lt;$A199+1,H$8&gt;$A199-1),H$9*(VLOOKUP($A199,curves,6,0)-H$10)*VLOOKUP($A199,curves,3,0),0)</f>
        <v>0</v>
      </c>
      <c r="K199" s="3" t="n">
        <f aca="false">+IF(AND(K$7&lt;$A199+1,K$8&gt;$A199-1),K$9*VLOOKUP($A199,curves,3,0),0)</f>
        <v>0</v>
      </c>
      <c r="L199" s="4" t="n">
        <f aca="false">+IF(AND(K$7&lt;$A199+1,K$8&gt;$A199-1),K$9*(VLOOKUP($A199,curves,6,0)-K$10)*VLOOKUP($A199,curves,3,0),0)</f>
        <v>0</v>
      </c>
      <c r="N199" s="3" t="n">
        <f aca="false">+IF(AND(N$7&lt;$A199+1,N$8&gt;$A199-1),N$9*VLOOKUP($A199,curves,3,0),0)</f>
        <v>0</v>
      </c>
      <c r="O199" s="4" t="n">
        <f aca="false">+IF(AND(N$7&lt;$A199+1,N$8&gt;$A199-1),N$9*(VLOOKUP($A199,curves,6,0)-N$10)*VLOOKUP($A199,curves,3,0),0)</f>
        <v>0</v>
      </c>
      <c r="Q199" s="3"/>
      <c r="R199" s="4"/>
      <c r="T199" s="3" t="n">
        <f aca="false">+IF(AND(T$7&lt;$A199+1,T$8&gt;$A199-1),T$9*VLOOKUP($A199,curves,3,0),0)</f>
        <v>0</v>
      </c>
      <c r="U199" s="4" t="n">
        <f aca="false">+IF(AND(T$7&lt;$A199+1,T$8&gt;$A199-1),T$9*(VLOOKUP($A199,curves,6,0)-T$10)*VLOOKUP($A199,curves,3,0),0)</f>
        <v>0</v>
      </c>
      <c r="W199" s="3" t="n">
        <f aca="false">+IF(AND(W$7&lt;$A199+1,W$8&gt;$A199-1),W$9*VLOOKUP($A199,curves,3,0),0)</f>
        <v>0</v>
      </c>
      <c r="X199" s="4" t="n">
        <f aca="false">+IF(AND(W$7&lt;$A199+1,W$8&gt;$A199-1),W$9*(VLOOKUP($A199,curves,6,0)-W$10)*VLOOKUP($A199,curves,3,0),0)</f>
        <v>0</v>
      </c>
      <c r="Z199" s="3" t="n">
        <f aca="false">+IF(AND(Z$7&lt;$A199+1,Z$8&gt;$A199-1),Z$9*VLOOKUP($A199,curves,3,0),0)</f>
        <v>0</v>
      </c>
      <c r="AA199" s="4" t="n">
        <f aca="false">+IF(AND(Z$7&lt;$A199+1,Z$8&gt;$A199-1),Z$9*(VLOOKUP($A199,curves,6,0)-Z$10)*VLOOKUP($A199,curves,3,0),0)</f>
        <v>0</v>
      </c>
      <c r="AC199" s="3"/>
      <c r="AD199" s="4"/>
      <c r="AF199" s="3" t="n">
        <f aca="false">+IF(AND(AF$7&lt;$A199+1,AF$8&gt;$A199-1),AF$9*VLOOKUP($A199,curves,3,0),0)</f>
        <v>10177417.308648</v>
      </c>
      <c r="AG199" s="4" t="n">
        <f aca="false">+IF(AND(AF$7&lt;$A199+1,AF$8&gt;$A199-1),AF$9*(VLOOKUP($A199,curves,6,0)-AF$10)*VLOOKUP($A199,curves,3,0),0)</f>
        <v>16609545.0477136</v>
      </c>
      <c r="AI199" s="3" t="n">
        <f aca="false">+IF(AND(AI$7&lt;$A199+1,AI$8&gt;$A199-1),AI$9*VLOOKUP($A199,curves,3,0),0)</f>
        <v>-112238.593563232</v>
      </c>
      <c r="AJ199" s="4" t="n">
        <f aca="false">+IF(AND(AI$7&lt;$A199+1,AI$8&gt;$A199-1),AI$9*(VLOOKUP($A199,curves,6,0)-AI$10)*VLOOKUP($A199,curves,3,0),0)</f>
        <v>-441322.149890629</v>
      </c>
      <c r="AL199" s="3" t="n">
        <f aca="false">+IF(AND(AL$7&lt;$A199+1,AL$8&gt;$A199-1),AL$9*VLOOKUP($A199,curves,3,0),0)</f>
        <v>-251629.46787712</v>
      </c>
      <c r="AM199" s="4" t="n">
        <f aca="false">+IF(AND(AL$7&lt;$A199+1,AL$8&gt;$A199-1),AL$9*(VLOOKUP($A199,curves,6,0)-AL$10)*VLOOKUP($A199,curves,3,0),0)</f>
        <v>-989407.067692836</v>
      </c>
      <c r="AO199" s="3"/>
      <c r="AP199" s="4"/>
    </row>
    <row r="200" customFormat="false" ht="12.75" hidden="false" customHeight="false" outlineLevel="0" collapsed="false">
      <c r="A200" s="58" t="n">
        <f aca="false">+curves!A189</f>
        <v>42370</v>
      </c>
      <c r="B200" s="3" t="n">
        <f aca="false">+SUMIF($H$11:$CM$11,"POS",$H200:$CM200)</f>
        <v>9753925.13309875</v>
      </c>
      <c r="C200" s="4" t="n">
        <f aca="false">+SUMIF($H$11:$CM$11,"P&amp;l",$H200:$CM200)</f>
        <v>17846954.8151692</v>
      </c>
      <c r="D200" s="66"/>
      <c r="E200" s="3" t="n">
        <f aca="false">+IF(AND($H$7&lt;$A200+1,$H$8&gt;$A200-1),$H$9*VLOOKUP($A200,curves,3,0),0)</f>
        <v>0</v>
      </c>
      <c r="F200" s="4" t="n">
        <f aca="false">-G200*1000*VLOOKUP(A200,curves,3,0)</f>
        <v>-2439620.16849152</v>
      </c>
      <c r="G200" s="67" t="n">
        <v>1209.85546430401</v>
      </c>
      <c r="H200" s="3" t="n">
        <f aca="false">+IF(AND($H$7&lt;$A200+1,$H$8&gt;$A200-1),$H$9*VLOOKUP($A200,curves,3,0),0)</f>
        <v>0</v>
      </c>
      <c r="I200" s="4" t="n">
        <f aca="false">+IF(AND(H$7&lt;$A200+1,H$8&gt;$A200-1),H$9*(VLOOKUP($A200,curves,6,0)-H$10)*VLOOKUP($A200,curves,3,0),0)</f>
        <v>0</v>
      </c>
      <c r="K200" s="3" t="n">
        <f aca="false">+IF(AND(K$7&lt;$A200+1,K$8&gt;$A200-1),K$9*VLOOKUP($A200,curves,3,0),0)</f>
        <v>0</v>
      </c>
      <c r="L200" s="4" t="n">
        <f aca="false">+IF(AND(K$7&lt;$A200+1,K$8&gt;$A200-1),K$9*(VLOOKUP($A200,curves,6,0)-K$10)*VLOOKUP($A200,curves,3,0),0)</f>
        <v>0</v>
      </c>
      <c r="N200" s="3" t="n">
        <f aca="false">+IF(AND(N$7&lt;$A200+1,N$8&gt;$A200-1),N$9*VLOOKUP($A200,curves,3,0),0)</f>
        <v>0</v>
      </c>
      <c r="O200" s="4" t="n">
        <f aca="false">+IF(AND(N$7&lt;$A200+1,N$8&gt;$A200-1),N$9*(VLOOKUP($A200,curves,6,0)-N$10)*VLOOKUP($A200,curves,3,0),0)</f>
        <v>0</v>
      </c>
      <c r="Q200" s="3"/>
      <c r="R200" s="4"/>
      <c r="T200" s="3" t="n">
        <f aca="false">+IF(AND(T$7&lt;$A200+1,T$8&gt;$A200-1),T$9*VLOOKUP($A200,curves,3,0),0)</f>
        <v>0</v>
      </c>
      <c r="U200" s="4" t="n">
        <f aca="false">+IF(AND(T$7&lt;$A200+1,T$8&gt;$A200-1),T$9*(VLOOKUP($A200,curves,6,0)-T$10)*VLOOKUP($A200,curves,3,0),0)</f>
        <v>0</v>
      </c>
      <c r="W200" s="3" t="n">
        <f aca="false">+IF(AND(W$7&lt;$A200+1,W$8&gt;$A200-1),W$9*VLOOKUP($A200,curves,3,0),0)</f>
        <v>0</v>
      </c>
      <c r="X200" s="4" t="n">
        <f aca="false">+IF(AND(W$7&lt;$A200+1,W$8&gt;$A200-1),W$9*(VLOOKUP($A200,curves,6,0)-W$10)*VLOOKUP($A200,curves,3,0),0)</f>
        <v>0</v>
      </c>
      <c r="Z200" s="3" t="n">
        <f aca="false">+IF(AND(Z$7&lt;$A200+1,Z$8&gt;$A200-1),Z$9*VLOOKUP($A200,curves,3,0),0)</f>
        <v>0</v>
      </c>
      <c r="AA200" s="4" t="n">
        <f aca="false">+IF(AND(Z$7&lt;$A200+1,Z$8&gt;$A200-1),Z$9*(VLOOKUP($A200,curves,6,0)-Z$10)*VLOOKUP($A200,curves,3,0),0)</f>
        <v>0</v>
      </c>
      <c r="AC200" s="3"/>
      <c r="AD200" s="4"/>
      <c r="AF200" s="3" t="n">
        <f aca="false">+IF(AND(AF$7&lt;$A200+1,AF$8&gt;$A200-1),AF$9*VLOOKUP($A200,curves,3,0),0)</f>
        <v>10115582.4438444</v>
      </c>
      <c r="AG200" s="4" t="n">
        <f aca="false">+IF(AND(AF$7&lt;$A200+1,AF$8&gt;$A200-1),AF$9*(VLOOKUP($A200,curves,6,0)-AF$10)*VLOOKUP($A200,curves,3,0),0)</f>
        <v>19371340.379962</v>
      </c>
      <c r="AI200" s="3" t="n">
        <f aca="false">+IF(AND(AI$7&lt;$A200+1,AI$8&gt;$A200-1),AI$9*VLOOKUP($A200,curves,3,0),0)</f>
        <v>-111556.666307205</v>
      </c>
      <c r="AJ200" s="4" t="n">
        <f aca="false">+IF(AND(AI$7&lt;$A200+1,AI$8&gt;$A200-1),AI$9*(VLOOKUP($A200,curves,6,0)-AI$10)*VLOOKUP($A200,curves,3,0),0)</f>
        <v>-470211.348484868</v>
      </c>
      <c r="AL200" s="3" t="n">
        <f aca="false">+IF(AND(AL$7&lt;$A200+1,AL$8&gt;$A200-1),AL$9*VLOOKUP($A200,curves,3,0),0)</f>
        <v>-250100.64443843</v>
      </c>
      <c r="AM200" s="4" t="n">
        <f aca="false">+IF(AND(AL$7&lt;$A200+1,AL$8&gt;$A200-1),AL$9*(VLOOKUP($A200,curves,6,0)-AL$10)*VLOOKUP($A200,curves,3,0),0)</f>
        <v>-1054174.21630798</v>
      </c>
      <c r="AO200" s="3"/>
      <c r="AP200" s="4"/>
    </row>
    <row r="201" customFormat="false" ht="12.75" hidden="false" customHeight="false" outlineLevel="0" collapsed="false">
      <c r="A201" s="58" t="n">
        <f aca="false">+curves!A190</f>
        <v>42401</v>
      </c>
      <c r="B201" s="3" t="n">
        <f aca="false">+SUMIF($H$11:$CM$11,"POS",$H201:$CM201)</f>
        <v>9694659.95351958</v>
      </c>
      <c r="C201" s="4" t="n">
        <f aca="false">+SUMIF($H$11:$CM$11,"P&amp;l",$H201:$CM201)</f>
        <v>17030805.9364367</v>
      </c>
      <c r="D201" s="66"/>
      <c r="E201" s="3" t="n">
        <f aca="false">+IF(AND($H$7&lt;$A201+1,$H$8&gt;$A201-1),$H$9*VLOOKUP($A201,curves,3,0),0)</f>
        <v>0</v>
      </c>
      <c r="F201" s="4" t="n">
        <f aca="false">-G201*1000*VLOOKUP(A201,curves,3,0)</f>
        <v>-2426301.25480814</v>
      </c>
      <c r="G201" s="67" t="n">
        <v>1210.60603722232</v>
      </c>
      <c r="H201" s="3" t="n">
        <f aca="false">+IF(AND($H$7&lt;$A201+1,$H$8&gt;$A201-1),$H$9*VLOOKUP($A201,curves,3,0),0)</f>
        <v>0</v>
      </c>
      <c r="I201" s="4" t="n">
        <f aca="false">+IF(AND(H$7&lt;$A201+1,H$8&gt;$A201-1),H$9*(VLOOKUP($A201,curves,6,0)-H$10)*VLOOKUP($A201,curves,3,0),0)</f>
        <v>0</v>
      </c>
      <c r="K201" s="3" t="n">
        <f aca="false">+IF(AND(K$7&lt;$A201+1,K$8&gt;$A201-1),K$9*VLOOKUP($A201,curves,3,0),0)</f>
        <v>0</v>
      </c>
      <c r="L201" s="4" t="n">
        <f aca="false">+IF(AND(K$7&lt;$A201+1,K$8&gt;$A201-1),K$9*(VLOOKUP($A201,curves,6,0)-K$10)*VLOOKUP($A201,curves,3,0),0)</f>
        <v>0</v>
      </c>
      <c r="N201" s="3" t="n">
        <f aca="false">+IF(AND(N$7&lt;$A201+1,N$8&gt;$A201-1),N$9*VLOOKUP($A201,curves,3,0),0)</f>
        <v>0</v>
      </c>
      <c r="O201" s="4" t="n">
        <f aca="false">+IF(AND(N$7&lt;$A201+1,N$8&gt;$A201-1),N$9*(VLOOKUP($A201,curves,6,0)-N$10)*VLOOKUP($A201,curves,3,0),0)</f>
        <v>0</v>
      </c>
      <c r="Q201" s="3"/>
      <c r="R201" s="4"/>
      <c r="T201" s="3" t="n">
        <f aca="false">+IF(AND(T$7&lt;$A201+1,T$8&gt;$A201-1),T$9*VLOOKUP($A201,curves,3,0),0)</f>
        <v>0</v>
      </c>
      <c r="U201" s="4" t="n">
        <f aca="false">+IF(AND(T$7&lt;$A201+1,T$8&gt;$A201-1),T$9*(VLOOKUP($A201,curves,6,0)-T$10)*VLOOKUP($A201,curves,3,0),0)</f>
        <v>0</v>
      </c>
      <c r="W201" s="3" t="n">
        <f aca="false">+IF(AND(W$7&lt;$A201+1,W$8&gt;$A201-1),W$9*VLOOKUP($A201,curves,3,0),0)</f>
        <v>0</v>
      </c>
      <c r="X201" s="4" t="n">
        <f aca="false">+IF(AND(W$7&lt;$A201+1,W$8&gt;$A201-1),W$9*(VLOOKUP($A201,curves,6,0)-W$10)*VLOOKUP($A201,curves,3,0),0)</f>
        <v>0</v>
      </c>
      <c r="Z201" s="3" t="n">
        <f aca="false">+IF(AND(Z$7&lt;$A201+1,Z$8&gt;$A201-1),Z$9*VLOOKUP($A201,curves,3,0),0)</f>
        <v>0</v>
      </c>
      <c r="AA201" s="4" t="n">
        <f aca="false">+IF(AND(Z$7&lt;$A201+1,Z$8&gt;$A201-1),Z$9*(VLOOKUP($A201,curves,6,0)-Z$10)*VLOOKUP($A201,curves,3,0),0)</f>
        <v>0</v>
      </c>
      <c r="AC201" s="3"/>
      <c r="AD201" s="4"/>
      <c r="AF201" s="3" t="n">
        <f aca="false">+IF(AND(AF$7&lt;$A201+1,AF$8&gt;$A201-1),AF$9*VLOOKUP($A201,curves,3,0),0)</f>
        <v>10054119.8221919</v>
      </c>
      <c r="AG201" s="4" t="n">
        <f aca="false">+IF(AND(AF$7&lt;$A201+1,AF$8&gt;$A201-1),AF$9*(VLOOKUP($A201,curves,6,0)-AF$10)*VLOOKUP($A201,curves,3,0),0)</f>
        <v>18519688.7124775</v>
      </c>
      <c r="AI201" s="3" t="n">
        <f aca="false">+IF(AND(AI$7&lt;$A201+1,AI$8&gt;$A201-1),AI$9*VLOOKUP($A201,curves,3,0),0)</f>
        <v>-110878.844223097</v>
      </c>
      <c r="AJ201" s="4" t="n">
        <f aca="false">+IF(AND(AI$7&lt;$A201+1,AI$8&gt;$A201-1),AI$9*(VLOOKUP($A201,curves,6,0)-AI$10)*VLOOKUP($A201,curves,3,0),0)</f>
        <v>-459260.172772066</v>
      </c>
      <c r="AL201" s="3" t="n">
        <f aca="false">+IF(AND(AL$7&lt;$A201+1,AL$8&gt;$A201-1),AL$9*VLOOKUP($A201,curves,3,0),0)</f>
        <v>-248581.02444922</v>
      </c>
      <c r="AM201" s="4" t="n">
        <f aca="false">+IF(AND(AL$7&lt;$A201+1,AL$8&gt;$A201-1),AL$9*(VLOOKUP($A201,curves,6,0)-AL$10)*VLOOKUP($A201,curves,3,0),0)</f>
        <v>-1029622.60326867</v>
      </c>
      <c r="AO201" s="3"/>
      <c r="AP201" s="4"/>
    </row>
    <row r="202" customFormat="false" ht="12.75" hidden="false" customHeight="false" outlineLevel="0" collapsed="false">
      <c r="A202" s="58" t="n">
        <f aca="false">+curves!A191</f>
        <v>42430</v>
      </c>
      <c r="B202" s="3" t="n">
        <f aca="false">+SUMIF($H$11:$CM$11,"POS",$H202:$CM202)</f>
        <v>9639541.38363067</v>
      </c>
      <c r="C202" s="4" t="n">
        <f aca="false">+SUMIF($H$11:$CM$11,"P&amp;l",$H202:$CM202)</f>
        <v>15989302.9702414</v>
      </c>
      <c r="D202" s="66"/>
      <c r="E202" s="3" t="n">
        <f aca="false">+IF(AND($H$7&lt;$A202+1,$H$8&gt;$A202-1),$H$9*VLOOKUP($A202,curves,3,0),0)</f>
        <v>0</v>
      </c>
      <c r="F202" s="4" t="n">
        <f aca="false">-G202*1000*VLOOKUP(A202,curves,3,0)</f>
        <v>-2414003.92165026</v>
      </c>
      <c r="G202" s="67" t="n">
        <v>1211.35738754352</v>
      </c>
      <c r="H202" s="3" t="n">
        <f aca="false">+IF(AND($H$7&lt;$A202+1,$H$8&gt;$A202-1),$H$9*VLOOKUP($A202,curves,3,0),0)</f>
        <v>0</v>
      </c>
      <c r="I202" s="4" t="n">
        <f aca="false">+IF(AND(H$7&lt;$A202+1,H$8&gt;$A202-1),H$9*(VLOOKUP($A202,curves,6,0)-H$10)*VLOOKUP($A202,curves,3,0),0)</f>
        <v>0</v>
      </c>
      <c r="K202" s="3" t="n">
        <f aca="false">+IF(AND(K$7&lt;$A202+1,K$8&gt;$A202-1),K$9*VLOOKUP($A202,curves,3,0),0)</f>
        <v>0</v>
      </c>
      <c r="L202" s="4" t="n">
        <f aca="false">+IF(AND(K$7&lt;$A202+1,K$8&gt;$A202-1),K$9*(VLOOKUP($A202,curves,6,0)-K$10)*VLOOKUP($A202,curves,3,0),0)</f>
        <v>0</v>
      </c>
      <c r="N202" s="3" t="n">
        <f aca="false">+IF(AND(N$7&lt;$A202+1,N$8&gt;$A202-1),N$9*VLOOKUP($A202,curves,3,0),0)</f>
        <v>0</v>
      </c>
      <c r="O202" s="4" t="n">
        <f aca="false">+IF(AND(N$7&lt;$A202+1,N$8&gt;$A202-1),N$9*(VLOOKUP($A202,curves,6,0)-N$10)*VLOOKUP($A202,curves,3,0),0)</f>
        <v>0</v>
      </c>
      <c r="Q202" s="3"/>
      <c r="R202" s="4"/>
      <c r="T202" s="3" t="n">
        <f aca="false">+IF(AND(T$7&lt;$A202+1,T$8&gt;$A202-1),T$9*VLOOKUP($A202,curves,3,0),0)</f>
        <v>0</v>
      </c>
      <c r="U202" s="4" t="n">
        <f aca="false">+IF(AND(T$7&lt;$A202+1,T$8&gt;$A202-1),T$9*(VLOOKUP($A202,curves,6,0)-T$10)*VLOOKUP($A202,curves,3,0),0)</f>
        <v>0</v>
      </c>
      <c r="W202" s="3" t="n">
        <f aca="false">+IF(AND(W$7&lt;$A202+1,W$8&gt;$A202-1),W$9*VLOOKUP($A202,curves,3,0),0)</f>
        <v>0</v>
      </c>
      <c r="X202" s="4" t="n">
        <f aca="false">+IF(AND(W$7&lt;$A202+1,W$8&gt;$A202-1),W$9*(VLOOKUP($A202,curves,6,0)-W$10)*VLOOKUP($A202,curves,3,0),0)</f>
        <v>0</v>
      </c>
      <c r="Z202" s="3" t="n">
        <f aca="false">+IF(AND(Z$7&lt;$A202+1,Z$8&gt;$A202-1),Z$9*VLOOKUP($A202,curves,3,0),0)</f>
        <v>0</v>
      </c>
      <c r="AA202" s="4" t="n">
        <f aca="false">+IF(AND(Z$7&lt;$A202+1,Z$8&gt;$A202-1),Z$9*(VLOOKUP($A202,curves,6,0)-Z$10)*VLOOKUP($A202,curves,3,0),0)</f>
        <v>0</v>
      </c>
      <c r="AC202" s="3"/>
      <c r="AD202" s="4"/>
      <c r="AF202" s="3" t="n">
        <f aca="false">+IF(AND(AF$7&lt;$A202+1,AF$8&gt;$A202-1),AF$9*VLOOKUP($A202,curves,3,0),0)</f>
        <v>9996957.55876566</v>
      </c>
      <c r="AG202" s="4" t="n">
        <f aca="false">+IF(AND(AF$7&lt;$A202+1,AF$8&gt;$A202-1),AF$9*(VLOOKUP($A202,curves,6,0)-AF$10)*VLOOKUP($A202,curves,3,0),0)</f>
        <v>17434693.9824873</v>
      </c>
      <c r="AI202" s="3" t="n">
        <f aca="false">+IF(AND(AI$7&lt;$A202+1,AI$8&gt;$A202-1),AI$9*VLOOKUP($A202,curves,3,0),0)</f>
        <v>-110248.447349579</v>
      </c>
      <c r="AJ202" s="4" t="n">
        <f aca="false">+IF(AND(AI$7&lt;$A202+1,AI$8&gt;$A202-1),AI$9*(VLOOKUP($A202,curves,6,0)-AI$10)*VLOOKUP($A202,curves,3,0),0)</f>
        <v>-445844.721081699</v>
      </c>
      <c r="AL202" s="3" t="n">
        <f aca="false">+IF(AND(AL$7&lt;$A202+1,AL$8&gt;$A202-1),AL$9*VLOOKUP($A202,curves,3,0),0)</f>
        <v>-247167.727785402</v>
      </c>
      <c r="AM202" s="4" t="n">
        <f aca="false">+IF(AND(AL$7&lt;$A202+1,AL$8&gt;$A202-1),AL$9*(VLOOKUP($A202,curves,6,0)-AL$10)*VLOOKUP($A202,curves,3,0),0)</f>
        <v>-999546.291164165</v>
      </c>
      <c r="AO202" s="3"/>
      <c r="AP202" s="4"/>
    </row>
    <row r="203" customFormat="false" ht="12.75" hidden="false" customHeight="false" outlineLevel="0" collapsed="false">
      <c r="A203" s="58" t="n">
        <f aca="false">+curves!A192</f>
        <v>42461</v>
      </c>
      <c r="B203" s="3" t="n">
        <f aca="false">+SUMIF($H$11:$CM$11,"POS",$H203:$CM203)</f>
        <v>9580964.8468564</v>
      </c>
      <c r="C203" s="4" t="n">
        <f aca="false">+SUMIF($H$11:$CM$11,"P&amp;l",$H203:$CM203)</f>
        <v>14895720.5355505</v>
      </c>
      <c r="D203" s="66"/>
      <c r="E203" s="3" t="n">
        <f aca="false">+IF(AND($H$7&lt;$A203+1,$H$8&gt;$A203-1),$H$9*VLOOKUP($A203,curves,3,0),0)</f>
        <v>0</v>
      </c>
      <c r="F203" s="4" t="n">
        <f aca="false">-G203*1000*VLOOKUP(A203,curves,3,0)</f>
        <v>-2400824.50060553</v>
      </c>
      <c r="G203" s="67" t="n">
        <v>1212.10951607286</v>
      </c>
      <c r="H203" s="3" t="n">
        <f aca="false">+IF(AND($H$7&lt;$A203+1,$H$8&gt;$A203-1),$H$9*VLOOKUP($A203,curves,3,0),0)</f>
        <v>0</v>
      </c>
      <c r="I203" s="4" t="n">
        <f aca="false">+IF(AND(H$7&lt;$A203+1,H$8&gt;$A203-1),H$9*(VLOOKUP($A203,curves,6,0)-H$10)*VLOOKUP($A203,curves,3,0),0)</f>
        <v>0</v>
      </c>
      <c r="K203" s="3" t="n">
        <f aca="false">+IF(AND(K$7&lt;$A203+1,K$8&gt;$A203-1),K$9*VLOOKUP($A203,curves,3,0),0)</f>
        <v>0</v>
      </c>
      <c r="L203" s="4" t="n">
        <f aca="false">+IF(AND(K$7&lt;$A203+1,K$8&gt;$A203-1),K$9*(VLOOKUP($A203,curves,6,0)-K$10)*VLOOKUP($A203,curves,3,0),0)</f>
        <v>0</v>
      </c>
      <c r="N203" s="3" t="n">
        <f aca="false">+IF(AND(N$7&lt;$A203+1,N$8&gt;$A203-1),N$9*VLOOKUP($A203,curves,3,0),0)</f>
        <v>0</v>
      </c>
      <c r="O203" s="4" t="n">
        <f aca="false">+IF(AND(N$7&lt;$A203+1,N$8&gt;$A203-1),N$9*(VLOOKUP($A203,curves,6,0)-N$10)*VLOOKUP($A203,curves,3,0),0)</f>
        <v>0</v>
      </c>
      <c r="Q203" s="3"/>
      <c r="R203" s="4"/>
      <c r="T203" s="3" t="n">
        <f aca="false">+IF(AND(T$7&lt;$A203+1,T$8&gt;$A203-1),T$9*VLOOKUP($A203,curves,3,0),0)</f>
        <v>0</v>
      </c>
      <c r="U203" s="4" t="n">
        <f aca="false">+IF(AND(T$7&lt;$A203+1,T$8&gt;$A203-1),T$9*(VLOOKUP($A203,curves,6,0)-T$10)*VLOOKUP($A203,curves,3,0),0)</f>
        <v>0</v>
      </c>
      <c r="W203" s="3" t="n">
        <f aca="false">+IF(AND(W$7&lt;$A203+1,W$8&gt;$A203-1),W$9*VLOOKUP($A203,curves,3,0),0)</f>
        <v>0</v>
      </c>
      <c r="X203" s="4" t="n">
        <f aca="false">+IF(AND(W$7&lt;$A203+1,W$8&gt;$A203-1),W$9*(VLOOKUP($A203,curves,6,0)-W$10)*VLOOKUP($A203,curves,3,0),0)</f>
        <v>0</v>
      </c>
      <c r="Z203" s="3" t="n">
        <f aca="false">+IF(AND(Z$7&lt;$A203+1,Z$8&gt;$A203-1),Z$9*VLOOKUP($A203,curves,3,0),0)</f>
        <v>0</v>
      </c>
      <c r="AA203" s="4" t="n">
        <f aca="false">+IF(AND(Z$7&lt;$A203+1,Z$8&gt;$A203-1),Z$9*(VLOOKUP($A203,curves,6,0)-Z$10)*VLOOKUP($A203,curves,3,0),0)</f>
        <v>0</v>
      </c>
      <c r="AC203" s="3"/>
      <c r="AD203" s="4"/>
      <c r="AF203" s="3" t="n">
        <f aca="false">+IF(AND(AF$7&lt;$A203+1,AF$8&gt;$A203-1),AF$9*VLOOKUP($A203,curves,3,0),0)</f>
        <v>9936209.11350598</v>
      </c>
      <c r="AG203" s="4" t="n">
        <f aca="false">+IF(AND(AF$7&lt;$A203+1,AF$8&gt;$A203-1),AF$9*(VLOOKUP($A203,curves,6,0)-AF$10)*VLOOKUP($A203,curves,3,0),0)</f>
        <v>16295382.9461498</v>
      </c>
      <c r="AI203" s="3" t="n">
        <f aca="false">+IF(AND(AI$7&lt;$A203+1,AI$8&gt;$A203-1),AI$9*VLOOKUP($A203,curves,3,0),0)</f>
        <v>-109578.501345567</v>
      </c>
      <c r="AJ203" s="4" t="n">
        <f aca="false">+IF(AND(AI$7&lt;$A203+1,AI$8&gt;$A203-1),AI$9*(VLOOKUP($A203,curves,6,0)-AI$10)*VLOOKUP($A203,curves,3,0),0)</f>
        <v>-431739.295301533</v>
      </c>
      <c r="AL203" s="3" t="n">
        <f aca="false">+IF(AND(AL$7&lt;$A203+1,AL$8&gt;$A203-1),AL$9*VLOOKUP($A203,curves,3,0),0)</f>
        <v>-245665.76530401</v>
      </c>
      <c r="AM203" s="4" t="n">
        <f aca="false">+IF(AND(AL$7&lt;$A203+1,AL$8&gt;$A203-1),AL$9*(VLOOKUP($A203,curves,6,0)-AL$10)*VLOOKUP($A203,curves,3,0),0)</f>
        <v>-967923.115297801</v>
      </c>
      <c r="AO203" s="3"/>
      <c r="AP203" s="4"/>
    </row>
    <row r="204" customFormat="false" ht="12.75" hidden="false" customHeight="false" outlineLevel="0" collapsed="false">
      <c r="A204" s="58" t="n">
        <f aca="false">+curves!A193</f>
        <v>42491</v>
      </c>
      <c r="B204" s="3" t="n">
        <f aca="false">+SUMIF($H$11:$CM$11,"POS",$H204:$CM204)</f>
        <v>9524613.70264334</v>
      </c>
      <c r="C204" s="4" t="n">
        <f aca="false">+SUMIF($H$11:$CM$11,"P&amp;l",$H204:$CM204)</f>
        <v>14693814.9033145</v>
      </c>
      <c r="D204" s="66"/>
      <c r="E204" s="3" t="n">
        <f aca="false">+IF(AND($H$7&lt;$A204+1,$H$8&gt;$A204-1),$H$9*VLOOKUP($A204,curves,3,0),0)</f>
        <v>0</v>
      </c>
      <c r="F204" s="4" t="n">
        <f aca="false">-G204*1000*VLOOKUP(A204,curves,3,0)</f>
        <v>-2388186.38840176</v>
      </c>
      <c r="G204" s="67" t="n">
        <v>1212.86242361631</v>
      </c>
      <c r="H204" s="3" t="n">
        <f aca="false">+IF(AND($H$7&lt;$A204+1,$H$8&gt;$A204-1),$H$9*VLOOKUP($A204,curves,3,0),0)</f>
        <v>0</v>
      </c>
      <c r="I204" s="4" t="n">
        <f aca="false">+IF(AND(H$7&lt;$A204+1,H$8&gt;$A204-1),H$9*(VLOOKUP($A204,curves,6,0)-H$10)*VLOOKUP($A204,curves,3,0),0)</f>
        <v>0</v>
      </c>
      <c r="K204" s="3" t="n">
        <f aca="false">+IF(AND(K$7&lt;$A204+1,K$8&gt;$A204-1),K$9*VLOOKUP($A204,curves,3,0),0)</f>
        <v>0</v>
      </c>
      <c r="L204" s="4" t="n">
        <f aca="false">+IF(AND(K$7&lt;$A204+1,K$8&gt;$A204-1),K$9*(VLOOKUP($A204,curves,6,0)-K$10)*VLOOKUP($A204,curves,3,0),0)</f>
        <v>0</v>
      </c>
      <c r="N204" s="3" t="n">
        <f aca="false">+IF(AND(N$7&lt;$A204+1,N$8&gt;$A204-1),N$9*VLOOKUP($A204,curves,3,0),0)</f>
        <v>0</v>
      </c>
      <c r="O204" s="4" t="n">
        <f aca="false">+IF(AND(N$7&lt;$A204+1,N$8&gt;$A204-1),N$9*(VLOOKUP($A204,curves,6,0)-N$10)*VLOOKUP($A204,curves,3,0),0)</f>
        <v>0</v>
      </c>
      <c r="Q204" s="3"/>
      <c r="R204" s="4"/>
      <c r="T204" s="3" t="n">
        <f aca="false">+IF(AND(T$7&lt;$A204+1,T$8&gt;$A204-1),T$9*VLOOKUP($A204,curves,3,0),0)</f>
        <v>0</v>
      </c>
      <c r="U204" s="4" t="n">
        <f aca="false">+IF(AND(T$7&lt;$A204+1,T$8&gt;$A204-1),T$9*(VLOOKUP($A204,curves,6,0)-T$10)*VLOOKUP($A204,curves,3,0),0)</f>
        <v>0</v>
      </c>
      <c r="W204" s="3" t="n">
        <f aca="false">+IF(AND(W$7&lt;$A204+1,W$8&gt;$A204-1),W$9*VLOOKUP($A204,curves,3,0),0)</f>
        <v>0</v>
      </c>
      <c r="X204" s="4" t="n">
        <f aca="false">+IF(AND(W$7&lt;$A204+1,W$8&gt;$A204-1),W$9*(VLOOKUP($A204,curves,6,0)-W$10)*VLOOKUP($A204,curves,3,0),0)</f>
        <v>0</v>
      </c>
      <c r="Z204" s="3" t="n">
        <f aca="false">+IF(AND(Z$7&lt;$A204+1,Z$8&gt;$A204-1),Z$9*VLOOKUP($A204,curves,3,0),0)</f>
        <v>0</v>
      </c>
      <c r="AA204" s="4" t="n">
        <f aca="false">+IF(AND(Z$7&lt;$A204+1,Z$8&gt;$A204-1),Z$9*(VLOOKUP($A204,curves,6,0)-Z$10)*VLOOKUP($A204,curves,3,0),0)</f>
        <v>0</v>
      </c>
      <c r="AC204" s="3"/>
      <c r="AD204" s="4"/>
      <c r="AF204" s="3" t="n">
        <f aca="false">+IF(AND(AF$7&lt;$A204+1,AF$8&gt;$A204-1),AF$9*VLOOKUP($A204,curves,3,0),0)</f>
        <v>9877768.57420372</v>
      </c>
      <c r="AG204" s="4" t="n">
        <f aca="false">+IF(AND(AF$7&lt;$A204+1,AF$8&gt;$A204-1),AF$9*(VLOOKUP($A204,curves,6,0)-AF$10)*VLOOKUP($A204,curves,3,0),0)</f>
        <v>16081007.2388037</v>
      </c>
      <c r="AI204" s="3" t="n">
        <f aca="false">+IF(AND(AI$7&lt;$A204+1,AI$8&gt;$A204-1),AI$9*VLOOKUP($A204,curves,3,0),0)</f>
        <v>-108934.007390033</v>
      </c>
      <c r="AJ204" s="4" t="n">
        <f aca="false">+IF(AND(AI$7&lt;$A204+1,AI$8&gt;$A204-1),AI$9*(VLOOKUP($A204,curves,6,0)-AI$10)*VLOOKUP($A204,curves,3,0),0)</f>
        <v>-427892.781028051</v>
      </c>
      <c r="AL204" s="3" t="n">
        <f aca="false">+IF(AND(AL$7&lt;$A204+1,AL$8&gt;$A204-1),AL$9*VLOOKUP($A204,curves,3,0),0)</f>
        <v>-244220.864170342</v>
      </c>
      <c r="AM204" s="4" t="n">
        <f aca="false">+IF(AND(AL$7&lt;$A204+1,AL$8&gt;$A204-1),AL$9*(VLOOKUP($A204,curves,6,0)-AL$10)*VLOOKUP($A204,curves,3,0),0)</f>
        <v>-959299.554461104</v>
      </c>
      <c r="AO204" s="3"/>
      <c r="AP204" s="4"/>
    </row>
    <row r="205" customFormat="false" ht="12.75" hidden="false" customHeight="false" outlineLevel="0" collapsed="false">
      <c r="A205" s="58" t="n">
        <f aca="false">+curves!A194</f>
        <v>42522</v>
      </c>
      <c r="B205" s="3" t="n">
        <f aca="false">+SUMIF($H$11:$CM$11,"POS",$H205:$CM205)</f>
        <v>9466729.1605376</v>
      </c>
      <c r="C205" s="4" t="n">
        <f aca="false">+SUMIF($H$11:$CM$11,"P&amp;l",$H205:$CM205)</f>
        <v>14774916.3700743</v>
      </c>
      <c r="D205" s="66"/>
      <c r="E205" s="3" t="n">
        <f aca="false">+IF(AND($H$7&lt;$A205+1,$H$8&gt;$A205-1),$H$9*VLOOKUP($A205,curves,3,0),0)</f>
        <v>0</v>
      </c>
      <c r="F205" s="4" t="n">
        <f aca="false">-G205*1000*VLOOKUP(A205,curves,3,0)</f>
        <v>-2375147.53978063</v>
      </c>
      <c r="G205" s="67" t="n">
        <v>1213.61611098072</v>
      </c>
      <c r="H205" s="3" t="n">
        <f aca="false">+IF(AND($H$7&lt;$A205+1,$H$8&gt;$A205-1),$H$9*VLOOKUP($A205,curves,3,0),0)</f>
        <v>0</v>
      </c>
      <c r="I205" s="4" t="n">
        <f aca="false">+IF(AND(H$7&lt;$A205+1,H$8&gt;$A205-1),H$9*(VLOOKUP($A205,curves,6,0)-H$10)*VLOOKUP($A205,curves,3,0),0)</f>
        <v>0</v>
      </c>
      <c r="K205" s="3" t="n">
        <f aca="false">+IF(AND(K$7&lt;$A205+1,K$8&gt;$A205-1),K$9*VLOOKUP($A205,curves,3,0),0)</f>
        <v>0</v>
      </c>
      <c r="L205" s="4" t="n">
        <f aca="false">+IF(AND(K$7&lt;$A205+1,K$8&gt;$A205-1),K$9*(VLOOKUP($A205,curves,6,0)-K$10)*VLOOKUP($A205,curves,3,0),0)</f>
        <v>0</v>
      </c>
      <c r="N205" s="3" t="n">
        <f aca="false">+IF(AND(N$7&lt;$A205+1,N$8&gt;$A205-1),N$9*VLOOKUP($A205,curves,3,0),0)</f>
        <v>0</v>
      </c>
      <c r="O205" s="4" t="n">
        <f aca="false">+IF(AND(N$7&lt;$A205+1,N$8&gt;$A205-1),N$9*(VLOOKUP($A205,curves,6,0)-N$10)*VLOOKUP($A205,curves,3,0),0)</f>
        <v>0</v>
      </c>
      <c r="Q205" s="3"/>
      <c r="R205" s="4"/>
      <c r="T205" s="3" t="n">
        <f aca="false">+IF(AND(T$7&lt;$A205+1,T$8&gt;$A205-1),T$9*VLOOKUP($A205,curves,3,0),0)</f>
        <v>0</v>
      </c>
      <c r="U205" s="4" t="n">
        <f aca="false">+IF(AND(T$7&lt;$A205+1,T$8&gt;$A205-1),T$9*(VLOOKUP($A205,curves,6,0)-T$10)*VLOOKUP($A205,curves,3,0),0)</f>
        <v>0</v>
      </c>
      <c r="W205" s="3" t="n">
        <f aca="false">+IF(AND(W$7&lt;$A205+1,W$8&gt;$A205-1),W$9*VLOOKUP($A205,curves,3,0),0)</f>
        <v>0</v>
      </c>
      <c r="X205" s="4" t="n">
        <f aca="false">+IF(AND(W$7&lt;$A205+1,W$8&gt;$A205-1),W$9*(VLOOKUP($A205,curves,6,0)-W$10)*VLOOKUP($A205,curves,3,0),0)</f>
        <v>0</v>
      </c>
      <c r="Z205" s="3" t="n">
        <f aca="false">+IF(AND(Z$7&lt;$A205+1,Z$8&gt;$A205-1),Z$9*VLOOKUP($A205,curves,3,0),0)</f>
        <v>0</v>
      </c>
      <c r="AA205" s="4" t="n">
        <f aca="false">+IF(AND(Z$7&lt;$A205+1,Z$8&gt;$A205-1),Z$9*(VLOOKUP($A205,curves,6,0)-Z$10)*VLOOKUP($A205,curves,3,0),0)</f>
        <v>0</v>
      </c>
      <c r="AC205" s="3"/>
      <c r="AD205" s="4"/>
      <c r="AF205" s="3" t="n">
        <f aca="false">+IF(AND(AF$7&lt;$A205+1,AF$8&gt;$A205-1),AF$9*VLOOKUP($A205,curves,3,0),0)</f>
        <v>9817737.78148133</v>
      </c>
      <c r="AG205" s="4" t="n">
        <f aca="false">+IF(AND(AF$7&lt;$A205+1,AF$8&gt;$A205-1),AF$9*(VLOOKUP($A205,curves,6,0)-AF$10)*VLOOKUP($A205,curves,3,0),0)</f>
        <v>16159996.3883183</v>
      </c>
      <c r="AI205" s="3" t="n">
        <f aca="false">+IF(AND(AI$7&lt;$A205+1,AI$8&gt;$A205-1),AI$9*VLOOKUP($A205,curves,3,0),0)</f>
        <v>-108271.975801732</v>
      </c>
      <c r="AJ205" s="4" t="n">
        <f aca="false">+IF(AND(AI$7&lt;$A205+1,AI$8&gt;$A205-1),AI$9*(VLOOKUP($A205,curves,6,0)-AI$10)*VLOOKUP($A205,curves,3,0),0)</f>
        <v>-427241.216513636</v>
      </c>
      <c r="AL205" s="3" t="n">
        <f aca="false">+IF(AND(AL$7&lt;$A205+1,AL$8&gt;$A205-1),AL$9*VLOOKUP($A205,curves,3,0),0)</f>
        <v>-242736.64514199</v>
      </c>
      <c r="AM205" s="4" t="n">
        <f aca="false">+IF(AND(AL$7&lt;$A205+1,AL$8&gt;$A205-1),AL$9*(VLOOKUP($A205,curves,6,0)-AL$10)*VLOOKUP($A205,curves,3,0),0)</f>
        <v>-957838.801730292</v>
      </c>
      <c r="AO205" s="3"/>
      <c r="AP205" s="4"/>
    </row>
    <row r="206" customFormat="false" ht="12.75" hidden="false" customHeight="false" outlineLevel="0" collapsed="false">
      <c r="A206" s="58" t="n">
        <f aca="false">+curves!A195</f>
        <v>42552</v>
      </c>
      <c r="B206" s="3" t="n">
        <f aca="false">+SUMIF($H$11:$CM$11,"POS",$H206:$CM206)</f>
        <v>9411043.75859648</v>
      </c>
      <c r="C206" s="4" t="n">
        <f aca="false">+SUMIF($H$11:$CM$11,"P&amp;l",$H206:$CM206)</f>
        <v>15299724.8771916</v>
      </c>
      <c r="D206" s="66"/>
      <c r="E206" s="3" t="n">
        <f aca="false">+IF(AND($H$7&lt;$A206+1,$H$8&gt;$A206-1),$H$9*VLOOKUP($A206,curves,3,0),0)</f>
        <v>0</v>
      </c>
      <c r="F206" s="4" t="n">
        <f aca="false">-G206*1000*VLOOKUP(A206,curves,3,0)</f>
        <v>-2362644.26591838</v>
      </c>
      <c r="G206" s="67" t="n">
        <v>1214.37057897386</v>
      </c>
      <c r="H206" s="3" t="n">
        <f aca="false">+IF(AND($H$7&lt;$A206+1,$H$8&gt;$A206-1),$H$9*VLOOKUP($A206,curves,3,0),0)</f>
        <v>0</v>
      </c>
      <c r="I206" s="4" t="n">
        <f aca="false">+IF(AND(H$7&lt;$A206+1,H$8&gt;$A206-1),H$9*(VLOOKUP($A206,curves,6,0)-H$10)*VLOOKUP($A206,curves,3,0),0)</f>
        <v>0</v>
      </c>
      <c r="K206" s="3" t="n">
        <f aca="false">+IF(AND(K$7&lt;$A206+1,K$8&gt;$A206-1),K$9*VLOOKUP($A206,curves,3,0),0)</f>
        <v>0</v>
      </c>
      <c r="L206" s="4" t="n">
        <f aca="false">+IF(AND(K$7&lt;$A206+1,K$8&gt;$A206-1),K$9*(VLOOKUP($A206,curves,6,0)-K$10)*VLOOKUP($A206,curves,3,0),0)</f>
        <v>0</v>
      </c>
      <c r="N206" s="3" t="n">
        <f aca="false">+IF(AND(N$7&lt;$A206+1,N$8&gt;$A206-1),N$9*VLOOKUP($A206,curves,3,0),0)</f>
        <v>0</v>
      </c>
      <c r="O206" s="4" t="n">
        <f aca="false">+IF(AND(N$7&lt;$A206+1,N$8&gt;$A206-1),N$9*(VLOOKUP($A206,curves,6,0)-N$10)*VLOOKUP($A206,curves,3,0),0)</f>
        <v>0</v>
      </c>
      <c r="Q206" s="3"/>
      <c r="R206" s="4"/>
      <c r="T206" s="3" t="n">
        <f aca="false">+IF(AND(T$7&lt;$A206+1,T$8&gt;$A206-1),T$9*VLOOKUP($A206,curves,3,0),0)</f>
        <v>0</v>
      </c>
      <c r="U206" s="4" t="n">
        <f aca="false">+IF(AND(T$7&lt;$A206+1,T$8&gt;$A206-1),T$9*(VLOOKUP($A206,curves,6,0)-T$10)*VLOOKUP($A206,curves,3,0),0)</f>
        <v>0</v>
      </c>
      <c r="W206" s="3" t="n">
        <f aca="false">+IF(AND(W$7&lt;$A206+1,W$8&gt;$A206-1),W$9*VLOOKUP($A206,curves,3,0),0)</f>
        <v>0</v>
      </c>
      <c r="X206" s="4" t="n">
        <f aca="false">+IF(AND(W$7&lt;$A206+1,W$8&gt;$A206-1),W$9*(VLOOKUP($A206,curves,6,0)-W$10)*VLOOKUP($A206,curves,3,0),0)</f>
        <v>0</v>
      </c>
      <c r="Z206" s="3" t="n">
        <f aca="false">+IF(AND(Z$7&lt;$A206+1,Z$8&gt;$A206-1),Z$9*VLOOKUP($A206,curves,3,0),0)</f>
        <v>0</v>
      </c>
      <c r="AA206" s="4" t="n">
        <f aca="false">+IF(AND(Z$7&lt;$A206+1,Z$8&gt;$A206-1),Z$9*(VLOOKUP($A206,curves,6,0)-Z$10)*VLOOKUP($A206,curves,3,0),0)</f>
        <v>0</v>
      </c>
      <c r="AC206" s="3"/>
      <c r="AD206" s="4"/>
      <c r="AF206" s="3" t="n">
        <f aca="false">+IF(AND(AF$7&lt;$A206+1,AF$8&gt;$A206-1),AF$9*VLOOKUP($A206,curves,3,0),0)</f>
        <v>9759987.66892996</v>
      </c>
      <c r="AG206" s="4" t="n">
        <f aca="false">+IF(AND(AF$7&lt;$A206+1,AF$8&gt;$A206-1),AF$9*(VLOOKUP($A206,curves,6,0)-AF$10)*VLOOKUP($A206,curves,3,0),0)</f>
        <v>16699338.9015392</v>
      </c>
      <c r="AI206" s="3" t="n">
        <f aca="false">+IF(AND(AI$7&lt;$A206+1,AI$8&gt;$A206-1),AI$9*VLOOKUP($A206,curves,3,0),0)</f>
        <v>-107635.096010493</v>
      </c>
      <c r="AJ206" s="4" t="n">
        <f aca="false">+IF(AND(AI$7&lt;$A206+1,AI$8&gt;$A206-1),AI$9*(VLOOKUP($A206,curves,6,0)-AI$10)*VLOOKUP($A206,curves,3,0),0)</f>
        <v>-431724.370098089</v>
      </c>
      <c r="AL206" s="3" t="n">
        <f aca="false">+IF(AND(AL$7&lt;$A206+1,AL$8&gt;$A206-1),AL$9*VLOOKUP($A206,curves,3,0),0)</f>
        <v>-241308.814322987</v>
      </c>
      <c r="AM206" s="4" t="n">
        <f aca="false">+IF(AND(AL$7&lt;$A206+1,AL$8&gt;$A206-1),AL$9*(VLOOKUP($A206,curves,6,0)-AL$10)*VLOOKUP($A206,curves,3,0),0)</f>
        <v>-967889.6542495</v>
      </c>
      <c r="AO206" s="3"/>
      <c r="AP206" s="4"/>
    </row>
    <row r="207" customFormat="false" ht="12.75" hidden="false" customHeight="false" outlineLevel="0" collapsed="false">
      <c r="A207" s="58" t="n">
        <f aca="false">+curves!A196</f>
        <v>42583</v>
      </c>
      <c r="B207" s="3" t="n">
        <f aca="false">+SUMIF($H$11:$CM$11,"POS",$H207:$CM207)</f>
        <v>9353843.11291311</v>
      </c>
      <c r="C207" s="4" t="n">
        <f aca="false">+SUMIF($H$11:$CM$11,"P&amp;l",$H207:$CM207)</f>
        <v>15178671.0970248</v>
      </c>
      <c r="D207" s="66"/>
      <c r="E207" s="3" t="n">
        <f aca="false">+IF(AND($H$7&lt;$A207+1,$H$8&gt;$A207-1),$H$9*VLOOKUP($A207,curves,3,0),0)</f>
        <v>0</v>
      </c>
      <c r="F207" s="4" t="n">
        <f aca="false">-G207*1000*VLOOKUP(A207,curves,3,0)</f>
        <v>-2349744.493733</v>
      </c>
      <c r="G207" s="67" t="n">
        <v>1215.1258284042</v>
      </c>
      <c r="H207" s="3" t="n">
        <f aca="false">+IF(AND($H$7&lt;$A207+1,$H$8&gt;$A207-1),$H$9*VLOOKUP($A207,curves,3,0),0)</f>
        <v>0</v>
      </c>
      <c r="I207" s="4" t="n">
        <f aca="false">+IF(AND(H$7&lt;$A207+1,H$8&gt;$A207-1),H$9*(VLOOKUP($A207,curves,6,0)-H$10)*VLOOKUP($A207,curves,3,0),0)</f>
        <v>0</v>
      </c>
      <c r="K207" s="3" t="n">
        <f aca="false">+IF(AND(K$7&lt;$A207+1,K$8&gt;$A207-1),K$9*VLOOKUP($A207,curves,3,0),0)</f>
        <v>0</v>
      </c>
      <c r="L207" s="4" t="n">
        <f aca="false">+IF(AND(K$7&lt;$A207+1,K$8&gt;$A207-1),K$9*(VLOOKUP($A207,curves,6,0)-K$10)*VLOOKUP($A207,curves,3,0),0)</f>
        <v>0</v>
      </c>
      <c r="N207" s="3" t="n">
        <f aca="false">+IF(AND(N$7&lt;$A207+1,N$8&gt;$A207-1),N$9*VLOOKUP($A207,curves,3,0),0)</f>
        <v>0</v>
      </c>
      <c r="O207" s="4" t="n">
        <f aca="false">+IF(AND(N$7&lt;$A207+1,N$8&gt;$A207-1),N$9*(VLOOKUP($A207,curves,6,0)-N$10)*VLOOKUP($A207,curves,3,0),0)</f>
        <v>0</v>
      </c>
      <c r="Q207" s="3"/>
      <c r="R207" s="4"/>
      <c r="T207" s="3" t="n">
        <f aca="false">+IF(AND(T$7&lt;$A207+1,T$8&gt;$A207-1),T$9*VLOOKUP($A207,curves,3,0),0)</f>
        <v>0</v>
      </c>
      <c r="U207" s="4" t="n">
        <f aca="false">+IF(AND(T$7&lt;$A207+1,T$8&gt;$A207-1),T$9*(VLOOKUP($A207,curves,6,0)-T$10)*VLOOKUP($A207,curves,3,0),0)</f>
        <v>0</v>
      </c>
      <c r="W207" s="3" t="n">
        <f aca="false">+IF(AND(W$7&lt;$A207+1,W$8&gt;$A207-1),W$9*VLOOKUP($A207,curves,3,0),0)</f>
        <v>0</v>
      </c>
      <c r="X207" s="4" t="n">
        <f aca="false">+IF(AND(W$7&lt;$A207+1,W$8&gt;$A207-1),W$9*(VLOOKUP($A207,curves,6,0)-W$10)*VLOOKUP($A207,curves,3,0),0)</f>
        <v>0</v>
      </c>
      <c r="Z207" s="3" t="n">
        <f aca="false">+IF(AND(Z$7&lt;$A207+1,Z$8&gt;$A207-1),Z$9*VLOOKUP($A207,curves,3,0),0)</f>
        <v>0</v>
      </c>
      <c r="AA207" s="4" t="n">
        <f aca="false">+IF(AND(Z$7&lt;$A207+1,Z$8&gt;$A207-1),Z$9*(VLOOKUP($A207,curves,6,0)-Z$10)*VLOOKUP($A207,curves,3,0),0)</f>
        <v>0</v>
      </c>
      <c r="AC207" s="3"/>
      <c r="AD207" s="4"/>
      <c r="AF207" s="3" t="n">
        <f aca="false">+IF(AND(AF$7&lt;$A207+1,AF$8&gt;$A207-1),AF$9*VLOOKUP($A207,curves,3,0),0)</f>
        <v>9700666.13023086</v>
      </c>
      <c r="AG207" s="4" t="n">
        <f aca="false">+IF(AND(AF$7&lt;$A207+1,AF$8&gt;$A207-1),AF$9*(VLOOKUP($A207,curves,6,0)-AF$10)*VLOOKUP($A207,curves,3,0),0)</f>
        <v>16568737.7504343</v>
      </c>
      <c r="AI207" s="3" t="n">
        <f aca="false">+IF(AND(AI$7&lt;$A207+1,AI$8&gt;$A207-1),AI$9*VLOOKUP($A207,curves,3,0),0)</f>
        <v>-106980.886217412</v>
      </c>
      <c r="AJ207" s="4" t="n">
        <f aca="false">+IF(AND(AI$7&lt;$A207+1,AI$8&gt;$A207-1),AI$9*(VLOOKUP($A207,curves,6,0)-AI$10)*VLOOKUP($A207,curves,3,0),0)</f>
        <v>-428779.391959387</v>
      </c>
      <c r="AL207" s="3" t="n">
        <f aca="false">+IF(AND(AL$7&lt;$A207+1,AL$8&gt;$A207-1),AL$9*VLOOKUP($A207,curves,3,0),0)</f>
        <v>-239842.131100336</v>
      </c>
      <c r="AM207" s="4" t="n">
        <f aca="false">+IF(AND(AL$7&lt;$A207+1,AL$8&gt;$A207-1),AL$9*(VLOOKUP($A207,curves,6,0)-AL$10)*VLOOKUP($A207,curves,3,0),0)</f>
        <v>-961287.261450148</v>
      </c>
      <c r="AO207" s="3"/>
      <c r="AP207" s="4"/>
    </row>
    <row r="208" customFormat="false" ht="12.75" hidden="false" customHeight="false" outlineLevel="0" collapsed="false">
      <c r="A208" s="58" t="n">
        <f aca="false">+curves!A197</f>
        <v>42614</v>
      </c>
      <c r="B208" s="3" t="n">
        <f aca="false">+SUMIF($H$11:$CM$11,"POS",$H208:$CM208)</f>
        <v>9296986.94777083</v>
      </c>
      <c r="C208" s="4" t="n">
        <f aca="false">+SUMIF($H$11:$CM$11,"P&amp;l",$H208:$CM208)</f>
        <v>14816796.8222152</v>
      </c>
      <c r="D208" s="66"/>
      <c r="E208" s="3" t="n">
        <f aca="false">+IF(AND($H$7&lt;$A208+1,$H$8&gt;$A208-1),$H$9*VLOOKUP($A208,curves,3,0),0)</f>
        <v>0</v>
      </c>
      <c r="F208" s="4" t="n">
        <f aca="false">-G208*1000*VLOOKUP(A208,curves,3,0)</f>
        <v>-2336914.95247024</v>
      </c>
      <c r="G208" s="67" t="n">
        <v>1215.8818600811</v>
      </c>
      <c r="H208" s="3" t="n">
        <f aca="false">+IF(AND($H$7&lt;$A208+1,$H$8&gt;$A208-1),$H$9*VLOOKUP($A208,curves,3,0),0)</f>
        <v>0</v>
      </c>
      <c r="I208" s="4" t="n">
        <f aca="false">+IF(AND(H$7&lt;$A208+1,H$8&gt;$A208-1),H$9*(VLOOKUP($A208,curves,6,0)-H$10)*VLOOKUP($A208,curves,3,0),0)</f>
        <v>0</v>
      </c>
      <c r="K208" s="3" t="n">
        <f aca="false">+IF(AND(K$7&lt;$A208+1,K$8&gt;$A208-1),K$9*VLOOKUP($A208,curves,3,0),0)</f>
        <v>0</v>
      </c>
      <c r="L208" s="4" t="n">
        <f aca="false">+IF(AND(K$7&lt;$A208+1,K$8&gt;$A208-1),K$9*(VLOOKUP($A208,curves,6,0)-K$10)*VLOOKUP($A208,curves,3,0),0)</f>
        <v>0</v>
      </c>
      <c r="N208" s="3" t="n">
        <f aca="false">+IF(AND(N$7&lt;$A208+1,N$8&gt;$A208-1),N$9*VLOOKUP($A208,curves,3,0),0)</f>
        <v>0</v>
      </c>
      <c r="O208" s="4" t="n">
        <f aca="false">+IF(AND(N$7&lt;$A208+1,N$8&gt;$A208-1),N$9*(VLOOKUP($A208,curves,6,0)-N$10)*VLOOKUP($A208,curves,3,0),0)</f>
        <v>0</v>
      </c>
      <c r="Q208" s="3"/>
      <c r="R208" s="4"/>
      <c r="T208" s="3" t="n">
        <f aca="false">+IF(AND(T$7&lt;$A208+1,T$8&gt;$A208-1),T$9*VLOOKUP($A208,curves,3,0),0)</f>
        <v>0</v>
      </c>
      <c r="U208" s="4" t="n">
        <f aca="false">+IF(AND(T$7&lt;$A208+1,T$8&gt;$A208-1),T$9*(VLOOKUP($A208,curves,6,0)-T$10)*VLOOKUP($A208,curves,3,0),0)</f>
        <v>0</v>
      </c>
      <c r="W208" s="3" t="n">
        <f aca="false">+IF(AND(W$7&lt;$A208+1,W$8&gt;$A208-1),W$9*VLOOKUP($A208,curves,3,0),0)</f>
        <v>0</v>
      </c>
      <c r="X208" s="4" t="n">
        <f aca="false">+IF(AND(W$7&lt;$A208+1,W$8&gt;$A208-1),W$9*(VLOOKUP($A208,curves,6,0)-W$10)*VLOOKUP($A208,curves,3,0),0)</f>
        <v>0</v>
      </c>
      <c r="Z208" s="3" t="n">
        <f aca="false">+IF(AND(Z$7&lt;$A208+1,Z$8&gt;$A208-1),Z$9*VLOOKUP($A208,curves,3,0),0)</f>
        <v>0</v>
      </c>
      <c r="AA208" s="4" t="n">
        <f aca="false">+IF(AND(Z$7&lt;$A208+1,Z$8&gt;$A208-1),Z$9*(VLOOKUP($A208,curves,6,0)-Z$10)*VLOOKUP($A208,curves,3,0),0)</f>
        <v>0</v>
      </c>
      <c r="AC208" s="3"/>
      <c r="AD208" s="4"/>
      <c r="AF208" s="3" t="n">
        <f aca="false">+IF(AND(AF$7&lt;$A208+1,AF$8&gt;$A208-1),AF$9*VLOOKUP($A208,curves,3,0),0)</f>
        <v>9641701.84476736</v>
      </c>
      <c r="AG208" s="4" t="n">
        <f aca="false">+IF(AND(AF$7&lt;$A208+1,AF$8&gt;$A208-1),AF$9*(VLOOKUP($A208,curves,6,0)-AF$10)*VLOOKUP($A208,curves,3,0),0)</f>
        <v>16188417.3973644</v>
      </c>
      <c r="AI208" s="3" t="n">
        <f aca="false">+IF(AND(AI$7&lt;$A208+1,AI$8&gt;$A208-1),AI$9*VLOOKUP($A208,curves,3,0),0)</f>
        <v>-106330.616284463</v>
      </c>
      <c r="AJ208" s="4" t="n">
        <f aca="false">+IF(AND(AI$7&lt;$A208+1,AI$8&gt;$A208-1),AI$9*(VLOOKUP($A208,curves,6,0)-AI$10)*VLOOKUP($A208,curves,3,0),0)</f>
        <v>-423089.52219588</v>
      </c>
      <c r="AL208" s="3" t="n">
        <f aca="false">+IF(AND(AL$7&lt;$A208+1,AL$8&gt;$A208-1),AL$9*VLOOKUP($A208,curves,3,0),0)</f>
        <v>-238384.280712073</v>
      </c>
      <c r="AM208" s="4" t="n">
        <f aca="false">+IF(AND(AL$7&lt;$A208+1,AL$8&gt;$A208-1),AL$9*(VLOOKUP($A208,curves,6,0)-AL$10)*VLOOKUP($A208,curves,3,0),0)</f>
        <v>-948531.052953337</v>
      </c>
      <c r="AO208" s="3"/>
      <c r="AP208" s="4"/>
    </row>
    <row r="209" customFormat="false" ht="12.75" hidden="false" customHeight="false" outlineLevel="0" collapsed="false">
      <c r="A209" s="58" t="n">
        <f aca="false">+curves!A198</f>
        <v>42644</v>
      </c>
      <c r="B209" s="3" t="n">
        <f aca="false">+SUMIF($H$11:$CM$11,"POS",$H209:$CM209)</f>
        <v>9242290.90812813</v>
      </c>
      <c r="C209" s="4" t="n">
        <f aca="false">+SUMIF($H$11:$CM$11,"P&amp;l",$H209:$CM209)</f>
        <v>14711142.0517218</v>
      </c>
      <c r="D209" s="66"/>
      <c r="E209" s="3" t="n">
        <f aca="false">+IF(AND($H$7&lt;$A209+1,$H$8&gt;$A209-1),$H$9*VLOOKUP($A209,curves,3,0),0)</f>
        <v>0</v>
      </c>
      <c r="F209" s="4" t="n">
        <f aca="false">-G209*1000*VLOOKUP(A209,curves,3,0)</f>
        <v>-2324612.44695557</v>
      </c>
      <c r="G209" s="67" t="n">
        <v>1216.63867481484</v>
      </c>
      <c r="H209" s="3" t="n">
        <f aca="false">+IF(AND($H$7&lt;$A209+1,$H$8&gt;$A209-1),$H$9*VLOOKUP($A209,curves,3,0),0)</f>
        <v>0</v>
      </c>
      <c r="I209" s="4" t="n">
        <f aca="false">+IF(AND(H$7&lt;$A209+1,H$8&gt;$A209-1),H$9*(VLOOKUP($A209,curves,6,0)-H$10)*VLOOKUP($A209,curves,3,0),0)</f>
        <v>0</v>
      </c>
      <c r="K209" s="3" t="n">
        <f aca="false">+IF(AND(K$7&lt;$A209+1,K$8&gt;$A209-1),K$9*VLOOKUP($A209,curves,3,0),0)</f>
        <v>0</v>
      </c>
      <c r="L209" s="4" t="n">
        <f aca="false">+IF(AND(K$7&lt;$A209+1,K$8&gt;$A209-1),K$9*(VLOOKUP($A209,curves,6,0)-K$10)*VLOOKUP($A209,curves,3,0),0)</f>
        <v>0</v>
      </c>
      <c r="N209" s="3" t="n">
        <f aca="false">+IF(AND(N$7&lt;$A209+1,N$8&gt;$A209-1),N$9*VLOOKUP($A209,curves,3,0),0)</f>
        <v>0</v>
      </c>
      <c r="O209" s="4" t="n">
        <f aca="false">+IF(AND(N$7&lt;$A209+1,N$8&gt;$A209-1),N$9*(VLOOKUP($A209,curves,6,0)-N$10)*VLOOKUP($A209,curves,3,0),0)</f>
        <v>0</v>
      </c>
      <c r="Q209" s="3"/>
      <c r="R209" s="4"/>
      <c r="T209" s="3" t="n">
        <f aca="false">+IF(AND(T$7&lt;$A209+1,T$8&gt;$A209-1),T$9*VLOOKUP($A209,curves,3,0),0)</f>
        <v>0</v>
      </c>
      <c r="U209" s="4" t="n">
        <f aca="false">+IF(AND(T$7&lt;$A209+1,T$8&gt;$A209-1),T$9*(VLOOKUP($A209,curves,6,0)-T$10)*VLOOKUP($A209,curves,3,0),0)</f>
        <v>0</v>
      </c>
      <c r="W209" s="3" t="n">
        <f aca="false">+IF(AND(W$7&lt;$A209+1,W$8&gt;$A209-1),W$9*VLOOKUP($A209,curves,3,0),0)</f>
        <v>0</v>
      </c>
      <c r="X209" s="4" t="n">
        <f aca="false">+IF(AND(W$7&lt;$A209+1,W$8&gt;$A209-1),W$9*(VLOOKUP($A209,curves,6,0)-W$10)*VLOOKUP($A209,curves,3,0),0)</f>
        <v>0</v>
      </c>
      <c r="Z209" s="3" t="n">
        <f aca="false">+IF(AND(Z$7&lt;$A209+1,Z$8&gt;$A209-1),Z$9*VLOOKUP($A209,curves,3,0),0)</f>
        <v>0</v>
      </c>
      <c r="AA209" s="4" t="n">
        <f aca="false">+IF(AND(Z$7&lt;$A209+1,Z$8&gt;$A209-1),Z$9*(VLOOKUP($A209,curves,6,0)-Z$10)*VLOOKUP($A209,curves,3,0),0)</f>
        <v>0</v>
      </c>
      <c r="AC209" s="3"/>
      <c r="AD209" s="4"/>
      <c r="AF209" s="3" t="n">
        <f aca="false">+IF(AND(AF$7&lt;$A209+1,AF$8&gt;$A209-1),AF$9*VLOOKUP($A209,curves,3,0),0)</f>
        <v>9584977.77821902</v>
      </c>
      <c r="AG209" s="4" t="n">
        <f aca="false">+IF(AND(AF$7&lt;$A209+1,AF$8&gt;$A209-1),AF$9*(VLOOKUP($A209,curves,6,0)-AF$10)*VLOOKUP($A209,curves,3,0),0)</f>
        <v>16074007.7340733</v>
      </c>
      <c r="AI209" s="3" t="n">
        <f aca="false">+IF(AND(AI$7&lt;$A209+1,AI$8&gt;$A209-1),AI$9*VLOOKUP($A209,curves,3,0),0)</f>
        <v>-105705.051933755</v>
      </c>
      <c r="AJ209" s="4" t="n">
        <f aca="false">+IF(AND(AI$7&lt;$A209+1,AI$8&gt;$A209-1),AI$9*(VLOOKUP($A209,curves,6,0)-AI$10)*VLOOKUP($A209,curves,3,0),0)</f>
        <v>-420388.991540544</v>
      </c>
      <c r="AL209" s="3" t="n">
        <f aca="false">+IF(AND(AL$7&lt;$A209+1,AL$8&gt;$A209-1),AL$9*VLOOKUP($A209,curves,3,0),0)</f>
        <v>-236981.818157132</v>
      </c>
      <c r="AM209" s="4" t="n">
        <f aca="false">+IF(AND(AL$7&lt;$A209+1,AL$8&gt;$A209-1),AL$9*(VLOOKUP($A209,curves,6,0)-AL$10)*VLOOKUP($A209,curves,3,0),0)</f>
        <v>-942476.690810912</v>
      </c>
      <c r="AO209" s="3"/>
      <c r="AP209" s="4"/>
    </row>
    <row r="210" customFormat="false" ht="12.75" hidden="false" customHeight="false" outlineLevel="0" collapsed="false">
      <c r="A210" s="58" t="n">
        <f aca="false">+curves!A199</f>
        <v>42675</v>
      </c>
      <c r="B210" s="3" t="n">
        <f aca="false">+SUMIF($H$11:$CM$11,"POS",$H210:$CM210)</f>
        <v>9186106.60283842</v>
      </c>
      <c r="C210" s="4" t="n">
        <f aca="false">+SUMIF($H$11:$CM$11,"P&amp;l",$H210:$CM210)</f>
        <v>14924853.8703764</v>
      </c>
      <c r="D210" s="66"/>
      <c r="E210" s="3" t="n">
        <f aca="false">+IF(AND($H$7&lt;$A210+1,$H$8&gt;$A210-1),$H$9*VLOOKUP($A210,curves,3,0),0)</f>
        <v>0</v>
      </c>
      <c r="F210" s="4" t="n">
        <f aca="false">-G210*1000*VLOOKUP(A210,curves,3,0)</f>
        <v>-2311919.75470192</v>
      </c>
      <c r="G210" s="67" t="n">
        <v>1217.39627341638</v>
      </c>
      <c r="H210" s="3" t="n">
        <f aca="false">+IF(AND($H$7&lt;$A210+1,$H$8&gt;$A210-1),$H$9*VLOOKUP($A210,curves,3,0),0)</f>
        <v>0</v>
      </c>
      <c r="I210" s="4" t="n">
        <f aca="false">+IF(AND(H$7&lt;$A210+1,H$8&gt;$A210-1),H$9*(VLOOKUP($A210,curves,6,0)-H$10)*VLOOKUP($A210,curves,3,0),0)</f>
        <v>0</v>
      </c>
      <c r="K210" s="3" t="n">
        <f aca="false">+IF(AND(K$7&lt;$A210+1,K$8&gt;$A210-1),K$9*VLOOKUP($A210,curves,3,0),0)</f>
        <v>0</v>
      </c>
      <c r="L210" s="4" t="n">
        <f aca="false">+IF(AND(K$7&lt;$A210+1,K$8&gt;$A210-1),K$9*(VLOOKUP($A210,curves,6,0)-K$10)*VLOOKUP($A210,curves,3,0),0)</f>
        <v>0</v>
      </c>
      <c r="N210" s="3" t="n">
        <f aca="false">+IF(AND(N$7&lt;$A210+1,N$8&gt;$A210-1),N$9*VLOOKUP($A210,curves,3,0),0)</f>
        <v>0</v>
      </c>
      <c r="O210" s="4" t="n">
        <f aca="false">+IF(AND(N$7&lt;$A210+1,N$8&gt;$A210-1),N$9*(VLOOKUP($A210,curves,6,0)-N$10)*VLOOKUP($A210,curves,3,0),0)</f>
        <v>0</v>
      </c>
      <c r="Q210" s="3"/>
      <c r="R210" s="4"/>
      <c r="T210" s="3" t="n">
        <f aca="false">+IF(AND(T$7&lt;$A210+1,T$8&gt;$A210-1),T$9*VLOOKUP($A210,curves,3,0),0)</f>
        <v>0</v>
      </c>
      <c r="U210" s="4" t="n">
        <f aca="false">+IF(AND(T$7&lt;$A210+1,T$8&gt;$A210-1),T$9*(VLOOKUP($A210,curves,6,0)-T$10)*VLOOKUP($A210,curves,3,0),0)</f>
        <v>0</v>
      </c>
      <c r="W210" s="3" t="n">
        <f aca="false">+IF(AND(W$7&lt;$A210+1,W$8&gt;$A210-1),W$9*VLOOKUP($A210,curves,3,0),0)</f>
        <v>0</v>
      </c>
      <c r="X210" s="4" t="n">
        <f aca="false">+IF(AND(W$7&lt;$A210+1,W$8&gt;$A210-1),W$9*(VLOOKUP($A210,curves,6,0)-W$10)*VLOOKUP($A210,curves,3,0),0)</f>
        <v>0</v>
      </c>
      <c r="Z210" s="3" t="n">
        <f aca="false">+IF(AND(Z$7&lt;$A210+1,Z$8&gt;$A210-1),Z$9*VLOOKUP($A210,curves,3,0),0)</f>
        <v>0</v>
      </c>
      <c r="AA210" s="4" t="n">
        <f aca="false">+IF(AND(Z$7&lt;$A210+1,Z$8&gt;$A210-1),Z$9*(VLOOKUP($A210,curves,6,0)-Z$10)*VLOOKUP($A210,curves,3,0),0)</f>
        <v>0</v>
      </c>
      <c r="AC210" s="3"/>
      <c r="AD210" s="4"/>
      <c r="AF210" s="3" t="n">
        <f aca="false">+IF(AND(AF$7&lt;$A210+1,AF$8&gt;$A210-1),AF$9*VLOOKUP($A210,curves,3,0),0)</f>
        <v>9526710.2639155</v>
      </c>
      <c r="AG210" s="4" t="n">
        <f aca="false">+IF(AND(AF$7&lt;$A210+1,AF$8&gt;$A210-1),AF$9*(VLOOKUP($A210,curves,6,0)-AF$10)*VLOOKUP($A210,curves,3,0),0)</f>
        <v>16290674.5512955</v>
      </c>
      <c r="AI210" s="3" t="n">
        <f aca="false">+IF(AND(AI$7&lt;$A210+1,AI$8&gt;$A210-1),AI$9*VLOOKUP($A210,curves,3,0),0)</f>
        <v>-105062.466132513</v>
      </c>
      <c r="AJ210" s="4" t="n">
        <f aca="false">+IF(AND(AI$7&lt;$A210+1,AI$8&gt;$A210-1),AI$9*(VLOOKUP($A210,curves,6,0)-AI$10)*VLOOKUP($A210,curves,3,0),0)</f>
        <v>-421300.489191377</v>
      </c>
      <c r="AL210" s="3" t="n">
        <f aca="false">+IF(AND(AL$7&lt;$A210+1,AL$8&gt;$A210-1),AL$9*VLOOKUP($A210,curves,3,0),0)</f>
        <v>-235541.194944575</v>
      </c>
      <c r="AM210" s="4" t="n">
        <f aca="false">+IF(AND(AL$7&lt;$A210+1,AL$8&gt;$A210-1),AL$9*(VLOOKUP($A210,curves,6,0)-AL$10)*VLOOKUP($A210,curves,3,0),0)</f>
        <v>-944520.191727745</v>
      </c>
      <c r="AO210" s="3"/>
      <c r="AP210" s="4"/>
    </row>
    <row r="211" customFormat="false" ht="12.75" hidden="false" customHeight="false" outlineLevel="0" collapsed="false">
      <c r="A211" s="58" t="n">
        <f aca="false">+curves!A200</f>
        <v>42705</v>
      </c>
      <c r="B211" s="3" t="n">
        <f aca="false">+SUMIF($H$11:$CM$11,"POS",$H211:$CM211)</f>
        <v>9132056.93341496</v>
      </c>
      <c r="C211" s="4" t="n">
        <f aca="false">+SUMIF($H$11:$CM$11,"P&amp;l",$H211:$CM211)</f>
        <v>15394093.7482248</v>
      </c>
      <c r="D211" s="66"/>
      <c r="E211" s="3" t="n">
        <f aca="false">+IF(AND($H$7&lt;$A211+1,$H$8&gt;$A211-1),$H$9*VLOOKUP($A211,curves,3,0),0)</f>
        <v>0</v>
      </c>
      <c r="F211" s="4" t="n">
        <f aca="false">-G211*1000*VLOOKUP(A211,curves,3,0)</f>
        <v>-2299748.51490988</v>
      </c>
      <c r="G211" s="67" t="n">
        <v>1218.15465669772</v>
      </c>
      <c r="H211" s="3" t="n">
        <f aca="false">+IF(AND($H$7&lt;$A211+1,$H$8&gt;$A211-1),$H$9*VLOOKUP($A211,curves,3,0),0)</f>
        <v>0</v>
      </c>
      <c r="I211" s="4" t="n">
        <f aca="false">+IF(AND(H$7&lt;$A211+1,H$8&gt;$A211-1),H$9*(VLOOKUP($A211,curves,6,0)-H$10)*VLOOKUP($A211,curves,3,0),0)</f>
        <v>0</v>
      </c>
      <c r="K211" s="3" t="n">
        <f aca="false">+IF(AND(K$7&lt;$A211+1,K$8&gt;$A211-1),K$9*VLOOKUP($A211,curves,3,0),0)</f>
        <v>0</v>
      </c>
      <c r="L211" s="4" t="n">
        <f aca="false">+IF(AND(K$7&lt;$A211+1,K$8&gt;$A211-1),K$9*(VLOOKUP($A211,curves,6,0)-K$10)*VLOOKUP($A211,curves,3,0),0)</f>
        <v>0</v>
      </c>
      <c r="N211" s="3" t="n">
        <f aca="false">+IF(AND(N$7&lt;$A211+1,N$8&gt;$A211-1),N$9*VLOOKUP($A211,curves,3,0),0)</f>
        <v>0</v>
      </c>
      <c r="O211" s="4" t="n">
        <f aca="false">+IF(AND(N$7&lt;$A211+1,N$8&gt;$A211-1),N$9*(VLOOKUP($A211,curves,6,0)-N$10)*VLOOKUP($A211,curves,3,0),0)</f>
        <v>0</v>
      </c>
      <c r="Q211" s="3"/>
      <c r="R211" s="4"/>
      <c r="T211" s="3" t="n">
        <f aca="false">+IF(AND(T$7&lt;$A211+1,T$8&gt;$A211-1),T$9*VLOOKUP($A211,curves,3,0),0)</f>
        <v>0</v>
      </c>
      <c r="U211" s="4" t="n">
        <f aca="false">+IF(AND(T$7&lt;$A211+1,T$8&gt;$A211-1),T$9*(VLOOKUP($A211,curves,6,0)-T$10)*VLOOKUP($A211,curves,3,0),0)</f>
        <v>0</v>
      </c>
      <c r="W211" s="3" t="n">
        <f aca="false">+IF(AND(W$7&lt;$A211+1,W$8&gt;$A211-1),W$9*VLOOKUP($A211,curves,3,0),0)</f>
        <v>0</v>
      </c>
      <c r="X211" s="4" t="n">
        <f aca="false">+IF(AND(W$7&lt;$A211+1,W$8&gt;$A211-1),W$9*(VLOOKUP($A211,curves,6,0)-W$10)*VLOOKUP($A211,curves,3,0),0)</f>
        <v>0</v>
      </c>
      <c r="Z211" s="3" t="n">
        <f aca="false">+IF(AND(Z$7&lt;$A211+1,Z$8&gt;$A211-1),Z$9*VLOOKUP($A211,curves,3,0),0)</f>
        <v>0</v>
      </c>
      <c r="AA211" s="4" t="n">
        <f aca="false">+IF(AND(Z$7&lt;$A211+1,Z$8&gt;$A211-1),Z$9*(VLOOKUP($A211,curves,6,0)-Z$10)*VLOOKUP($A211,curves,3,0),0)</f>
        <v>0</v>
      </c>
      <c r="AC211" s="3"/>
      <c r="AD211" s="4"/>
      <c r="AF211" s="3" t="n">
        <f aca="false">+IF(AND(AF$7&lt;$A211+1,AF$8&gt;$A211-1),AF$9*VLOOKUP($A211,curves,3,0),0)</f>
        <v>9470656.53378585</v>
      </c>
      <c r="AG211" s="4" t="n">
        <f aca="false">+IF(AND(AF$7&lt;$A211+1,AF$8&gt;$A211-1),AF$9*(VLOOKUP($A211,curves,6,0)-AF$10)*VLOOKUP($A211,curves,3,0),0)</f>
        <v>16772532.7213347</v>
      </c>
      <c r="AI211" s="3" t="n">
        <f aca="false">+IF(AND(AI$7&lt;$A211+1,AI$8&gt;$A211-1),AI$9*VLOOKUP($A211,curves,3,0),0)</f>
        <v>-104444.294385897</v>
      </c>
      <c r="AJ211" s="4" t="n">
        <f aca="false">+IF(AND(AI$7&lt;$A211+1,AI$8&gt;$A211-1),AI$9*(VLOOKUP($A211,curves,6,0)-AI$10)*VLOOKUP($A211,curves,3,0),0)</f>
        <v>-425192.722444987</v>
      </c>
      <c r="AL211" s="3" t="n">
        <f aca="false">+IF(AND(AL$7&lt;$A211+1,AL$8&gt;$A211-1),AL$9*VLOOKUP($A211,curves,3,0),0)</f>
        <v>-234155.305984999</v>
      </c>
      <c r="AM211" s="4" t="n">
        <f aca="false">+IF(AND(AL$7&lt;$A211+1,AL$8&gt;$A211-1),AL$9*(VLOOKUP($A211,curves,6,0)-AL$10)*VLOOKUP($A211,curves,3,0),0)</f>
        <v>-953246.25066493</v>
      </c>
      <c r="AO211" s="3"/>
      <c r="AP211" s="4"/>
    </row>
    <row r="212" customFormat="false" ht="12.75" hidden="false" customHeight="false" outlineLevel="0" collapsed="false">
      <c r="A212" s="58" t="n">
        <f aca="false">+curves!A201</f>
        <v>42736</v>
      </c>
      <c r="B212" s="3" t="n">
        <f aca="false">+SUMIF($H$11:$CM$11,"POS",$H212:$CM212)</f>
        <v>9076536.62311099</v>
      </c>
      <c r="C212" s="4" t="n">
        <f aca="false">+SUMIF($H$11:$CM$11,"P&amp;l",$H212:$CM212)</f>
        <v>17851008.8252089</v>
      </c>
      <c r="D212" s="66"/>
      <c r="E212" s="3" t="n">
        <f aca="false">+IF(AND($H$7&lt;$A212+1,$H$8&gt;$A212-1),$H$9*VLOOKUP($A212,curves,3,0),0)</f>
        <v>0</v>
      </c>
      <c r="F212" s="4" t="n">
        <f aca="false">-G212*1000*VLOOKUP(A212,curves,3,0)</f>
        <v>-2287191.21522017</v>
      </c>
      <c r="G212" s="67" t="n">
        <v>1218.91382547143</v>
      </c>
      <c r="H212" s="3" t="n">
        <f aca="false">+IF(AND($H$7&lt;$A212+1,$H$8&gt;$A212-1),$H$9*VLOOKUP($A212,curves,3,0),0)</f>
        <v>0</v>
      </c>
      <c r="I212" s="4" t="n">
        <f aca="false">+IF(AND(H$7&lt;$A212+1,H$8&gt;$A212-1),H$9*(VLOOKUP($A212,curves,6,0)-H$10)*VLOOKUP($A212,curves,3,0),0)</f>
        <v>0</v>
      </c>
      <c r="K212" s="3" t="n">
        <f aca="false">+IF(AND(K$7&lt;$A212+1,K$8&gt;$A212-1),K$9*VLOOKUP($A212,curves,3,0),0)</f>
        <v>0</v>
      </c>
      <c r="L212" s="4" t="n">
        <f aca="false">+IF(AND(K$7&lt;$A212+1,K$8&gt;$A212-1),K$9*(VLOOKUP($A212,curves,6,0)-K$10)*VLOOKUP($A212,curves,3,0),0)</f>
        <v>0</v>
      </c>
      <c r="N212" s="3" t="n">
        <f aca="false">+IF(AND(N$7&lt;$A212+1,N$8&gt;$A212-1),N$9*VLOOKUP($A212,curves,3,0),0)</f>
        <v>0</v>
      </c>
      <c r="O212" s="4" t="n">
        <f aca="false">+IF(AND(N$7&lt;$A212+1,N$8&gt;$A212-1),N$9*(VLOOKUP($A212,curves,6,0)-N$10)*VLOOKUP($A212,curves,3,0),0)</f>
        <v>0</v>
      </c>
      <c r="Q212" s="3"/>
      <c r="R212" s="4"/>
      <c r="T212" s="3" t="n">
        <f aca="false">+IF(AND(T$7&lt;$A212+1,T$8&gt;$A212-1),T$9*VLOOKUP($A212,curves,3,0),0)</f>
        <v>0</v>
      </c>
      <c r="U212" s="4" t="n">
        <f aca="false">+IF(AND(T$7&lt;$A212+1,T$8&gt;$A212-1),T$9*(VLOOKUP($A212,curves,6,0)-T$10)*VLOOKUP($A212,curves,3,0),0)</f>
        <v>0</v>
      </c>
      <c r="W212" s="3" t="n">
        <f aca="false">+IF(AND(W$7&lt;$A212+1,W$8&gt;$A212-1),W$9*VLOOKUP($A212,curves,3,0),0)</f>
        <v>0</v>
      </c>
      <c r="X212" s="4" t="n">
        <f aca="false">+IF(AND(W$7&lt;$A212+1,W$8&gt;$A212-1),W$9*(VLOOKUP($A212,curves,6,0)-W$10)*VLOOKUP($A212,curves,3,0),0)</f>
        <v>0</v>
      </c>
      <c r="Z212" s="3" t="n">
        <f aca="false">+IF(AND(Z$7&lt;$A212+1,Z$8&gt;$A212-1),Z$9*VLOOKUP($A212,curves,3,0),0)</f>
        <v>0</v>
      </c>
      <c r="AA212" s="4" t="n">
        <f aca="false">+IF(AND(Z$7&lt;$A212+1,Z$8&gt;$A212-1),Z$9*(VLOOKUP($A212,curves,6,0)-Z$10)*VLOOKUP($A212,curves,3,0),0)</f>
        <v>0</v>
      </c>
      <c r="AC212" s="3"/>
      <c r="AD212" s="4"/>
      <c r="AF212" s="3" t="n">
        <f aca="false">+IF(AND(AF$7&lt;$A212+1,AF$8&gt;$A212-1),AF$9*VLOOKUP($A212,curves,3,0),0)</f>
        <v>9413077.63416094</v>
      </c>
      <c r="AG212" s="4" t="n">
        <f aca="false">+IF(AND(AF$7&lt;$A212+1,AF$8&gt;$A212-1),AF$9*(VLOOKUP($A212,curves,6,0)-AF$10)*VLOOKUP($A212,curves,3,0),0)</f>
        <v>19315635.3052982</v>
      </c>
      <c r="AI212" s="3" t="n">
        <f aca="false">+IF(AND(AI$7&lt;$A212+1,AI$8&gt;$A212-1),AI$9*VLOOKUP($A212,curves,3,0),0)</f>
        <v>-103809.302765054</v>
      </c>
      <c r="AJ212" s="4" t="n">
        <f aca="false">+IF(AND(AI$7&lt;$A212+1,AI$8&gt;$A212-1),AI$9*(VLOOKUP($A212,curves,6,0)-AI$10)*VLOOKUP($A212,curves,3,0),0)</f>
        <v>-451778.085633514</v>
      </c>
      <c r="AL212" s="3" t="n">
        <f aca="false">+IF(AND(AL$7&lt;$A212+1,AL$8&gt;$A212-1),AL$9*VLOOKUP($A212,curves,3,0),0)</f>
        <v>-232731.708284897</v>
      </c>
      <c r="AM212" s="4" t="n">
        <f aca="false">+IF(AND(AL$7&lt;$A212+1,AL$8&gt;$A212-1),AL$9*(VLOOKUP($A212,curves,6,0)-AL$10)*VLOOKUP($A212,curves,3,0),0)</f>
        <v>-1012848.39445587</v>
      </c>
      <c r="AO212" s="3"/>
      <c r="AP212" s="4"/>
    </row>
    <row r="213" customFormat="false" ht="12.75" hidden="false" customHeight="false" outlineLevel="0" collapsed="false">
      <c r="A213" s="58" t="n">
        <f aca="false">+curves!A202</f>
        <v>42767</v>
      </c>
      <c r="B213" s="3" t="n">
        <f aca="false">+SUMIF($H$11:$CM$11,"POS",$H213:$CM213)</f>
        <v>9021350.76808203</v>
      </c>
      <c r="C213" s="4" t="n">
        <f aca="false">+SUMIF($H$11:$CM$11,"P&amp;l",$H213:$CM213)</f>
        <v>17120000.4808842</v>
      </c>
      <c r="D213" s="66"/>
      <c r="E213" s="3" t="n">
        <f aca="false">+IF(AND($H$7&lt;$A213+1,$H$8&gt;$A213-1),$H$9*VLOOKUP($A213,curves,3,0),0)</f>
        <v>0</v>
      </c>
      <c r="F213" s="4" t="n">
        <f aca="false">-G213*1000*VLOOKUP(A213,curves,3,0)</f>
        <v>-2274702.28640406</v>
      </c>
      <c r="G213" s="67" t="n">
        <v>1219.67378055122</v>
      </c>
      <c r="H213" s="3" t="n">
        <f aca="false">+IF(AND($H$7&lt;$A213+1,$H$8&gt;$A213-1),$H$9*VLOOKUP($A213,curves,3,0),0)</f>
        <v>0</v>
      </c>
      <c r="I213" s="4" t="n">
        <f aca="false">+IF(AND(H$7&lt;$A213+1,H$8&gt;$A213-1),H$9*(VLOOKUP($A213,curves,6,0)-H$10)*VLOOKUP($A213,curves,3,0),0)</f>
        <v>0</v>
      </c>
      <c r="K213" s="3" t="n">
        <f aca="false">+IF(AND(K$7&lt;$A213+1,K$8&gt;$A213-1),K$9*VLOOKUP($A213,curves,3,0),0)</f>
        <v>0</v>
      </c>
      <c r="L213" s="4" t="n">
        <f aca="false">+IF(AND(K$7&lt;$A213+1,K$8&gt;$A213-1),K$9*(VLOOKUP($A213,curves,6,0)-K$10)*VLOOKUP($A213,curves,3,0),0)</f>
        <v>0</v>
      </c>
      <c r="N213" s="3" t="n">
        <f aca="false">+IF(AND(N$7&lt;$A213+1,N$8&gt;$A213-1),N$9*VLOOKUP($A213,curves,3,0),0)</f>
        <v>0</v>
      </c>
      <c r="O213" s="4" t="n">
        <f aca="false">+IF(AND(N$7&lt;$A213+1,N$8&gt;$A213-1),N$9*(VLOOKUP($A213,curves,6,0)-N$10)*VLOOKUP($A213,curves,3,0),0)</f>
        <v>0</v>
      </c>
      <c r="Q213" s="3"/>
      <c r="R213" s="4"/>
      <c r="T213" s="3" t="n">
        <f aca="false">+IF(AND(T$7&lt;$A213+1,T$8&gt;$A213-1),T$9*VLOOKUP($A213,curves,3,0),0)</f>
        <v>0</v>
      </c>
      <c r="U213" s="4" t="n">
        <f aca="false">+IF(AND(T$7&lt;$A213+1,T$8&gt;$A213-1),T$9*(VLOOKUP($A213,curves,6,0)-T$10)*VLOOKUP($A213,curves,3,0),0)</f>
        <v>0</v>
      </c>
      <c r="W213" s="3" t="n">
        <f aca="false">+IF(AND(W$7&lt;$A213+1,W$8&gt;$A213-1),W$9*VLOOKUP($A213,curves,3,0),0)</f>
        <v>0</v>
      </c>
      <c r="X213" s="4" t="n">
        <f aca="false">+IF(AND(W$7&lt;$A213+1,W$8&gt;$A213-1),W$9*(VLOOKUP($A213,curves,6,0)-W$10)*VLOOKUP($A213,curves,3,0),0)</f>
        <v>0</v>
      </c>
      <c r="Z213" s="3" t="n">
        <f aca="false">+IF(AND(Z$7&lt;$A213+1,Z$8&gt;$A213-1),Z$9*VLOOKUP($A213,curves,3,0),0)</f>
        <v>0</v>
      </c>
      <c r="AA213" s="4" t="n">
        <f aca="false">+IF(AND(Z$7&lt;$A213+1,Z$8&gt;$A213-1),Z$9*(VLOOKUP($A213,curves,6,0)-Z$10)*VLOOKUP($A213,curves,3,0),0)</f>
        <v>0</v>
      </c>
      <c r="AC213" s="3"/>
      <c r="AD213" s="4"/>
      <c r="AF213" s="3" t="n">
        <f aca="false">+IF(AND(AF$7&lt;$A213+1,AF$8&gt;$A213-1),AF$9*VLOOKUP($A213,curves,3,0),0)</f>
        <v>9355845.59078743</v>
      </c>
      <c r="AG213" s="4" t="n">
        <f aca="false">+IF(AND(AF$7&lt;$A213+1,AF$8&gt;$A213-1),AF$9*(VLOOKUP($A213,curves,6,0)-AF$10)*VLOOKUP($A213,curves,3,0),0)</f>
        <v>18552641.8065315</v>
      </c>
      <c r="AI213" s="3" t="n">
        <f aca="false">+IF(AND(AI$7&lt;$A213+1,AI$8&gt;$A213-1),AI$9*VLOOKUP($A213,curves,3,0),0)</f>
        <v>-103178.136344322</v>
      </c>
      <c r="AJ213" s="4" t="n">
        <f aca="false">+IF(AND(AI$7&lt;$A213+1,AI$8&gt;$A213-1),AI$9*(VLOOKUP($A213,curves,6,0)-AI$10)*VLOOKUP($A213,curves,3,0),0)</f>
        <v>-441911.957962731</v>
      </c>
      <c r="AL213" s="3" t="n">
        <f aca="false">+IF(AND(AL$7&lt;$A213+1,AL$8&gt;$A213-1),AL$9*VLOOKUP($A213,curves,3,0),0)</f>
        <v>-231316.686361078</v>
      </c>
      <c r="AM213" s="4" t="n">
        <f aca="false">+IF(AND(AL$7&lt;$A213+1,AL$8&gt;$A213-1),AL$9*(VLOOKUP($A213,curves,6,0)-AL$10)*VLOOKUP($A213,curves,3,0),0)</f>
        <v>-990729.367684495</v>
      </c>
      <c r="AO213" s="3"/>
      <c r="AP213" s="4"/>
    </row>
    <row r="214" customFormat="false" ht="12.75" hidden="false" customHeight="false" outlineLevel="0" collapsed="false">
      <c r="A214" s="58" t="n">
        <f aca="false">+curves!A203</f>
        <v>42795</v>
      </c>
      <c r="B214" s="3" t="n">
        <f aca="false">+SUMIF($H$11:$CM$11,"POS",$H214:$CM214)</f>
        <v>8971791.29079251</v>
      </c>
      <c r="C214" s="4" t="n">
        <f aca="false">+SUMIF($H$11:$CM$11,"P&amp;l",$H214:$CM214)</f>
        <v>16173630.2821774</v>
      </c>
      <c r="D214" s="66"/>
      <c r="E214" s="3" t="n">
        <f aca="false">+IF(AND($H$7&lt;$A214+1,$H$8&gt;$A214-1),$H$9*VLOOKUP($A214,curves,3,0),0)</f>
        <v>0</v>
      </c>
      <c r="F214" s="4" t="n">
        <f aca="false">-G214*1000*VLOOKUP(A214,curves,3,0)</f>
        <v>-2263617.0328409</v>
      </c>
      <c r="G214" s="67" t="n">
        <v>1220.4345227515</v>
      </c>
      <c r="H214" s="3" t="n">
        <f aca="false">+IF(AND($H$7&lt;$A214+1,$H$8&gt;$A214-1),$H$9*VLOOKUP($A214,curves,3,0),0)</f>
        <v>0</v>
      </c>
      <c r="I214" s="4" t="n">
        <f aca="false">+IF(AND(H$7&lt;$A214+1,H$8&gt;$A214-1),H$9*(VLOOKUP($A214,curves,6,0)-H$10)*VLOOKUP($A214,curves,3,0),0)</f>
        <v>0</v>
      </c>
      <c r="K214" s="3" t="n">
        <f aca="false">+IF(AND(K$7&lt;$A214+1,K$8&gt;$A214-1),K$9*VLOOKUP($A214,curves,3,0),0)</f>
        <v>0</v>
      </c>
      <c r="L214" s="4" t="n">
        <f aca="false">+IF(AND(K$7&lt;$A214+1,K$8&gt;$A214-1),K$9*(VLOOKUP($A214,curves,6,0)-K$10)*VLOOKUP($A214,curves,3,0),0)</f>
        <v>0</v>
      </c>
      <c r="N214" s="3" t="n">
        <f aca="false">+IF(AND(N$7&lt;$A214+1,N$8&gt;$A214-1),N$9*VLOOKUP($A214,curves,3,0),0)</f>
        <v>0</v>
      </c>
      <c r="O214" s="4" t="n">
        <f aca="false">+IF(AND(N$7&lt;$A214+1,N$8&gt;$A214-1),N$9*(VLOOKUP($A214,curves,6,0)-N$10)*VLOOKUP($A214,curves,3,0),0)</f>
        <v>0</v>
      </c>
      <c r="Q214" s="3"/>
      <c r="R214" s="4"/>
      <c r="T214" s="3" t="n">
        <f aca="false">+IF(AND(T$7&lt;$A214+1,T$8&gt;$A214-1),T$9*VLOOKUP($A214,curves,3,0),0)</f>
        <v>0</v>
      </c>
      <c r="U214" s="4" t="n">
        <f aca="false">+IF(AND(T$7&lt;$A214+1,T$8&gt;$A214-1),T$9*(VLOOKUP($A214,curves,6,0)-T$10)*VLOOKUP($A214,curves,3,0),0)</f>
        <v>0</v>
      </c>
      <c r="W214" s="3" t="n">
        <f aca="false">+IF(AND(W$7&lt;$A214+1,W$8&gt;$A214-1),W$9*VLOOKUP($A214,curves,3,0),0)</f>
        <v>0</v>
      </c>
      <c r="X214" s="4" t="n">
        <f aca="false">+IF(AND(W$7&lt;$A214+1,W$8&gt;$A214-1),W$9*(VLOOKUP($A214,curves,6,0)-W$10)*VLOOKUP($A214,curves,3,0),0)</f>
        <v>0</v>
      </c>
      <c r="Z214" s="3" t="n">
        <f aca="false">+IF(AND(Z$7&lt;$A214+1,Z$8&gt;$A214-1),Z$9*VLOOKUP($A214,curves,3,0),0)</f>
        <v>0</v>
      </c>
      <c r="AA214" s="4" t="n">
        <f aca="false">+IF(AND(Z$7&lt;$A214+1,Z$8&gt;$A214-1),Z$9*(VLOOKUP($A214,curves,6,0)-Z$10)*VLOOKUP($A214,curves,3,0),0)</f>
        <v>0</v>
      </c>
      <c r="AC214" s="3"/>
      <c r="AD214" s="4"/>
      <c r="AF214" s="3" t="n">
        <f aca="false">+IF(AND(AF$7&lt;$A214+1,AF$8&gt;$A214-1),AF$9*VLOOKUP($A214,curves,3,0),0)</f>
        <v>9304448.54072244</v>
      </c>
      <c r="AG214" s="4" t="n">
        <f aca="false">+IF(AND(AF$7&lt;$A214+1,AF$8&gt;$A214-1),AF$9*(VLOOKUP($A214,curves,6,0)-AF$10)*VLOOKUP($A214,curves,3,0),0)</f>
        <v>17566798.844884</v>
      </c>
      <c r="AI214" s="3" t="n">
        <f aca="false">+IF(AND(AI$7&lt;$A214+1,AI$8&gt;$A214-1),AI$9*VLOOKUP($A214,curves,3,0),0)</f>
        <v>-102611.319396795</v>
      </c>
      <c r="AJ214" s="4" t="n">
        <f aca="false">+IF(AND(AI$7&lt;$A214+1,AI$8&gt;$A214-1),AI$9*(VLOOKUP($A214,curves,6,0)-AI$10)*VLOOKUP($A214,curves,3,0),0)</f>
        <v>-429736.205633779</v>
      </c>
      <c r="AL214" s="3" t="n">
        <f aca="false">+IF(AND(AL$7&lt;$A214+1,AL$8&gt;$A214-1),AL$9*VLOOKUP($A214,curves,3,0),0)</f>
        <v>-230045.930533141</v>
      </c>
      <c r="AM214" s="4" t="n">
        <f aca="false">+IF(AND(AL$7&lt;$A214+1,AL$8&gt;$A214-1),AL$9*(VLOOKUP($A214,curves,6,0)-AL$10)*VLOOKUP($A214,curves,3,0),0)</f>
        <v>-963432.357072795</v>
      </c>
      <c r="AO214" s="3"/>
      <c r="AP214" s="4"/>
    </row>
    <row r="215" customFormat="false" ht="12.75" hidden="false" customHeight="false" outlineLevel="0" collapsed="false">
      <c r="A215" s="58" t="n">
        <f aca="false">+curves!A204</f>
        <v>42826</v>
      </c>
      <c r="B215" s="3" t="n">
        <f aca="false">+SUMIF($H$11:$CM$11,"POS",$H215:$CM215)</f>
        <v>8917236.47564171</v>
      </c>
      <c r="C215" s="4" t="n">
        <f aca="false">+SUMIF($H$11:$CM$11,"P&amp;l",$H215:$CM215)</f>
        <v>15174642.3254335</v>
      </c>
      <c r="D215" s="66"/>
      <c r="E215" s="3" t="n">
        <f aca="false">+IF(AND($H$7&lt;$A215+1,$H$8&gt;$A215-1),$H$9*VLOOKUP($A215,curves,3,0),0)</f>
        <v>0</v>
      </c>
      <c r="F215" s="4" t="n">
        <f aca="false">-G215*1000*VLOOKUP(A215,curves,3,0)</f>
        <v>-2251256.51501217</v>
      </c>
      <c r="G215" s="67" t="n">
        <v>1221.1960528874</v>
      </c>
      <c r="H215" s="3" t="n">
        <f aca="false">+IF(AND($H$7&lt;$A215+1,$H$8&gt;$A215-1),$H$9*VLOOKUP($A215,curves,3,0),0)</f>
        <v>0</v>
      </c>
      <c r="I215" s="4" t="n">
        <f aca="false">+IF(AND(H$7&lt;$A215+1,H$8&gt;$A215-1),H$9*(VLOOKUP($A215,curves,6,0)-H$10)*VLOOKUP($A215,curves,3,0),0)</f>
        <v>0</v>
      </c>
      <c r="K215" s="3" t="n">
        <f aca="false">+IF(AND(K$7&lt;$A215+1,K$8&gt;$A215-1),K$9*VLOOKUP($A215,curves,3,0),0)</f>
        <v>0</v>
      </c>
      <c r="L215" s="4" t="n">
        <f aca="false">+IF(AND(K$7&lt;$A215+1,K$8&gt;$A215-1),K$9*(VLOOKUP($A215,curves,6,0)-K$10)*VLOOKUP($A215,curves,3,0),0)</f>
        <v>0</v>
      </c>
      <c r="N215" s="3" t="n">
        <f aca="false">+IF(AND(N$7&lt;$A215+1,N$8&gt;$A215-1),N$9*VLOOKUP($A215,curves,3,0),0)</f>
        <v>0</v>
      </c>
      <c r="O215" s="4" t="n">
        <f aca="false">+IF(AND(N$7&lt;$A215+1,N$8&gt;$A215-1),N$9*(VLOOKUP($A215,curves,6,0)-N$10)*VLOOKUP($A215,curves,3,0),0)</f>
        <v>0</v>
      </c>
      <c r="Q215" s="3"/>
      <c r="R215" s="4"/>
      <c r="T215" s="3" t="n">
        <f aca="false">+IF(AND(T$7&lt;$A215+1,T$8&gt;$A215-1),T$9*VLOOKUP($A215,curves,3,0),0)</f>
        <v>0</v>
      </c>
      <c r="U215" s="4" t="n">
        <f aca="false">+IF(AND(T$7&lt;$A215+1,T$8&gt;$A215-1),T$9*(VLOOKUP($A215,curves,6,0)-T$10)*VLOOKUP($A215,curves,3,0),0)</f>
        <v>0</v>
      </c>
      <c r="W215" s="3" t="n">
        <f aca="false">+IF(AND(W$7&lt;$A215+1,W$8&gt;$A215-1),W$9*VLOOKUP($A215,curves,3,0),0)</f>
        <v>0</v>
      </c>
      <c r="X215" s="4" t="n">
        <f aca="false">+IF(AND(W$7&lt;$A215+1,W$8&gt;$A215-1),W$9*(VLOOKUP($A215,curves,6,0)-W$10)*VLOOKUP($A215,curves,3,0),0)</f>
        <v>0</v>
      </c>
      <c r="Z215" s="3" t="n">
        <f aca="false">+IF(AND(Z$7&lt;$A215+1,Z$8&gt;$A215-1),Z$9*VLOOKUP($A215,curves,3,0),0)</f>
        <v>0</v>
      </c>
      <c r="AA215" s="4" t="n">
        <f aca="false">+IF(AND(Z$7&lt;$A215+1,Z$8&gt;$A215-1),Z$9*(VLOOKUP($A215,curves,6,0)-Z$10)*VLOOKUP($A215,curves,3,0),0)</f>
        <v>0</v>
      </c>
      <c r="AC215" s="3"/>
      <c r="AD215" s="4"/>
      <c r="AF215" s="3" t="n">
        <f aca="false">+IF(AND(AF$7&lt;$A215+1,AF$8&gt;$A215-1),AF$9*VLOOKUP($A215,curves,3,0),0)</f>
        <v>9247870.93500616</v>
      </c>
      <c r="AG215" s="4" t="n">
        <f aca="false">+IF(AND(AF$7&lt;$A215+1,AF$8&gt;$A215-1),AF$9*(VLOOKUP($A215,curves,6,0)-AF$10)*VLOOKUP($A215,curves,3,0),0)</f>
        <v>16525945.360856</v>
      </c>
      <c r="AI215" s="3" t="n">
        <f aca="false">+IF(AND(AI$7&lt;$A215+1,AI$8&gt;$A215-1),AI$9*VLOOKUP($A215,curves,3,0),0)</f>
        <v>-101987.370245435</v>
      </c>
      <c r="AJ215" s="4" t="n">
        <f aca="false">+IF(AND(AI$7&lt;$A215+1,AI$8&gt;$A215-1),AI$9*(VLOOKUP($A215,curves,6,0)-AI$10)*VLOOKUP($A215,curves,3,0),0)</f>
        <v>-416822.382193092</v>
      </c>
      <c r="AL215" s="3" t="n">
        <f aca="false">+IF(AND(AL$7&lt;$A215+1,AL$8&gt;$A215-1),AL$9*VLOOKUP($A215,curves,3,0),0)</f>
        <v>-228647.089119018</v>
      </c>
      <c r="AM215" s="4" t="n">
        <f aca="false">+IF(AND(AL$7&lt;$A215+1,AL$8&gt;$A215-1),AL$9*(VLOOKUP($A215,curves,6,0)-AL$10)*VLOOKUP($A215,curves,3,0),0)</f>
        <v>-934480.653229427</v>
      </c>
      <c r="AO215" s="3"/>
      <c r="AP215" s="4"/>
    </row>
    <row r="216" customFormat="false" ht="12.75" hidden="false" customHeight="false" outlineLevel="0" collapsed="false">
      <c r="A216" s="58" t="n">
        <f aca="false">+curves!A205</f>
        <v>42856</v>
      </c>
      <c r="B216" s="3" t="n">
        <f aca="false">+SUMIF($H$11:$CM$11,"POS",$H216:$CM216)</f>
        <v>8864754.47343276</v>
      </c>
      <c r="C216" s="4" t="n">
        <f aca="false">+SUMIF($H$11:$CM$11,"P&amp;l",$H216:$CM216)</f>
        <v>14987820.3377119</v>
      </c>
      <c r="D216" s="66"/>
      <c r="E216" s="3" t="n">
        <f aca="false">+IF(AND($H$7&lt;$A216+1,$H$8&gt;$A216-1),$H$9*VLOOKUP($A216,curves,3,0),0)</f>
        <v>0</v>
      </c>
      <c r="F216" s="4" t="n">
        <f aca="false">-G216*1000*VLOOKUP(A216,curves,3,0)</f>
        <v>-2239403.89643706</v>
      </c>
      <c r="G216" s="67" t="n">
        <v>1221.95837177514</v>
      </c>
      <c r="H216" s="3" t="n">
        <f aca="false">+IF(AND($H$7&lt;$A216+1,$H$8&gt;$A216-1),$H$9*VLOOKUP($A216,curves,3,0),0)</f>
        <v>0</v>
      </c>
      <c r="I216" s="4" t="n">
        <f aca="false">+IF(AND(H$7&lt;$A216+1,H$8&gt;$A216-1),H$9*(VLOOKUP($A216,curves,6,0)-H$10)*VLOOKUP($A216,curves,3,0),0)</f>
        <v>0</v>
      </c>
      <c r="K216" s="3" t="n">
        <f aca="false">+IF(AND(K$7&lt;$A216+1,K$8&gt;$A216-1),K$9*VLOOKUP($A216,curves,3,0),0)</f>
        <v>0</v>
      </c>
      <c r="L216" s="4" t="n">
        <f aca="false">+IF(AND(K$7&lt;$A216+1,K$8&gt;$A216-1),K$9*(VLOOKUP($A216,curves,6,0)-K$10)*VLOOKUP($A216,curves,3,0),0)</f>
        <v>0</v>
      </c>
      <c r="N216" s="3" t="n">
        <f aca="false">+IF(AND(N$7&lt;$A216+1,N$8&gt;$A216-1),N$9*VLOOKUP($A216,curves,3,0),0)</f>
        <v>0</v>
      </c>
      <c r="O216" s="4" t="n">
        <f aca="false">+IF(AND(N$7&lt;$A216+1,N$8&gt;$A216-1),N$9*(VLOOKUP($A216,curves,6,0)-N$10)*VLOOKUP($A216,curves,3,0),0)</f>
        <v>0</v>
      </c>
      <c r="Q216" s="3"/>
      <c r="R216" s="4"/>
      <c r="T216" s="3" t="n">
        <f aca="false">+IF(AND(T$7&lt;$A216+1,T$8&gt;$A216-1),T$9*VLOOKUP($A216,curves,3,0),0)</f>
        <v>0</v>
      </c>
      <c r="U216" s="4" t="n">
        <f aca="false">+IF(AND(T$7&lt;$A216+1,T$8&gt;$A216-1),T$9*(VLOOKUP($A216,curves,6,0)-T$10)*VLOOKUP($A216,curves,3,0),0)</f>
        <v>0</v>
      </c>
      <c r="W216" s="3" t="n">
        <f aca="false">+IF(AND(W$7&lt;$A216+1,W$8&gt;$A216-1),W$9*VLOOKUP($A216,curves,3,0),0)</f>
        <v>0</v>
      </c>
      <c r="X216" s="4" t="n">
        <f aca="false">+IF(AND(W$7&lt;$A216+1,W$8&gt;$A216-1),W$9*(VLOOKUP($A216,curves,6,0)-W$10)*VLOOKUP($A216,curves,3,0),0)</f>
        <v>0</v>
      </c>
      <c r="Z216" s="3" t="n">
        <f aca="false">+IF(AND(Z$7&lt;$A216+1,Z$8&gt;$A216-1),Z$9*VLOOKUP($A216,curves,3,0),0)</f>
        <v>0</v>
      </c>
      <c r="AA216" s="4" t="n">
        <f aca="false">+IF(AND(Z$7&lt;$A216+1,Z$8&gt;$A216-1),Z$9*(VLOOKUP($A216,curves,6,0)-Z$10)*VLOOKUP($A216,curves,3,0),0)</f>
        <v>0</v>
      </c>
      <c r="AC216" s="3"/>
      <c r="AD216" s="4"/>
      <c r="AF216" s="3" t="n">
        <f aca="false">+IF(AND(AF$7&lt;$A216+1,AF$8&gt;$A216-1),AF$9*VLOOKUP($A216,curves,3,0),0)</f>
        <v>9193442.99826087</v>
      </c>
      <c r="AG216" s="4" t="n">
        <f aca="false">+IF(AND(AF$7&lt;$A216+1,AF$8&gt;$A216-1),AF$9*(VLOOKUP($A216,curves,6,0)-AF$10)*VLOOKUP($A216,curves,3,0),0)</f>
        <v>16327554.7649113</v>
      </c>
      <c r="AI216" s="3" t="n">
        <f aca="false">+IF(AND(AI$7&lt;$A216+1,AI$8&gt;$A216-1),AI$9*VLOOKUP($A216,curves,3,0),0)</f>
        <v>-101387.12807342</v>
      </c>
      <c r="AJ216" s="4" t="n">
        <f aca="false">+IF(AND(AI$7&lt;$A216+1,AI$8&gt;$A216-1),AI$9*(VLOOKUP($A216,curves,6,0)-AI$10)*VLOOKUP($A216,curves,3,0),0)</f>
        <v>-413253.934027262</v>
      </c>
      <c r="AL216" s="3" t="n">
        <f aca="false">+IF(AND(AL$7&lt;$A216+1,AL$8&gt;$A216-1),AL$9*VLOOKUP($A216,curves,3,0),0)</f>
        <v>-227301.396754686</v>
      </c>
      <c r="AM216" s="4" t="n">
        <f aca="false">+IF(AND(AL$7&lt;$A216+1,AL$8&gt;$A216-1),AL$9*(VLOOKUP($A216,curves,6,0)-AL$10)*VLOOKUP($A216,curves,3,0),0)</f>
        <v>-926480.493172101</v>
      </c>
      <c r="AO216" s="3"/>
      <c r="AP216" s="4"/>
    </row>
    <row r="217" customFormat="false" ht="12.75" hidden="false" customHeight="false" outlineLevel="0" collapsed="false">
      <c r="A217" s="58" t="n">
        <f aca="false">+curves!A206</f>
        <v>42887</v>
      </c>
      <c r="B217" s="3" t="n">
        <f aca="false">+SUMIF($H$11:$CM$11,"POS",$H217:$CM217)</f>
        <v>8810844.57449752</v>
      </c>
      <c r="C217" s="4" t="n">
        <f aca="false">+SUMIF($H$11:$CM$11,"P&amp;l",$H217:$CM217)</f>
        <v>15064079.8241573</v>
      </c>
      <c r="D217" s="66"/>
      <c r="E217" s="3" t="n">
        <f aca="false">+IF(AND($H$7&lt;$A217+1,$H$8&gt;$A217-1),$H$9*VLOOKUP($A217,curves,3,0),0)</f>
        <v>0</v>
      </c>
      <c r="F217" s="4" t="n">
        <f aca="false">-G217*1000*VLOOKUP(A217,curves,3,0)</f>
        <v>-2227175.23548572</v>
      </c>
      <c r="G217" s="67" t="n">
        <v>1222.72148023167</v>
      </c>
      <c r="H217" s="3" t="n">
        <f aca="false">+IF(AND($H$7&lt;$A217+1,$H$8&gt;$A217-1),$H$9*VLOOKUP($A217,curves,3,0),0)</f>
        <v>0</v>
      </c>
      <c r="I217" s="4" t="n">
        <f aca="false">+IF(AND(H$7&lt;$A217+1,H$8&gt;$A217-1),H$9*(VLOOKUP($A217,curves,6,0)-H$10)*VLOOKUP($A217,curves,3,0),0)</f>
        <v>0</v>
      </c>
      <c r="K217" s="3" t="n">
        <f aca="false">+IF(AND(K$7&lt;$A217+1,K$8&gt;$A217-1),K$9*VLOOKUP($A217,curves,3,0),0)</f>
        <v>0</v>
      </c>
      <c r="L217" s="4" t="n">
        <f aca="false">+IF(AND(K$7&lt;$A217+1,K$8&gt;$A217-1),K$9*(VLOOKUP($A217,curves,6,0)-K$10)*VLOOKUP($A217,curves,3,0),0)</f>
        <v>0</v>
      </c>
      <c r="N217" s="3" t="n">
        <f aca="false">+IF(AND(N$7&lt;$A217+1,N$8&gt;$A217-1),N$9*VLOOKUP($A217,curves,3,0),0)</f>
        <v>0</v>
      </c>
      <c r="O217" s="4" t="n">
        <f aca="false">+IF(AND(N$7&lt;$A217+1,N$8&gt;$A217-1),N$9*(VLOOKUP($A217,curves,6,0)-N$10)*VLOOKUP($A217,curves,3,0),0)</f>
        <v>0</v>
      </c>
      <c r="Q217" s="3"/>
      <c r="R217" s="4"/>
      <c r="T217" s="3" t="n">
        <f aca="false">+IF(AND(T$7&lt;$A217+1,T$8&gt;$A217-1),T$9*VLOOKUP($A217,curves,3,0),0)</f>
        <v>0</v>
      </c>
      <c r="U217" s="4" t="n">
        <f aca="false">+IF(AND(T$7&lt;$A217+1,T$8&gt;$A217-1),T$9*(VLOOKUP($A217,curves,6,0)-T$10)*VLOOKUP($A217,curves,3,0),0)</f>
        <v>0</v>
      </c>
      <c r="W217" s="3" t="n">
        <f aca="false">+IF(AND(W$7&lt;$A217+1,W$8&gt;$A217-1),W$9*VLOOKUP($A217,curves,3,0),0)</f>
        <v>0</v>
      </c>
      <c r="X217" s="4" t="n">
        <f aca="false">+IF(AND(W$7&lt;$A217+1,W$8&gt;$A217-1),W$9*(VLOOKUP($A217,curves,6,0)-W$10)*VLOOKUP($A217,curves,3,0),0)</f>
        <v>0</v>
      </c>
      <c r="Z217" s="3" t="n">
        <f aca="false">+IF(AND(Z$7&lt;$A217+1,Z$8&gt;$A217-1),Z$9*VLOOKUP($A217,curves,3,0),0)</f>
        <v>0</v>
      </c>
      <c r="AA217" s="4" t="n">
        <f aca="false">+IF(AND(Z$7&lt;$A217+1,Z$8&gt;$A217-1),Z$9*(VLOOKUP($A217,curves,6,0)-Z$10)*VLOOKUP($A217,curves,3,0),0)</f>
        <v>0</v>
      </c>
      <c r="AC217" s="3"/>
      <c r="AD217" s="4"/>
      <c r="AF217" s="3" t="n">
        <f aca="false">+IF(AND(AF$7&lt;$A217+1,AF$8&gt;$A217-1),AF$9*VLOOKUP($A217,curves,3,0),0)</f>
        <v>9137534.22104787</v>
      </c>
      <c r="AG217" s="4" t="n">
        <f aca="false">+IF(AND(AF$7&lt;$A217+1,AF$8&gt;$A217-1),AF$9*(VLOOKUP($A217,curves,6,0)-AF$10)*VLOOKUP($A217,curves,3,0),0)</f>
        <v>16401873.9267809</v>
      </c>
      <c r="AI217" s="3" t="n">
        <f aca="false">+IF(AND(AI$7&lt;$A217+1,AI$8&gt;$A217-1),AI$9*VLOOKUP($A217,curves,3,0),0)</f>
        <v>-100770.55489656</v>
      </c>
      <c r="AJ217" s="4" t="n">
        <f aca="false">+IF(AND(AI$7&lt;$A217+1,AI$8&gt;$A217-1),AI$9*(VLOOKUP($A217,curves,6,0)-AI$10)*VLOOKUP($A217,curves,3,0),0)</f>
        <v>-412655.422301413</v>
      </c>
      <c r="AL217" s="3" t="n">
        <f aca="false">+IF(AND(AL$7&lt;$A217+1,AL$8&gt;$A217-1),AL$9*VLOOKUP($A217,curves,3,0),0)</f>
        <v>-225919.091653783</v>
      </c>
      <c r="AM217" s="4" t="n">
        <f aca="false">+IF(AND(AL$7&lt;$A217+1,AL$8&gt;$A217-1),AL$9*(VLOOKUP($A217,curves,6,0)-AL$10)*VLOOKUP($A217,curves,3,0),0)</f>
        <v>-925138.68032224</v>
      </c>
      <c r="AO217" s="3"/>
      <c r="AP217" s="4"/>
    </row>
    <row r="218" customFormat="false" ht="12.75" hidden="false" customHeight="false" outlineLevel="0" collapsed="false">
      <c r="A218" s="58" t="n">
        <f aca="false">+curves!A207</f>
        <v>42917</v>
      </c>
      <c r="B218" s="3" t="n">
        <f aca="false">+SUMIF($H$11:$CM$11,"POS",$H218:$CM218)</f>
        <v>8758983.01962423</v>
      </c>
      <c r="C218" s="4" t="n">
        <f aca="false">+SUMIF($H$11:$CM$11,"P&amp;l",$H218:$CM218)</f>
        <v>15544744.9673059</v>
      </c>
      <c r="D218" s="66"/>
      <c r="E218" s="3" t="n">
        <f aca="false">+IF(AND($H$7&lt;$A218+1,$H$8&gt;$A218-1),$H$9*VLOOKUP($A218,curves,3,0),0)</f>
        <v>0</v>
      </c>
      <c r="F218" s="4" t="n">
        <f aca="false">-G218*1000*VLOOKUP(A218,curves,3,0)</f>
        <v>-2215449.09271237</v>
      </c>
      <c r="G218" s="67" t="n">
        <v>1223.48537907466</v>
      </c>
      <c r="H218" s="3" t="n">
        <f aca="false">+IF(AND($H$7&lt;$A218+1,$H$8&gt;$A218-1),$H$9*VLOOKUP($A218,curves,3,0),0)</f>
        <v>0</v>
      </c>
      <c r="I218" s="4" t="n">
        <f aca="false">+IF(AND(H$7&lt;$A218+1,H$8&gt;$A218-1),H$9*(VLOOKUP($A218,curves,6,0)-H$10)*VLOOKUP($A218,curves,3,0),0)</f>
        <v>0</v>
      </c>
      <c r="K218" s="3" t="n">
        <f aca="false">+IF(AND(K$7&lt;$A218+1,K$8&gt;$A218-1),K$9*VLOOKUP($A218,curves,3,0),0)</f>
        <v>0</v>
      </c>
      <c r="L218" s="4" t="n">
        <f aca="false">+IF(AND(K$7&lt;$A218+1,K$8&gt;$A218-1),K$9*(VLOOKUP($A218,curves,6,0)-K$10)*VLOOKUP($A218,curves,3,0),0)</f>
        <v>0</v>
      </c>
      <c r="N218" s="3" t="n">
        <f aca="false">+IF(AND(N$7&lt;$A218+1,N$8&gt;$A218-1),N$9*VLOOKUP($A218,curves,3,0),0)</f>
        <v>0</v>
      </c>
      <c r="O218" s="4" t="n">
        <f aca="false">+IF(AND(N$7&lt;$A218+1,N$8&gt;$A218-1),N$9*(VLOOKUP($A218,curves,6,0)-N$10)*VLOOKUP($A218,curves,3,0),0)</f>
        <v>0</v>
      </c>
      <c r="Q218" s="3"/>
      <c r="R218" s="4"/>
      <c r="T218" s="3" t="n">
        <f aca="false">+IF(AND(T$7&lt;$A218+1,T$8&gt;$A218-1),T$9*VLOOKUP($A218,curves,3,0),0)</f>
        <v>0</v>
      </c>
      <c r="U218" s="4" t="n">
        <f aca="false">+IF(AND(T$7&lt;$A218+1,T$8&gt;$A218-1),T$9*(VLOOKUP($A218,curves,6,0)-T$10)*VLOOKUP($A218,curves,3,0),0)</f>
        <v>0</v>
      </c>
      <c r="W218" s="3" t="n">
        <f aca="false">+IF(AND(W$7&lt;$A218+1,W$8&gt;$A218-1),W$9*VLOOKUP($A218,curves,3,0),0)</f>
        <v>0</v>
      </c>
      <c r="X218" s="4" t="n">
        <f aca="false">+IF(AND(W$7&lt;$A218+1,W$8&gt;$A218-1),W$9*(VLOOKUP($A218,curves,6,0)-W$10)*VLOOKUP($A218,curves,3,0),0)</f>
        <v>0</v>
      </c>
      <c r="Z218" s="3" t="n">
        <f aca="false">+IF(AND(Z$7&lt;$A218+1,Z$8&gt;$A218-1),Z$9*VLOOKUP($A218,curves,3,0),0)</f>
        <v>0</v>
      </c>
      <c r="AA218" s="4" t="n">
        <f aca="false">+IF(AND(Z$7&lt;$A218+1,Z$8&gt;$A218-1),Z$9*(VLOOKUP($A218,curves,6,0)-Z$10)*VLOOKUP($A218,curves,3,0),0)</f>
        <v>0</v>
      </c>
      <c r="AC218" s="3"/>
      <c r="AD218" s="4"/>
      <c r="AF218" s="3" t="n">
        <f aca="false">+IF(AND(AF$7&lt;$A218+1,AF$8&gt;$A218-1),AF$9*VLOOKUP($A218,curves,3,0),0)</f>
        <v>9083749.73666561</v>
      </c>
      <c r="AG218" s="4" t="n">
        <f aca="false">+IF(AND(AF$7&lt;$A218+1,AF$8&gt;$A218-1),AF$9*(VLOOKUP($A218,curves,6,0)-AF$10)*VLOOKUP($A218,curves,3,0),0)</f>
        <v>16895774.510198</v>
      </c>
      <c r="AI218" s="3" t="n">
        <f aca="false">+IF(AND(AI$7&lt;$A218+1,AI$8&gt;$A218-1),AI$9*VLOOKUP($A218,curves,3,0),0)</f>
        <v>-100177.408845896</v>
      </c>
      <c r="AJ218" s="4" t="n">
        <f aca="false">+IF(AND(AI$7&lt;$A218+1,AI$8&gt;$A218-1),AI$9*(VLOOKUP($A218,curves,6,0)-AI$10)*VLOOKUP($A218,curves,3,0),0)</f>
        <v>-416738.020798926</v>
      </c>
      <c r="AL218" s="3" t="n">
        <f aca="false">+IF(AND(AL$7&lt;$A218+1,AL$8&gt;$A218-1),AL$9*VLOOKUP($A218,curves,3,0),0)</f>
        <v>-224589.308195493</v>
      </c>
      <c r="AM218" s="4" t="n">
        <f aca="false">+IF(AND(AL$7&lt;$A218+1,AL$8&gt;$A218-1),AL$9*(VLOOKUP($A218,curves,6,0)-AL$10)*VLOOKUP($A218,curves,3,0),0)</f>
        <v>-934291.522093251</v>
      </c>
      <c r="AO218" s="3"/>
      <c r="AP218" s="4"/>
    </row>
    <row r="219" customFormat="false" ht="12.75" hidden="false" customHeight="false" outlineLevel="0" collapsed="false">
      <c r="A219" s="58" t="n">
        <f aca="false">+curves!A208</f>
        <v>42948</v>
      </c>
      <c r="B219" s="3" t="n">
        <f aca="false">+SUMIF($H$11:$CM$11,"POS",$H219:$CM219)</f>
        <v>8705710.48444568</v>
      </c>
      <c r="C219" s="4" t="n">
        <f aca="false">+SUMIF($H$11:$CM$11,"P&amp;l",$H219:$CM219)</f>
        <v>15424083.986269</v>
      </c>
      <c r="D219" s="66"/>
      <c r="E219" s="3" t="n">
        <f aca="false">+IF(AND($H$7&lt;$A219+1,$H$8&gt;$A219-1),$H$9*VLOOKUP($A219,curves,3,0),0)</f>
        <v>0</v>
      </c>
      <c r="F219" s="4" t="n">
        <f aca="false">-G219*1000*VLOOKUP(A219,curves,3,0)</f>
        <v>-2203350.88521831</v>
      </c>
      <c r="G219" s="67" t="n">
        <v>1224.25006912287</v>
      </c>
      <c r="H219" s="3" t="n">
        <f aca="false">+IF(AND($H$7&lt;$A219+1,$H$8&gt;$A219-1),$H$9*VLOOKUP($A219,curves,3,0),0)</f>
        <v>0</v>
      </c>
      <c r="I219" s="4" t="n">
        <f aca="false">+IF(AND(H$7&lt;$A219+1,H$8&gt;$A219-1),H$9*(VLOOKUP($A219,curves,6,0)-H$10)*VLOOKUP($A219,curves,3,0),0)</f>
        <v>0</v>
      </c>
      <c r="K219" s="3" t="n">
        <f aca="false">+IF(AND(K$7&lt;$A219+1,K$8&gt;$A219-1),K$9*VLOOKUP($A219,curves,3,0),0)</f>
        <v>0</v>
      </c>
      <c r="L219" s="4" t="n">
        <f aca="false">+IF(AND(K$7&lt;$A219+1,K$8&gt;$A219-1),K$9*(VLOOKUP($A219,curves,6,0)-K$10)*VLOOKUP($A219,curves,3,0),0)</f>
        <v>0</v>
      </c>
      <c r="N219" s="3" t="n">
        <f aca="false">+IF(AND(N$7&lt;$A219+1,N$8&gt;$A219-1),N$9*VLOOKUP($A219,curves,3,0),0)</f>
        <v>0</v>
      </c>
      <c r="O219" s="4" t="n">
        <f aca="false">+IF(AND(N$7&lt;$A219+1,N$8&gt;$A219-1),N$9*(VLOOKUP($A219,curves,6,0)-N$10)*VLOOKUP($A219,curves,3,0),0)</f>
        <v>0</v>
      </c>
      <c r="Q219" s="3"/>
      <c r="R219" s="4"/>
      <c r="T219" s="3" t="n">
        <f aca="false">+IF(AND(T$7&lt;$A219+1,T$8&gt;$A219-1),T$9*VLOOKUP($A219,curves,3,0),0)</f>
        <v>0</v>
      </c>
      <c r="U219" s="4" t="n">
        <f aca="false">+IF(AND(T$7&lt;$A219+1,T$8&gt;$A219-1),T$9*(VLOOKUP($A219,curves,6,0)-T$10)*VLOOKUP($A219,curves,3,0),0)</f>
        <v>0</v>
      </c>
      <c r="W219" s="3" t="n">
        <f aca="false">+IF(AND(W$7&lt;$A219+1,W$8&gt;$A219-1),W$9*VLOOKUP($A219,curves,3,0),0)</f>
        <v>0</v>
      </c>
      <c r="X219" s="4" t="n">
        <f aca="false">+IF(AND(W$7&lt;$A219+1,W$8&gt;$A219-1),W$9*(VLOOKUP($A219,curves,6,0)-W$10)*VLOOKUP($A219,curves,3,0),0)</f>
        <v>0</v>
      </c>
      <c r="Z219" s="3" t="n">
        <f aca="false">+IF(AND(Z$7&lt;$A219+1,Z$8&gt;$A219-1),Z$9*VLOOKUP($A219,curves,3,0),0)</f>
        <v>0</v>
      </c>
      <c r="AA219" s="4" t="n">
        <f aca="false">+IF(AND(Z$7&lt;$A219+1,Z$8&gt;$A219-1),Z$9*(VLOOKUP($A219,curves,6,0)-Z$10)*VLOOKUP($A219,curves,3,0),0)</f>
        <v>0</v>
      </c>
      <c r="AC219" s="3"/>
      <c r="AD219" s="4"/>
      <c r="AF219" s="3" t="n">
        <f aca="false">+IF(AND(AF$7&lt;$A219+1,AF$8&gt;$A219-1),AF$9*VLOOKUP($A219,curves,3,0),0)</f>
        <v>9028501.95546597</v>
      </c>
      <c r="AG219" s="4" t="n">
        <f aca="false">+IF(AND(AF$7&lt;$A219+1,AF$8&gt;$A219-1),AF$9*(VLOOKUP($A219,curves,6,0)-AF$10)*VLOOKUP($A219,curves,3,0),0)</f>
        <v>16765928.1313003</v>
      </c>
      <c r="AI219" s="3" t="n">
        <f aca="false">+IF(AND(AI$7&lt;$A219+1,AI$8&gt;$A219-1),AI$9*VLOOKUP($A219,curves,3,0),0)</f>
        <v>-99568.1252652698</v>
      </c>
      <c r="AJ219" s="4" t="n">
        <f aca="false">+IF(AND(AI$7&lt;$A219+1,AI$8&gt;$A219-1),AI$9*(VLOOKUP($A219,curves,6,0)-AI$10)*VLOOKUP($A219,curves,3,0),0)</f>
        <v>-413904.696727727</v>
      </c>
      <c r="AL219" s="3" t="n">
        <f aca="false">+IF(AND(AL$7&lt;$A219+1,AL$8&gt;$A219-1),AL$9*VLOOKUP($A219,curves,3,0),0)</f>
        <v>-223223.345755018</v>
      </c>
      <c r="AM219" s="4" t="n">
        <f aca="false">+IF(AND(AL$7&lt;$A219+1,AL$8&gt;$A219-1),AL$9*(VLOOKUP($A219,curves,6,0)-AL$10)*VLOOKUP($A219,curves,3,0),0)</f>
        <v>-927939.448303608</v>
      </c>
      <c r="AO219" s="3"/>
      <c r="AP219" s="4"/>
    </row>
    <row r="220" customFormat="false" ht="12.75" hidden="false" customHeight="false" outlineLevel="0" collapsed="false">
      <c r="A220" s="58" t="n">
        <f aca="false">+curves!A209</f>
        <v>42979</v>
      </c>
      <c r="B220" s="3" t="n">
        <f aca="false">+SUMIF($H$11:$CM$11,"POS",$H220:$CM220)</f>
        <v>8652758.98921233</v>
      </c>
      <c r="C220" s="4" t="n">
        <f aca="false">+SUMIF($H$11:$CM$11,"P&amp;l",$H220:$CM220)</f>
        <v>15070685.9776024</v>
      </c>
      <c r="D220" s="66"/>
      <c r="E220" s="3" t="n">
        <f aca="false">+IF(AND($H$7&lt;$A220+1,$H$8&gt;$A220-1),$H$9*VLOOKUP($A220,curves,3,0),0)</f>
        <v>0</v>
      </c>
      <c r="F220" s="4" t="n">
        <f aca="false">-G220*1000*VLOOKUP(A220,curves,3,0)</f>
        <v>-2191318.55475517</v>
      </c>
      <c r="G220" s="67" t="n">
        <v>1225.0155511958</v>
      </c>
      <c r="H220" s="3" t="n">
        <f aca="false">+IF(AND($H$7&lt;$A220+1,$H$8&gt;$A220-1),$H$9*VLOOKUP($A220,curves,3,0),0)</f>
        <v>0</v>
      </c>
      <c r="I220" s="4" t="n">
        <f aca="false">+IF(AND(H$7&lt;$A220+1,H$8&gt;$A220-1),H$9*(VLOOKUP($A220,curves,6,0)-H$10)*VLOOKUP($A220,curves,3,0),0)</f>
        <v>0</v>
      </c>
      <c r="K220" s="3" t="n">
        <f aca="false">+IF(AND(K$7&lt;$A220+1,K$8&gt;$A220-1),K$9*VLOOKUP($A220,curves,3,0),0)</f>
        <v>0</v>
      </c>
      <c r="L220" s="4" t="n">
        <f aca="false">+IF(AND(K$7&lt;$A220+1,K$8&gt;$A220-1),K$9*(VLOOKUP($A220,curves,6,0)-K$10)*VLOOKUP($A220,curves,3,0),0)</f>
        <v>0</v>
      </c>
      <c r="N220" s="3" t="n">
        <f aca="false">+IF(AND(N$7&lt;$A220+1,N$8&gt;$A220-1),N$9*VLOOKUP($A220,curves,3,0),0)</f>
        <v>0</v>
      </c>
      <c r="O220" s="4" t="n">
        <f aca="false">+IF(AND(N$7&lt;$A220+1,N$8&gt;$A220-1),N$9*(VLOOKUP($A220,curves,6,0)-N$10)*VLOOKUP($A220,curves,3,0),0)</f>
        <v>0</v>
      </c>
      <c r="Q220" s="3"/>
      <c r="R220" s="4"/>
      <c r="T220" s="3" t="n">
        <f aca="false">+IF(AND(T$7&lt;$A220+1,T$8&gt;$A220-1),T$9*VLOOKUP($A220,curves,3,0),0)</f>
        <v>0</v>
      </c>
      <c r="U220" s="4" t="n">
        <f aca="false">+IF(AND(T$7&lt;$A220+1,T$8&gt;$A220-1),T$9*(VLOOKUP($A220,curves,6,0)-T$10)*VLOOKUP($A220,curves,3,0),0)</f>
        <v>0</v>
      </c>
      <c r="W220" s="3" t="n">
        <f aca="false">+IF(AND(W$7&lt;$A220+1,W$8&gt;$A220-1),W$9*VLOOKUP($A220,curves,3,0),0)</f>
        <v>0</v>
      </c>
      <c r="X220" s="4" t="n">
        <f aca="false">+IF(AND(W$7&lt;$A220+1,W$8&gt;$A220-1),W$9*(VLOOKUP($A220,curves,6,0)-W$10)*VLOOKUP($A220,curves,3,0),0)</f>
        <v>0</v>
      </c>
      <c r="Z220" s="3" t="n">
        <f aca="false">+IF(AND(Z$7&lt;$A220+1,Z$8&gt;$A220-1),Z$9*VLOOKUP($A220,curves,3,0),0)</f>
        <v>0</v>
      </c>
      <c r="AA220" s="4" t="n">
        <f aca="false">+IF(AND(Z$7&lt;$A220+1,Z$8&gt;$A220-1),Z$9*(VLOOKUP($A220,curves,6,0)-Z$10)*VLOOKUP($A220,curves,3,0),0)</f>
        <v>0</v>
      </c>
      <c r="AC220" s="3"/>
      <c r="AD220" s="4"/>
      <c r="AF220" s="3" t="n">
        <f aca="false">+IF(AND(AF$7&lt;$A220+1,AF$8&gt;$A220-1),AF$9*VLOOKUP($A220,curves,3,0),0)</f>
        <v>8973587.11777256</v>
      </c>
      <c r="AG220" s="4" t="n">
        <f aca="false">+IF(AND(AF$7&lt;$A220+1,AF$8&gt;$A220-1),AF$9*(VLOOKUP($A220,curves,6,0)-AF$10)*VLOOKUP($A220,curves,3,0),0)</f>
        <v>16394743.6641705</v>
      </c>
      <c r="AI220" s="3" t="n">
        <f aca="false">+IF(AND(AI$7&lt;$A220+1,AI$8&gt;$A220-1),AI$9*VLOOKUP($A220,curves,3,0),0)</f>
        <v>-98962.5134522194</v>
      </c>
      <c r="AJ220" s="4" t="n">
        <f aca="false">+IF(AND(AI$7&lt;$A220+1,AI$8&gt;$A220-1),AI$9*(VLOOKUP($A220,curves,6,0)-AI$10)*VLOOKUP($A220,curves,3,0),0)</f>
        <v>-408418.293017309</v>
      </c>
      <c r="AL220" s="3" t="n">
        <f aca="false">+IF(AND(AL$7&lt;$A220+1,AL$8&gt;$A220-1),AL$9*VLOOKUP($A220,curves,3,0),0)</f>
        <v>-221865.615108009</v>
      </c>
      <c r="AM220" s="4" t="n">
        <f aca="false">+IF(AND(AL$7&lt;$A220+1,AL$8&gt;$A220-1),AL$9*(VLOOKUP($A220,curves,6,0)-AL$10)*VLOOKUP($A220,curves,3,0),0)</f>
        <v>-915639.393550751</v>
      </c>
      <c r="AO220" s="3"/>
      <c r="AP220" s="4"/>
    </row>
    <row r="221" customFormat="false" ht="12.75" hidden="false" customHeight="false" outlineLevel="0" collapsed="false">
      <c r="A221" s="58" t="n">
        <f aca="false">+curves!A210</f>
        <v>43009</v>
      </c>
      <c r="B221" s="3" t="n">
        <f aca="false">+SUMIF($H$11:$CM$11,"POS",$H221:$CM221)</f>
        <v>8601819.47429555</v>
      </c>
      <c r="C221" s="4" t="n">
        <f aca="false">+SUMIF($H$11:$CM$11,"P&amp;l",$H221:$CM221)</f>
        <v>14999167.2293772</v>
      </c>
      <c r="D221" s="66"/>
      <c r="E221" s="3" t="n">
        <f aca="false">+IF(AND($H$7&lt;$A221+1,$H$8&gt;$A221-1),$H$9*VLOOKUP($A221,curves,3,0),0)</f>
        <v>0</v>
      </c>
      <c r="F221" s="4" t="n">
        <f aca="false">-G221*1000*VLOOKUP(A221,curves,3,0)</f>
        <v>-2179780.72913715</v>
      </c>
      <c r="G221" s="67" t="n">
        <v>1225.78182611365</v>
      </c>
      <c r="H221" s="3" t="n">
        <f aca="false">+IF(AND($H$7&lt;$A221+1,$H$8&gt;$A221-1),$H$9*VLOOKUP($A221,curves,3,0),0)</f>
        <v>0</v>
      </c>
      <c r="I221" s="4" t="n">
        <f aca="false">+IF(AND(H$7&lt;$A221+1,H$8&gt;$A221-1),H$9*(VLOOKUP($A221,curves,6,0)-H$10)*VLOOKUP($A221,curves,3,0),0)</f>
        <v>0</v>
      </c>
      <c r="K221" s="3" t="n">
        <f aca="false">+IF(AND(K$7&lt;$A221+1,K$8&gt;$A221-1),K$9*VLOOKUP($A221,curves,3,0),0)</f>
        <v>0</v>
      </c>
      <c r="L221" s="4" t="n">
        <f aca="false">+IF(AND(K$7&lt;$A221+1,K$8&gt;$A221-1),K$9*(VLOOKUP($A221,curves,6,0)-K$10)*VLOOKUP($A221,curves,3,0),0)</f>
        <v>0</v>
      </c>
      <c r="N221" s="3" t="n">
        <f aca="false">+IF(AND(N$7&lt;$A221+1,N$8&gt;$A221-1),N$9*VLOOKUP($A221,curves,3,0),0)</f>
        <v>0</v>
      </c>
      <c r="O221" s="4" t="n">
        <f aca="false">+IF(AND(N$7&lt;$A221+1,N$8&gt;$A221-1),N$9*(VLOOKUP($A221,curves,6,0)-N$10)*VLOOKUP($A221,curves,3,0),0)</f>
        <v>0</v>
      </c>
      <c r="Q221" s="3"/>
      <c r="R221" s="4"/>
      <c r="T221" s="3" t="n">
        <f aca="false">+IF(AND(T$7&lt;$A221+1,T$8&gt;$A221-1),T$9*VLOOKUP($A221,curves,3,0),0)</f>
        <v>0</v>
      </c>
      <c r="U221" s="4" t="n">
        <f aca="false">+IF(AND(T$7&lt;$A221+1,T$8&gt;$A221-1),T$9*(VLOOKUP($A221,curves,6,0)-T$10)*VLOOKUP($A221,curves,3,0),0)</f>
        <v>0</v>
      </c>
      <c r="W221" s="3" t="n">
        <f aca="false">+IF(AND(W$7&lt;$A221+1,W$8&gt;$A221-1),W$9*VLOOKUP($A221,curves,3,0),0)</f>
        <v>0</v>
      </c>
      <c r="X221" s="4" t="n">
        <f aca="false">+IF(AND(W$7&lt;$A221+1,W$8&gt;$A221-1),W$9*(VLOOKUP($A221,curves,6,0)-W$10)*VLOOKUP($A221,curves,3,0),0)</f>
        <v>0</v>
      </c>
      <c r="Z221" s="3" t="n">
        <f aca="false">+IF(AND(Z$7&lt;$A221+1,Z$8&gt;$A221-1),Z$9*VLOOKUP($A221,curves,3,0),0)</f>
        <v>0</v>
      </c>
      <c r="AA221" s="4" t="n">
        <f aca="false">+IF(AND(Z$7&lt;$A221+1,Z$8&gt;$A221-1),Z$9*(VLOOKUP($A221,curves,6,0)-Z$10)*VLOOKUP($A221,curves,3,0),0)</f>
        <v>0</v>
      </c>
      <c r="AC221" s="3"/>
      <c r="AD221" s="4"/>
      <c r="AF221" s="3" t="n">
        <f aca="false">+IF(AND(AF$7&lt;$A221+1,AF$8&gt;$A221-1),AF$9*VLOOKUP($A221,curves,3,0),0)</f>
        <v>8920758.86086482</v>
      </c>
      <c r="AG221" s="4" t="n">
        <f aca="false">+IF(AND(AF$7&lt;$A221+1,AF$8&gt;$A221-1),AF$9*(VLOOKUP($A221,curves,6,0)-AF$10)*VLOOKUP($A221,curves,3,0),0)</f>
        <v>16316067.9565218</v>
      </c>
      <c r="AI221" s="3" t="n">
        <f aca="false">+IF(AND(AI$7&lt;$A221+1,AI$8&gt;$A221-1),AI$9*VLOOKUP($A221,curves,3,0),0)</f>
        <v>-98379.9128693894</v>
      </c>
      <c r="AJ221" s="4" t="n">
        <f aca="false">+IF(AND(AI$7&lt;$A221+1,AI$8&gt;$A221-1),AI$9*(VLOOKUP($A221,curves,6,0)-AI$10)*VLOOKUP($A221,curves,3,0),0)</f>
        <v>-406210.660237709</v>
      </c>
      <c r="AL221" s="3" t="n">
        <f aca="false">+IF(AND(AL$7&lt;$A221+1,AL$8&gt;$A221-1),AL$9*VLOOKUP($A221,curves,3,0),0)</f>
        <v>-220559.473699886</v>
      </c>
      <c r="AM221" s="4" t="n">
        <f aca="false">+IF(AND(AL$7&lt;$A221+1,AL$8&gt;$A221-1),AL$9*(VLOOKUP($A221,curves,6,0)-AL$10)*VLOOKUP($A221,curves,3,0),0)</f>
        <v>-910690.066906828</v>
      </c>
      <c r="AO221" s="3"/>
      <c r="AP221" s="4"/>
    </row>
    <row r="222" customFormat="false" ht="12.75" hidden="false" customHeight="false" outlineLevel="0" collapsed="false">
      <c r="A222" s="58" t="n">
        <f aca="false">+curves!A211</f>
        <v>43040</v>
      </c>
      <c r="B222" s="3" t="n">
        <f aca="false">+SUMIF($H$11:$CM$11,"POS",$H222:$CM222)</f>
        <v>8549494.11757775</v>
      </c>
      <c r="C222" s="4" t="n">
        <f aca="false">+SUMIF($H$11:$CM$11,"P&amp;l",$H222:$CM222)</f>
        <v>15147312.2779856</v>
      </c>
      <c r="D222" s="66"/>
      <c r="E222" s="3" t="n">
        <f aca="false">+IF(AND($H$7&lt;$A222+1,$H$8&gt;$A222-1),$H$9*VLOOKUP($A222,curves,3,0),0)</f>
        <v>0</v>
      </c>
      <c r="F222" s="4" t="n">
        <f aca="false">-G222*1000*VLOOKUP(A222,curves,3,0)</f>
        <v>-2167876.76252932</v>
      </c>
      <c r="G222" s="67" t="n">
        <v>1226.54889469773</v>
      </c>
      <c r="H222" s="3" t="n">
        <f aca="false">+IF(AND($H$7&lt;$A222+1,$H$8&gt;$A222-1),$H$9*VLOOKUP($A222,curves,3,0),0)</f>
        <v>0</v>
      </c>
      <c r="I222" s="4" t="n">
        <f aca="false">+IF(AND(H$7&lt;$A222+1,H$8&gt;$A222-1),H$9*(VLOOKUP($A222,curves,6,0)-H$10)*VLOOKUP($A222,curves,3,0),0)</f>
        <v>0</v>
      </c>
      <c r="K222" s="3" t="n">
        <f aca="false">+IF(AND(K$7&lt;$A222+1,K$8&gt;$A222-1),K$9*VLOOKUP($A222,curves,3,0),0)</f>
        <v>0</v>
      </c>
      <c r="L222" s="4" t="n">
        <f aca="false">+IF(AND(K$7&lt;$A222+1,K$8&gt;$A222-1),K$9*(VLOOKUP($A222,curves,6,0)-K$10)*VLOOKUP($A222,curves,3,0),0)</f>
        <v>0</v>
      </c>
      <c r="N222" s="3" t="n">
        <f aca="false">+IF(AND(N$7&lt;$A222+1,N$8&gt;$A222-1),N$9*VLOOKUP($A222,curves,3,0),0)</f>
        <v>0</v>
      </c>
      <c r="O222" s="4" t="n">
        <f aca="false">+IF(AND(N$7&lt;$A222+1,N$8&gt;$A222-1),N$9*(VLOOKUP($A222,curves,6,0)-N$10)*VLOOKUP($A222,curves,3,0),0)</f>
        <v>0</v>
      </c>
      <c r="Q222" s="3"/>
      <c r="R222" s="4"/>
      <c r="T222" s="3" t="n">
        <f aca="false">+IF(AND(T$7&lt;$A222+1,T$8&gt;$A222-1),T$9*VLOOKUP($A222,curves,3,0),0)</f>
        <v>0</v>
      </c>
      <c r="U222" s="4" t="n">
        <f aca="false">+IF(AND(T$7&lt;$A222+1,T$8&gt;$A222-1),T$9*(VLOOKUP($A222,curves,6,0)-T$10)*VLOOKUP($A222,curves,3,0),0)</f>
        <v>0</v>
      </c>
      <c r="W222" s="3" t="n">
        <f aca="false">+IF(AND(W$7&lt;$A222+1,W$8&gt;$A222-1),W$9*VLOOKUP($A222,curves,3,0),0)</f>
        <v>0</v>
      </c>
      <c r="X222" s="4" t="n">
        <f aca="false">+IF(AND(W$7&lt;$A222+1,W$8&gt;$A222-1),W$9*(VLOOKUP($A222,curves,6,0)-W$10)*VLOOKUP($A222,curves,3,0),0)</f>
        <v>0</v>
      </c>
      <c r="Z222" s="3" t="n">
        <f aca="false">+IF(AND(Z$7&lt;$A222+1,Z$8&gt;$A222-1),Z$9*VLOOKUP($A222,curves,3,0),0)</f>
        <v>0</v>
      </c>
      <c r="AA222" s="4" t="n">
        <f aca="false">+IF(AND(Z$7&lt;$A222+1,Z$8&gt;$A222-1),Z$9*(VLOOKUP($A222,curves,6,0)-Z$10)*VLOOKUP($A222,curves,3,0),0)</f>
        <v>0</v>
      </c>
      <c r="AC222" s="3"/>
      <c r="AD222" s="4"/>
      <c r="AF222" s="3" t="n">
        <f aca="false">+IF(AND(AF$7&lt;$A222+1,AF$8&gt;$A222-1),AF$9*VLOOKUP($A222,curves,3,0),0)</f>
        <v>8866493.37773267</v>
      </c>
      <c r="AG222" s="4" t="n">
        <f aca="false">+IF(AND(AF$7&lt;$A222+1,AF$8&gt;$A222-1),AF$9*(VLOOKUP($A222,curves,6,0)-AF$10)*VLOOKUP($A222,curves,3,0),0)</f>
        <v>16465078.2024496</v>
      </c>
      <c r="AI222" s="3" t="n">
        <f aca="false">+IF(AND(AI$7&lt;$A222+1,AI$8&gt;$A222-1),AI$9*VLOOKUP($A222,curves,3,0),0)</f>
        <v>-97781.4622683114</v>
      </c>
      <c r="AJ222" s="4" t="n">
        <f aca="false">+IF(AND(AI$7&lt;$A222+1,AI$8&gt;$A222-1),AI$9*(VLOOKUP($A222,curves,6,0)-AI$10)*VLOOKUP($A222,curves,3,0),0)</f>
        <v>-406477.538649371</v>
      </c>
      <c r="AL222" s="3" t="n">
        <f aca="false">+IF(AND(AL$7&lt;$A222+1,AL$8&gt;$A222-1),AL$9*VLOOKUP($A222,curves,3,0),0)</f>
        <v>-219217.797886609</v>
      </c>
      <c r="AM222" s="4" t="n">
        <f aca="false">+IF(AND(AL$7&lt;$A222+1,AL$8&gt;$A222-1),AL$9*(VLOOKUP($A222,curves,6,0)-AL$10)*VLOOKUP($A222,curves,3,0),0)</f>
        <v>-911288.385814633</v>
      </c>
      <c r="AO222" s="3"/>
      <c r="AP222" s="4"/>
    </row>
    <row r="223" customFormat="false" ht="12.75" hidden="false" customHeight="false" outlineLevel="0" collapsed="false">
      <c r="A223" s="58" t="n">
        <f aca="false">+curves!A212</f>
        <v>43070</v>
      </c>
      <c r="B223" s="3" t="n">
        <f aca="false">+SUMIF($H$11:$CM$11,"POS",$H223:$CM223)</f>
        <v>8499156.98372233</v>
      </c>
      <c r="C223" s="4" t="n">
        <f aca="false">+SUMIF($H$11:$CM$11,"P&amp;l",$H223:$CM223)</f>
        <v>15551080.0611746</v>
      </c>
      <c r="D223" s="66"/>
      <c r="E223" s="3" t="n">
        <f aca="false">+IF(AND($H$7&lt;$A223+1,$H$8&gt;$A223-1),$H$9*VLOOKUP($A223,curves,3,0),0)</f>
        <v>0</v>
      </c>
      <c r="F223" s="4" t="n">
        <f aca="false">-G223*1000*VLOOKUP(A223,curves,3,0)</f>
        <v>-2156462.06122483</v>
      </c>
      <c r="G223" s="67" t="n">
        <v>1227.31675777009</v>
      </c>
      <c r="H223" s="3" t="n">
        <f aca="false">+IF(AND($H$7&lt;$A223+1,$H$8&gt;$A223-1),$H$9*VLOOKUP($A223,curves,3,0),0)</f>
        <v>0</v>
      </c>
      <c r="I223" s="4" t="n">
        <f aca="false">+IF(AND(H$7&lt;$A223+1,H$8&gt;$A223-1),H$9*(VLOOKUP($A223,curves,6,0)-H$10)*VLOOKUP($A223,curves,3,0),0)</f>
        <v>0</v>
      </c>
      <c r="K223" s="3" t="n">
        <f aca="false">+IF(AND(K$7&lt;$A223+1,K$8&gt;$A223-1),K$9*VLOOKUP($A223,curves,3,0),0)</f>
        <v>0</v>
      </c>
      <c r="L223" s="4" t="n">
        <f aca="false">+IF(AND(K$7&lt;$A223+1,K$8&gt;$A223-1),K$9*(VLOOKUP($A223,curves,6,0)-K$10)*VLOOKUP($A223,curves,3,0),0)</f>
        <v>0</v>
      </c>
      <c r="N223" s="3" t="n">
        <f aca="false">+IF(AND(N$7&lt;$A223+1,N$8&gt;$A223-1),N$9*VLOOKUP($A223,curves,3,0),0)</f>
        <v>0</v>
      </c>
      <c r="O223" s="4" t="n">
        <f aca="false">+IF(AND(N$7&lt;$A223+1,N$8&gt;$A223-1),N$9*(VLOOKUP($A223,curves,6,0)-N$10)*VLOOKUP($A223,curves,3,0),0)</f>
        <v>0</v>
      </c>
      <c r="Q223" s="3"/>
      <c r="R223" s="4"/>
      <c r="T223" s="3" t="n">
        <f aca="false">+IF(AND(T$7&lt;$A223+1,T$8&gt;$A223-1),T$9*VLOOKUP($A223,curves,3,0),0)</f>
        <v>0</v>
      </c>
      <c r="U223" s="4" t="n">
        <f aca="false">+IF(AND(T$7&lt;$A223+1,T$8&gt;$A223-1),T$9*(VLOOKUP($A223,curves,6,0)-T$10)*VLOOKUP($A223,curves,3,0),0)</f>
        <v>0</v>
      </c>
      <c r="W223" s="3" t="n">
        <f aca="false">+IF(AND(W$7&lt;$A223+1,W$8&gt;$A223-1),W$9*VLOOKUP($A223,curves,3,0),0)</f>
        <v>0</v>
      </c>
      <c r="X223" s="4" t="n">
        <f aca="false">+IF(AND(W$7&lt;$A223+1,W$8&gt;$A223-1),W$9*(VLOOKUP($A223,curves,6,0)-W$10)*VLOOKUP($A223,curves,3,0),0)</f>
        <v>0</v>
      </c>
      <c r="Z223" s="3" t="n">
        <f aca="false">+IF(AND(Z$7&lt;$A223+1,Z$8&gt;$A223-1),Z$9*VLOOKUP($A223,curves,3,0),0)</f>
        <v>0</v>
      </c>
      <c r="AA223" s="4" t="n">
        <f aca="false">+IF(AND(Z$7&lt;$A223+1,Z$8&gt;$A223-1),Z$9*(VLOOKUP($A223,curves,6,0)-Z$10)*VLOOKUP($A223,curves,3,0),0)</f>
        <v>0</v>
      </c>
      <c r="AC223" s="3"/>
      <c r="AD223" s="4"/>
      <c r="AF223" s="3" t="n">
        <f aca="false">+IF(AND(AF$7&lt;$A223+1,AF$8&gt;$A223-1),AF$9*VLOOKUP($A223,curves,3,0),0)</f>
        <v>8814289.83705001</v>
      </c>
      <c r="AG223" s="4" t="n">
        <f aca="false">+IF(AND(AF$7&lt;$A223+1,AF$8&gt;$A223-1),AF$9*(VLOOKUP($A223,curves,6,0)-AF$10)*VLOOKUP($A223,curves,3,0),0)</f>
        <v>16879365.0379508</v>
      </c>
      <c r="AI223" s="3" t="n">
        <f aca="false">+IF(AND(AI$7&lt;$A223+1,AI$8&gt;$A223-1),AI$9*VLOOKUP($A223,curves,3,0),0)</f>
        <v>-97205.7511809549</v>
      </c>
      <c r="AJ223" s="4" t="n">
        <f aca="false">+IF(AND(AI$7&lt;$A223+1,AI$8&gt;$A223-1),AI$9*(VLOOKUP($A223,curves,6,0)-AI$10)*VLOOKUP($A223,curves,3,0),0)</f>
        <v>-409722.241227725</v>
      </c>
      <c r="AL223" s="3" t="n">
        <f aca="false">+IF(AND(AL$7&lt;$A223+1,AL$8&gt;$A223-1),AL$9*VLOOKUP($A223,curves,3,0),0)</f>
        <v>-217927.102146726</v>
      </c>
      <c r="AM223" s="4" t="n">
        <f aca="false">+IF(AND(AL$7&lt;$A223+1,AL$8&gt;$A223-1),AL$9*(VLOOKUP($A223,curves,6,0)-AL$10)*VLOOKUP($A223,curves,3,0),0)</f>
        <v>-918562.735548451</v>
      </c>
      <c r="AO223" s="3"/>
      <c r="AP223" s="4"/>
    </row>
    <row r="224" customFormat="false" ht="12.75" hidden="false" customHeight="false" outlineLevel="0" collapsed="false">
      <c r="A224" s="58" t="n">
        <f aca="false">+curves!A213</f>
        <v>43101</v>
      </c>
      <c r="B224" s="3" t="n">
        <f aca="false">+SUMIF($H$11:$CM$11,"POS",$H224:$CM224)</f>
        <v>8447450.43086207</v>
      </c>
      <c r="C224" s="4" t="n">
        <f aca="false">+SUMIF($H$11:$CM$11,"P&amp;l",$H224:$CM224)</f>
        <v>17813310.202003</v>
      </c>
      <c r="D224" s="66"/>
      <c r="E224" s="3" t="n">
        <f aca="false">+IF(AND($H$7&lt;$A224+1,$H$8&gt;$A224-1),$H$9*VLOOKUP($A224,curves,3,0),0)</f>
        <v>0</v>
      </c>
      <c r="F224" s="4" t="n">
        <f aca="false">-G224*1000*VLOOKUP(A224,curves,3,0)</f>
        <v>-2144685.09215325</v>
      </c>
      <c r="G224" s="67" t="n">
        <v>1228.08541615347</v>
      </c>
      <c r="H224" s="3" t="n">
        <f aca="false">+IF(AND($H$7&lt;$A224+1,$H$8&gt;$A224-1),$H$9*VLOOKUP($A224,curves,3,0),0)</f>
        <v>0</v>
      </c>
      <c r="I224" s="4" t="n">
        <f aca="false">+IF(AND(H$7&lt;$A224+1,H$8&gt;$A224-1),H$9*(VLOOKUP($A224,curves,6,0)-H$10)*VLOOKUP($A224,curves,3,0),0)</f>
        <v>0</v>
      </c>
      <c r="K224" s="3" t="n">
        <f aca="false">+IF(AND(K$7&lt;$A224+1,K$8&gt;$A224-1),K$9*VLOOKUP($A224,curves,3,0),0)</f>
        <v>0</v>
      </c>
      <c r="L224" s="4" t="n">
        <f aca="false">+IF(AND(K$7&lt;$A224+1,K$8&gt;$A224-1),K$9*(VLOOKUP($A224,curves,6,0)-K$10)*VLOOKUP($A224,curves,3,0),0)</f>
        <v>0</v>
      </c>
      <c r="N224" s="3" t="n">
        <f aca="false">+IF(AND(N$7&lt;$A224+1,N$8&gt;$A224-1),N$9*VLOOKUP($A224,curves,3,0),0)</f>
        <v>0</v>
      </c>
      <c r="O224" s="4" t="n">
        <f aca="false">+IF(AND(N$7&lt;$A224+1,N$8&gt;$A224-1),N$9*(VLOOKUP($A224,curves,6,0)-N$10)*VLOOKUP($A224,curves,3,0),0)</f>
        <v>0</v>
      </c>
      <c r="Q224" s="3"/>
      <c r="R224" s="4"/>
      <c r="T224" s="3" t="n">
        <f aca="false">+IF(AND(T$7&lt;$A224+1,T$8&gt;$A224-1),T$9*VLOOKUP($A224,curves,3,0),0)</f>
        <v>0</v>
      </c>
      <c r="U224" s="4" t="n">
        <f aca="false">+IF(AND(T$7&lt;$A224+1,T$8&gt;$A224-1),T$9*(VLOOKUP($A224,curves,6,0)-T$10)*VLOOKUP($A224,curves,3,0),0)</f>
        <v>0</v>
      </c>
      <c r="W224" s="3" t="n">
        <f aca="false">+IF(AND(W$7&lt;$A224+1,W$8&gt;$A224-1),W$9*VLOOKUP($A224,curves,3,0),0)</f>
        <v>0</v>
      </c>
      <c r="X224" s="4" t="n">
        <f aca="false">+IF(AND(W$7&lt;$A224+1,W$8&gt;$A224-1),W$9*(VLOOKUP($A224,curves,6,0)-W$10)*VLOOKUP($A224,curves,3,0),0)</f>
        <v>0</v>
      </c>
      <c r="Z224" s="3" t="n">
        <f aca="false">+IF(AND(Z$7&lt;$A224+1,Z$8&gt;$A224-1),Z$9*VLOOKUP($A224,curves,3,0),0)</f>
        <v>0</v>
      </c>
      <c r="AA224" s="4" t="n">
        <f aca="false">+IF(AND(Z$7&lt;$A224+1,Z$8&gt;$A224-1),Z$9*(VLOOKUP($A224,curves,6,0)-Z$10)*VLOOKUP($A224,curves,3,0),0)</f>
        <v>0</v>
      </c>
      <c r="AC224" s="3"/>
      <c r="AD224" s="4"/>
      <c r="AF224" s="3" t="n">
        <f aca="false">+IF(AND(AF$7&lt;$A224+1,AF$8&gt;$A224-1),AF$9*VLOOKUP($A224,curves,3,0),0)</f>
        <v>8760666.10186569</v>
      </c>
      <c r="AG224" s="4" t="n">
        <f aca="false">+IF(AND(AF$7&lt;$A224+1,AF$8&gt;$A224-1),AF$9*(VLOOKUP($A224,curves,6,0)-AF$10)*VLOOKUP($A224,curves,3,0),0)</f>
        <v>19220901.4274933</v>
      </c>
      <c r="AI224" s="3" t="n">
        <f aca="false">+IF(AND(AI$7&lt;$A224+1,AI$8&gt;$A224-1),AI$9*VLOOKUP($A224,curves,3,0),0)</f>
        <v>-96614.3779045952</v>
      </c>
      <c r="AJ224" s="4" t="n">
        <f aca="false">+IF(AND(AI$7&lt;$A224+1,AI$8&gt;$A224-1),AI$9*(VLOOKUP($A224,curves,6,0)-AI$10)*VLOOKUP($A224,curves,3,0),0)</f>
        <v>-434185.014303251</v>
      </c>
      <c r="AL224" s="3" t="n">
        <f aca="false">+IF(AND(AL$7&lt;$A224+1,AL$8&gt;$A224-1),AL$9*VLOOKUP($A224,curves,3,0),0)</f>
        <v>-216601.293099027</v>
      </c>
      <c r="AM224" s="4" t="n">
        <f aca="false">+IF(AND(AL$7&lt;$A224+1,AL$8&gt;$A224-1),AL$9*(VLOOKUP($A224,curves,6,0)-AL$10)*VLOOKUP($A224,curves,3,0),0)</f>
        <v>-973406.211187029</v>
      </c>
      <c r="AO224" s="3"/>
      <c r="AP224" s="4"/>
    </row>
    <row r="225" customFormat="false" ht="12.75" hidden="false" customHeight="false" outlineLevel="0" collapsed="false">
      <c r="A225" s="58" t="n">
        <f aca="false">+curves!A214</f>
        <v>43132</v>
      </c>
      <c r="B225" s="3" t="n">
        <f aca="false">+SUMIF($H$11:$CM$11,"POS",$H225:$CM225)</f>
        <v>8396055.56853261</v>
      </c>
      <c r="C225" s="4" t="n">
        <f aca="false">+SUMIF($H$11:$CM$11,"P&amp;l",$H225:$CM225)</f>
        <v>17159189.2005678</v>
      </c>
      <c r="D225" s="66"/>
      <c r="E225" s="3" t="n">
        <f aca="false">+IF(AND($H$7&lt;$A225+1,$H$8&gt;$A225-1),$H$9*VLOOKUP($A225,curves,3,0),0)</f>
        <v>0</v>
      </c>
      <c r="F225" s="4" t="n">
        <f aca="false">-G225*1000*VLOOKUP(A225,curves,3,0)</f>
        <v>-2132972.25514459</v>
      </c>
      <c r="G225" s="67" t="n">
        <v>1228.85487067176</v>
      </c>
      <c r="H225" s="3" t="n">
        <f aca="false">+IF(AND($H$7&lt;$A225+1,$H$8&gt;$A225-1),$H$9*VLOOKUP($A225,curves,3,0),0)</f>
        <v>0</v>
      </c>
      <c r="I225" s="4" t="n">
        <f aca="false">+IF(AND(H$7&lt;$A225+1,H$8&gt;$A225-1),H$9*(VLOOKUP($A225,curves,6,0)-H$10)*VLOOKUP($A225,curves,3,0),0)</f>
        <v>0</v>
      </c>
      <c r="K225" s="3" t="n">
        <f aca="false">+IF(AND(K$7&lt;$A225+1,K$8&gt;$A225-1),K$9*VLOOKUP($A225,curves,3,0),0)</f>
        <v>0</v>
      </c>
      <c r="L225" s="4" t="n">
        <f aca="false">+IF(AND(K$7&lt;$A225+1,K$8&gt;$A225-1),K$9*(VLOOKUP($A225,curves,6,0)-K$10)*VLOOKUP($A225,curves,3,0),0)</f>
        <v>0</v>
      </c>
      <c r="N225" s="3" t="n">
        <f aca="false">+IF(AND(N$7&lt;$A225+1,N$8&gt;$A225-1),N$9*VLOOKUP($A225,curves,3,0),0)</f>
        <v>0</v>
      </c>
      <c r="O225" s="4" t="n">
        <f aca="false">+IF(AND(N$7&lt;$A225+1,N$8&gt;$A225-1),N$9*(VLOOKUP($A225,curves,6,0)-N$10)*VLOOKUP($A225,curves,3,0),0)</f>
        <v>0</v>
      </c>
      <c r="Q225" s="3"/>
      <c r="R225" s="4"/>
      <c r="T225" s="3" t="n">
        <f aca="false">+IF(AND(T$7&lt;$A225+1,T$8&gt;$A225-1),T$9*VLOOKUP($A225,curves,3,0),0)</f>
        <v>0</v>
      </c>
      <c r="U225" s="4" t="n">
        <f aca="false">+IF(AND(T$7&lt;$A225+1,T$8&gt;$A225-1),T$9*(VLOOKUP($A225,curves,6,0)-T$10)*VLOOKUP($A225,curves,3,0),0)</f>
        <v>0</v>
      </c>
      <c r="W225" s="3" t="n">
        <f aca="false">+IF(AND(W$7&lt;$A225+1,W$8&gt;$A225-1),W$9*VLOOKUP($A225,curves,3,0),0)</f>
        <v>0</v>
      </c>
      <c r="X225" s="4" t="n">
        <f aca="false">+IF(AND(W$7&lt;$A225+1,W$8&gt;$A225-1),W$9*(VLOOKUP($A225,curves,6,0)-W$10)*VLOOKUP($A225,curves,3,0),0)</f>
        <v>0</v>
      </c>
      <c r="Z225" s="3" t="n">
        <f aca="false">+IF(AND(Z$7&lt;$A225+1,Z$8&gt;$A225-1),Z$9*VLOOKUP($A225,curves,3,0),0)</f>
        <v>0</v>
      </c>
      <c r="AA225" s="4" t="n">
        <f aca="false">+IF(AND(Z$7&lt;$A225+1,Z$8&gt;$A225-1),Z$9*(VLOOKUP($A225,curves,6,0)-Z$10)*VLOOKUP($A225,curves,3,0),0)</f>
        <v>0</v>
      </c>
      <c r="AC225" s="3"/>
      <c r="AD225" s="4"/>
      <c r="AF225" s="3" t="n">
        <f aca="false">+IF(AND(AF$7&lt;$A225+1,AF$8&gt;$A225-1),AF$9*VLOOKUP($A225,curves,3,0),0)</f>
        <v>8707365.61411441</v>
      </c>
      <c r="AG225" s="4" t="n">
        <f aca="false">+IF(AND(AF$7&lt;$A225+1,AF$8&gt;$A225-1),AF$9*(VLOOKUP($A225,curves,6,0)-AF$10)*VLOOKUP($A225,curves,3,0),0)</f>
        <v>18537981.3924496</v>
      </c>
      <c r="AI225" s="3" t="n">
        <f aca="false">+IF(AND(AI$7&lt;$A225+1,AI$8&gt;$A225-1),AI$9*VLOOKUP($A225,curves,3,0),0)</f>
        <v>-96026.5694655766</v>
      </c>
      <c r="AJ225" s="4" t="n">
        <f aca="false">+IF(AND(AI$7&lt;$A225+1,AI$8&gt;$A225-1),AI$9*(VLOOKUP($A225,curves,6,0)-AI$10)*VLOOKUP($A225,curves,3,0),0)</f>
        <v>-425301.676163039</v>
      </c>
      <c r="AL225" s="3" t="n">
        <f aca="false">+IF(AND(AL$7&lt;$A225+1,AL$8&gt;$A225-1),AL$9*VLOOKUP($A225,curves,3,0),0)</f>
        <v>-215283.476116221</v>
      </c>
      <c r="AM225" s="4" t="n">
        <f aca="false">+IF(AND(AL$7&lt;$A225+1,AL$8&gt;$A225-1),AL$9*(VLOOKUP($A225,curves,6,0)-AL$10)*VLOOKUP($A225,curves,3,0),0)</f>
        <v>-953490.515718742</v>
      </c>
      <c r="AO225" s="3"/>
      <c r="AP225" s="4"/>
    </row>
    <row r="226" customFormat="false" ht="12.75" hidden="false" customHeight="false" outlineLevel="0" collapsed="false">
      <c r="A226" s="58" t="n">
        <f aca="false">+curves!A215</f>
        <v>43160</v>
      </c>
      <c r="B226" s="3" t="n">
        <f aca="false">+SUMIF($H$11:$CM$11,"POS",$H226:$CM226)</f>
        <v>8349900.75884736</v>
      </c>
      <c r="C226" s="4" t="n">
        <f aca="false">+SUMIF($H$11:$CM$11,"P&amp;l",$H226:$CM226)</f>
        <v>16296670.8092837</v>
      </c>
      <c r="D226" s="66"/>
      <c r="E226" s="3" t="n">
        <f aca="false">+IF(AND($H$7&lt;$A226+1,$H$8&gt;$A226-1),$H$9*VLOOKUP($A226,curves,3,0),0)</f>
        <v>0</v>
      </c>
      <c r="F226" s="4" t="n">
        <f aca="false">-G226*1000*VLOOKUP(A226,curves,3,0)</f>
        <v>-2122576.48335348</v>
      </c>
      <c r="G226" s="67" t="n">
        <v>1229.62512214954</v>
      </c>
      <c r="H226" s="3" t="n">
        <f aca="false">+IF(AND($H$7&lt;$A226+1,$H$8&gt;$A226-1),$H$9*VLOOKUP($A226,curves,3,0),0)</f>
        <v>0</v>
      </c>
      <c r="I226" s="4" t="n">
        <f aca="false">+IF(AND(H$7&lt;$A226+1,H$8&gt;$A226-1),H$9*(VLOOKUP($A226,curves,6,0)-H$10)*VLOOKUP($A226,curves,3,0),0)</f>
        <v>0</v>
      </c>
      <c r="K226" s="3" t="n">
        <f aca="false">+IF(AND(K$7&lt;$A226+1,K$8&gt;$A226-1),K$9*VLOOKUP($A226,curves,3,0),0)</f>
        <v>0</v>
      </c>
      <c r="L226" s="4" t="n">
        <f aca="false">+IF(AND(K$7&lt;$A226+1,K$8&gt;$A226-1),K$9*(VLOOKUP($A226,curves,6,0)-K$10)*VLOOKUP($A226,curves,3,0),0)</f>
        <v>0</v>
      </c>
      <c r="N226" s="3" t="n">
        <f aca="false">+IF(AND(N$7&lt;$A226+1,N$8&gt;$A226-1),N$9*VLOOKUP($A226,curves,3,0),0)</f>
        <v>0</v>
      </c>
      <c r="O226" s="4" t="n">
        <f aca="false">+IF(AND(N$7&lt;$A226+1,N$8&gt;$A226-1),N$9*(VLOOKUP($A226,curves,6,0)-N$10)*VLOOKUP($A226,curves,3,0),0)</f>
        <v>0</v>
      </c>
      <c r="Q226" s="3"/>
      <c r="R226" s="4"/>
      <c r="T226" s="3" t="n">
        <f aca="false">+IF(AND(T$7&lt;$A226+1,T$8&gt;$A226-1),T$9*VLOOKUP($A226,curves,3,0),0)</f>
        <v>0</v>
      </c>
      <c r="U226" s="4" t="n">
        <f aca="false">+IF(AND(T$7&lt;$A226+1,T$8&gt;$A226-1),T$9*(VLOOKUP($A226,curves,6,0)-T$10)*VLOOKUP($A226,curves,3,0),0)</f>
        <v>0</v>
      </c>
      <c r="W226" s="3" t="n">
        <f aca="false">+IF(AND(W$7&lt;$A226+1,W$8&gt;$A226-1),W$9*VLOOKUP($A226,curves,3,0),0)</f>
        <v>0</v>
      </c>
      <c r="X226" s="4" t="n">
        <f aca="false">+IF(AND(W$7&lt;$A226+1,W$8&gt;$A226-1),W$9*(VLOOKUP($A226,curves,6,0)-W$10)*VLOOKUP($A226,curves,3,0),0)</f>
        <v>0</v>
      </c>
      <c r="Z226" s="3" t="n">
        <f aca="false">+IF(AND(Z$7&lt;$A226+1,Z$8&gt;$A226-1),Z$9*VLOOKUP($A226,curves,3,0),0)</f>
        <v>0</v>
      </c>
      <c r="AA226" s="4" t="n">
        <f aca="false">+IF(AND(Z$7&lt;$A226+1,Z$8&gt;$A226-1),Z$9*(VLOOKUP($A226,curves,6,0)-Z$10)*VLOOKUP($A226,curves,3,0),0)</f>
        <v>0</v>
      </c>
      <c r="AC226" s="3"/>
      <c r="AD226" s="4"/>
      <c r="AF226" s="3" t="n">
        <f aca="false">+IF(AND(AF$7&lt;$A226+1,AF$8&gt;$A226-1),AF$9*VLOOKUP($A226,curves,3,0),0)</f>
        <v>8659499.47036405</v>
      </c>
      <c r="AG226" s="4" t="n">
        <f aca="false">+IF(AND(AF$7&lt;$A226+1,AF$8&gt;$A226-1),AF$9*(VLOOKUP($A226,curves,6,0)-AF$10)*VLOOKUP($A226,curves,3,0),0)</f>
        <v>17639400.4211316</v>
      </c>
      <c r="AI226" s="3" t="n">
        <f aca="false">+IF(AND(AI$7&lt;$A226+1,AI$8&gt;$A226-1),AI$9*VLOOKUP($A226,curves,3,0),0)</f>
        <v>-95498.6920590689</v>
      </c>
      <c r="AJ226" s="4" t="n">
        <f aca="false">+IF(AND(AI$7&lt;$A226+1,AI$8&gt;$A226-1),AI$9*(VLOOKUP($A226,curves,6,0)-AI$10)*VLOOKUP($A226,curves,3,0),0)</f>
        <v>-414177.827460182</v>
      </c>
      <c r="AL226" s="3" t="n">
        <f aca="false">+IF(AND(AL$7&lt;$A226+1,AL$8&gt;$A226-1),AL$9*VLOOKUP($A226,curves,3,0),0)</f>
        <v>-214100.019457625</v>
      </c>
      <c r="AM226" s="4" t="n">
        <f aca="false">+IF(AND(AL$7&lt;$A226+1,AL$8&gt;$A226-1),AL$9*(VLOOKUP($A226,curves,6,0)-AL$10)*VLOOKUP($A226,curves,3,0),0)</f>
        <v>-928551.784387718</v>
      </c>
      <c r="AO226" s="3"/>
      <c r="AP226" s="4"/>
    </row>
    <row r="227" customFormat="false" ht="12.75" hidden="false" customHeight="false" outlineLevel="0" collapsed="false">
      <c r="A227" s="58" t="n">
        <f aca="false">+curves!A216</f>
        <v>43191</v>
      </c>
      <c r="B227" s="3" t="n">
        <f aca="false">+SUMIF($H$11:$CM$11,"POS",$H227:$CM227)</f>
        <v>8299093.98107082</v>
      </c>
      <c r="C227" s="4" t="n">
        <f aca="false">+SUMIF($H$11:$CM$11,"P&amp;l",$H227:$CM227)</f>
        <v>15384198.9796035</v>
      </c>
      <c r="D227" s="66"/>
      <c r="E227" s="3" t="n">
        <f aca="false">+IF(AND($H$7&lt;$A227+1,$H$8&gt;$A227-1),$H$9*VLOOKUP($A227,curves,3,0),0)</f>
        <v>0</v>
      </c>
      <c r="F227" s="4" t="n">
        <f aca="false">-G227*1000*VLOOKUP(A227,curves,3,0)</f>
        <v>-2110984.09256565</v>
      </c>
      <c r="G227" s="67" t="n">
        <v>1230.39617141213</v>
      </c>
      <c r="H227" s="3" t="n">
        <f aca="false">+IF(AND($H$7&lt;$A227+1,$H$8&gt;$A227-1),$H$9*VLOOKUP($A227,curves,3,0),0)</f>
        <v>0</v>
      </c>
      <c r="I227" s="4" t="n">
        <f aca="false">+IF(AND(H$7&lt;$A227+1,H$8&gt;$A227-1),H$9*(VLOOKUP($A227,curves,6,0)-H$10)*VLOOKUP($A227,curves,3,0),0)</f>
        <v>0</v>
      </c>
      <c r="K227" s="3" t="n">
        <f aca="false">+IF(AND(K$7&lt;$A227+1,K$8&gt;$A227-1),K$9*VLOOKUP($A227,curves,3,0),0)</f>
        <v>0</v>
      </c>
      <c r="L227" s="4" t="n">
        <f aca="false">+IF(AND(K$7&lt;$A227+1,K$8&gt;$A227-1),K$9*(VLOOKUP($A227,curves,6,0)-K$10)*VLOOKUP($A227,curves,3,0),0)</f>
        <v>0</v>
      </c>
      <c r="N227" s="3" t="n">
        <f aca="false">+IF(AND(N$7&lt;$A227+1,N$8&gt;$A227-1),N$9*VLOOKUP($A227,curves,3,0),0)</f>
        <v>0</v>
      </c>
      <c r="O227" s="4" t="n">
        <f aca="false">+IF(AND(N$7&lt;$A227+1,N$8&gt;$A227-1),N$9*(VLOOKUP($A227,curves,6,0)-N$10)*VLOOKUP($A227,curves,3,0),0)</f>
        <v>0</v>
      </c>
      <c r="Q227" s="3"/>
      <c r="R227" s="4"/>
      <c r="T227" s="3" t="n">
        <f aca="false">+IF(AND(T$7&lt;$A227+1,T$8&gt;$A227-1),T$9*VLOOKUP($A227,curves,3,0),0)</f>
        <v>0</v>
      </c>
      <c r="U227" s="4" t="n">
        <f aca="false">+IF(AND(T$7&lt;$A227+1,T$8&gt;$A227-1),T$9*(VLOOKUP($A227,curves,6,0)-T$10)*VLOOKUP($A227,curves,3,0),0)</f>
        <v>0</v>
      </c>
      <c r="W227" s="3" t="n">
        <f aca="false">+IF(AND(W$7&lt;$A227+1,W$8&gt;$A227-1),W$9*VLOOKUP($A227,curves,3,0),0)</f>
        <v>0</v>
      </c>
      <c r="X227" s="4" t="n">
        <f aca="false">+IF(AND(W$7&lt;$A227+1,W$8&gt;$A227-1),W$9*(VLOOKUP($A227,curves,6,0)-W$10)*VLOOKUP($A227,curves,3,0),0)</f>
        <v>0</v>
      </c>
      <c r="Z227" s="3" t="n">
        <f aca="false">+IF(AND(Z$7&lt;$A227+1,Z$8&gt;$A227-1),Z$9*VLOOKUP($A227,curves,3,0),0)</f>
        <v>0</v>
      </c>
      <c r="AA227" s="4" t="n">
        <f aca="false">+IF(AND(Z$7&lt;$A227+1,Z$8&gt;$A227-1),Z$9*(VLOOKUP($A227,curves,6,0)-Z$10)*VLOOKUP($A227,curves,3,0),0)</f>
        <v>0</v>
      </c>
      <c r="AC227" s="3"/>
      <c r="AD227" s="4"/>
      <c r="AF227" s="3" t="n">
        <f aca="false">+IF(AND(AF$7&lt;$A227+1,AF$8&gt;$A227-1),AF$9*VLOOKUP($A227,curves,3,0),0)</f>
        <v>8606808.87224159</v>
      </c>
      <c r="AG227" s="4" t="n">
        <f aca="false">+IF(AND(AF$7&lt;$A227+1,AF$8&gt;$A227-1),AF$9*(VLOOKUP($A227,curves,6,0)-AF$10)*VLOOKUP($A227,curves,3,0),0)</f>
        <v>16688602.4032765</v>
      </c>
      <c r="AI227" s="3" t="n">
        <f aca="false">+IF(AND(AI$7&lt;$A227+1,AI$8&gt;$A227-1),AI$9*VLOOKUP($A227,curves,3,0),0)</f>
        <v>-94917.6096048548</v>
      </c>
      <c r="AJ227" s="4" t="n">
        <f aca="false">+IF(AND(AI$7&lt;$A227+1,AI$8&gt;$A227-1),AI$9*(VLOOKUP($A227,curves,6,0)-AI$10)*VLOOKUP($A227,curves,3,0),0)</f>
        <v>-402355.747114979</v>
      </c>
      <c r="AL227" s="3" t="n">
        <f aca="false">+IF(AND(AL$7&lt;$A227+1,AL$8&gt;$A227-1),AL$9*VLOOKUP($A227,curves,3,0),0)</f>
        <v>-212797.281565919</v>
      </c>
      <c r="AM227" s="4" t="n">
        <f aca="false">+IF(AND(AL$7&lt;$A227+1,AL$8&gt;$A227-1),AL$9*(VLOOKUP($A227,curves,6,0)-AL$10)*VLOOKUP($A227,curves,3,0),0)</f>
        <v>-902047.676557928</v>
      </c>
      <c r="AO227" s="3"/>
      <c r="AP227" s="4"/>
    </row>
    <row r="228" customFormat="false" ht="12.75" hidden="false" customHeight="false" outlineLevel="0" collapsed="false">
      <c r="A228" s="58" t="n">
        <f aca="false">+curves!A217</f>
        <v>43221</v>
      </c>
      <c r="B228" s="3" t="n">
        <f aca="false">+SUMIF($H$11:$CM$11,"POS",$H228:$CM228)</f>
        <v>8250217.80529345</v>
      </c>
      <c r="C228" s="4" t="n">
        <f aca="false">+SUMIF($H$11:$CM$11,"P&amp;l",$H228:$CM228)</f>
        <v>15211094.0423535</v>
      </c>
      <c r="D228" s="66"/>
      <c r="E228" s="3" t="n">
        <f aca="false">+IF(AND($H$7&lt;$A228+1,$H$8&gt;$A228-1),$H$9*VLOOKUP($A228,curves,3,0),0)</f>
        <v>0</v>
      </c>
      <c r="F228" s="4" t="n">
        <f aca="false">-G228*1000*VLOOKUP(A228,curves,3,0)</f>
        <v>-2099868.24840484</v>
      </c>
      <c r="G228" s="67" t="n">
        <v>1231.16801928597</v>
      </c>
      <c r="H228" s="3" t="n">
        <f aca="false">+IF(AND($H$7&lt;$A228+1,$H$8&gt;$A228-1),$H$9*VLOOKUP($A228,curves,3,0),0)</f>
        <v>0</v>
      </c>
      <c r="I228" s="4" t="n">
        <f aca="false">+IF(AND(H$7&lt;$A228+1,H$8&gt;$A228-1),H$9*(VLOOKUP($A228,curves,6,0)-H$10)*VLOOKUP($A228,curves,3,0),0)</f>
        <v>0</v>
      </c>
      <c r="K228" s="3" t="n">
        <f aca="false">+IF(AND(K$7&lt;$A228+1,K$8&gt;$A228-1),K$9*VLOOKUP($A228,curves,3,0),0)</f>
        <v>0</v>
      </c>
      <c r="L228" s="4" t="n">
        <f aca="false">+IF(AND(K$7&lt;$A228+1,K$8&gt;$A228-1),K$9*(VLOOKUP($A228,curves,6,0)-K$10)*VLOOKUP($A228,curves,3,0),0)</f>
        <v>0</v>
      </c>
      <c r="N228" s="3" t="n">
        <f aca="false">+IF(AND(N$7&lt;$A228+1,N$8&gt;$A228-1),N$9*VLOOKUP($A228,curves,3,0),0)</f>
        <v>0</v>
      </c>
      <c r="O228" s="4" t="n">
        <f aca="false">+IF(AND(N$7&lt;$A228+1,N$8&gt;$A228-1),N$9*(VLOOKUP($A228,curves,6,0)-N$10)*VLOOKUP($A228,curves,3,0),0)</f>
        <v>0</v>
      </c>
      <c r="Q228" s="3"/>
      <c r="R228" s="4"/>
      <c r="T228" s="3" t="n">
        <f aca="false">+IF(AND(T$7&lt;$A228+1,T$8&gt;$A228-1),T$9*VLOOKUP($A228,curves,3,0),0)</f>
        <v>0</v>
      </c>
      <c r="U228" s="4" t="n">
        <f aca="false">+IF(AND(T$7&lt;$A228+1,T$8&gt;$A228-1),T$9*(VLOOKUP($A228,curves,6,0)-T$10)*VLOOKUP($A228,curves,3,0),0)</f>
        <v>0</v>
      </c>
      <c r="W228" s="3" t="n">
        <f aca="false">+IF(AND(W$7&lt;$A228+1,W$8&gt;$A228-1),W$9*VLOOKUP($A228,curves,3,0),0)</f>
        <v>0</v>
      </c>
      <c r="X228" s="4" t="n">
        <f aca="false">+IF(AND(W$7&lt;$A228+1,W$8&gt;$A228-1),W$9*(VLOOKUP($A228,curves,6,0)-W$10)*VLOOKUP($A228,curves,3,0),0)</f>
        <v>0</v>
      </c>
      <c r="Z228" s="3" t="n">
        <f aca="false">+IF(AND(Z$7&lt;$A228+1,Z$8&gt;$A228-1),Z$9*VLOOKUP($A228,curves,3,0),0)</f>
        <v>0</v>
      </c>
      <c r="AA228" s="4" t="n">
        <f aca="false">+IF(AND(Z$7&lt;$A228+1,Z$8&gt;$A228-1),Z$9*(VLOOKUP($A228,curves,6,0)-Z$10)*VLOOKUP($A228,curves,3,0),0)</f>
        <v>0</v>
      </c>
      <c r="AC228" s="3"/>
      <c r="AD228" s="4"/>
      <c r="AF228" s="3" t="n">
        <f aca="false">+IF(AND(AF$7&lt;$A228+1,AF$8&gt;$A228-1),AF$9*VLOOKUP($A228,curves,3,0),0)</f>
        <v>8556120.45923153</v>
      </c>
      <c r="AG228" s="4" t="n">
        <f aca="false">+IF(AND(AF$7&lt;$A228+1,AF$8&gt;$A228-1),AF$9*(VLOOKUP($A228,curves,6,0)-AF$10)*VLOOKUP($A228,curves,3,0),0)</f>
        <v>16504756.3658576</v>
      </c>
      <c r="AI228" s="3" t="n">
        <f aca="false">+IF(AND(AI$7&lt;$A228+1,AI$8&gt;$A228-1),AI$9*VLOOKUP($A228,curves,3,0),0)</f>
        <v>-94358.6076484971</v>
      </c>
      <c r="AJ228" s="4" t="n">
        <f aca="false">+IF(AND(AI$7&lt;$A228+1,AI$8&gt;$A228-1),AI$9*(VLOOKUP($A228,curves,6,0)-AI$10)*VLOOKUP($A228,curves,3,0),0)</f>
        <v>-399042.551745494</v>
      </c>
      <c r="AL228" s="3" t="n">
        <f aca="false">+IF(AND(AL$7&lt;$A228+1,AL$8&gt;$A228-1),AL$9*VLOOKUP($A228,curves,3,0),0)</f>
        <v>-211544.046289576</v>
      </c>
      <c r="AM228" s="4" t="n">
        <f aca="false">+IF(AND(AL$7&lt;$A228+1,AL$8&gt;$A228-1),AL$9*(VLOOKUP($A228,curves,6,0)-AL$10)*VLOOKUP($A228,curves,3,0),0)</f>
        <v>-894619.771758616</v>
      </c>
      <c r="AO228" s="3"/>
      <c r="AP228" s="4"/>
    </row>
    <row r="229" customFormat="false" ht="12.75" hidden="false" customHeight="false" outlineLevel="0" collapsed="false">
      <c r="A229" s="58" t="n">
        <f aca="false">+curves!A218</f>
        <v>43252</v>
      </c>
      <c r="B229" s="3" t="n">
        <f aca="false">+SUMIF($H$11:$CM$11,"POS",$H229:$CM229)</f>
        <v>8200012.03904948</v>
      </c>
      <c r="C229" s="4" t="n">
        <f aca="false">+SUMIF($H$11:$CM$11,"P&amp;l",$H229:$CM229)</f>
        <v>15282528.8927619</v>
      </c>
      <c r="D229" s="66"/>
      <c r="E229" s="3" t="n">
        <f aca="false">+IF(AND($H$7&lt;$A229+1,$H$8&gt;$A229-1),$H$9*VLOOKUP($A229,curves,3,0),0)</f>
        <v>0</v>
      </c>
      <c r="F229" s="4" t="n">
        <f aca="false">-G229*1000*VLOOKUP(A229,curves,3,0)</f>
        <v>-2088399.53828569</v>
      </c>
      <c r="G229" s="67" t="n">
        <v>1231.94066659821</v>
      </c>
      <c r="H229" s="3" t="n">
        <f aca="false">+IF(AND($H$7&lt;$A229+1,$H$8&gt;$A229-1),$H$9*VLOOKUP($A229,curves,3,0),0)</f>
        <v>0</v>
      </c>
      <c r="I229" s="4" t="n">
        <f aca="false">+IF(AND(H$7&lt;$A229+1,H$8&gt;$A229-1),H$9*(VLOOKUP($A229,curves,6,0)-H$10)*VLOOKUP($A229,curves,3,0),0)</f>
        <v>0</v>
      </c>
      <c r="K229" s="3" t="n">
        <f aca="false">+IF(AND(K$7&lt;$A229+1,K$8&gt;$A229-1),K$9*VLOOKUP($A229,curves,3,0),0)</f>
        <v>0</v>
      </c>
      <c r="L229" s="4" t="n">
        <f aca="false">+IF(AND(K$7&lt;$A229+1,K$8&gt;$A229-1),K$9*(VLOOKUP($A229,curves,6,0)-K$10)*VLOOKUP($A229,curves,3,0),0)</f>
        <v>0</v>
      </c>
      <c r="N229" s="3" t="n">
        <f aca="false">+IF(AND(N$7&lt;$A229+1,N$8&gt;$A229-1),N$9*VLOOKUP($A229,curves,3,0),0)</f>
        <v>0</v>
      </c>
      <c r="O229" s="4" t="n">
        <f aca="false">+IF(AND(N$7&lt;$A229+1,N$8&gt;$A229-1),N$9*(VLOOKUP($A229,curves,6,0)-N$10)*VLOOKUP($A229,curves,3,0),0)</f>
        <v>0</v>
      </c>
      <c r="Q229" s="3"/>
      <c r="R229" s="4"/>
      <c r="T229" s="3" t="n">
        <f aca="false">+IF(AND(T$7&lt;$A229+1,T$8&gt;$A229-1),T$9*VLOOKUP($A229,curves,3,0),0)</f>
        <v>0</v>
      </c>
      <c r="U229" s="4" t="n">
        <f aca="false">+IF(AND(T$7&lt;$A229+1,T$8&gt;$A229-1),T$9*(VLOOKUP($A229,curves,6,0)-T$10)*VLOOKUP($A229,curves,3,0),0)</f>
        <v>0</v>
      </c>
      <c r="W229" s="3" t="n">
        <f aca="false">+IF(AND(W$7&lt;$A229+1,W$8&gt;$A229-1),W$9*VLOOKUP($A229,curves,3,0),0)</f>
        <v>0</v>
      </c>
      <c r="X229" s="4" t="n">
        <f aca="false">+IF(AND(W$7&lt;$A229+1,W$8&gt;$A229-1),W$9*(VLOOKUP($A229,curves,6,0)-W$10)*VLOOKUP($A229,curves,3,0),0)</f>
        <v>0</v>
      </c>
      <c r="Z229" s="3" t="n">
        <f aca="false">+IF(AND(Z$7&lt;$A229+1,Z$8&gt;$A229-1),Z$9*VLOOKUP($A229,curves,3,0),0)</f>
        <v>0</v>
      </c>
      <c r="AA229" s="4" t="n">
        <f aca="false">+IF(AND(Z$7&lt;$A229+1,Z$8&gt;$A229-1),Z$9*(VLOOKUP($A229,curves,6,0)-Z$10)*VLOOKUP($A229,curves,3,0),0)</f>
        <v>0</v>
      </c>
      <c r="AC229" s="3"/>
      <c r="AD229" s="4"/>
      <c r="AF229" s="3" t="n">
        <f aca="false">+IF(AND(AF$7&lt;$A229+1,AF$8&gt;$A229-1),AF$9*VLOOKUP($A229,curves,3,0),0)</f>
        <v>8504053.15702578</v>
      </c>
      <c r="AG229" s="4" t="n">
        <f aca="false">+IF(AND(AF$7&lt;$A229+1,AF$8&gt;$A229-1),AF$9*(VLOOKUP($A229,curves,6,0)-AF$10)*VLOOKUP($A229,curves,3,0),0)</f>
        <v>16574399.6030432</v>
      </c>
      <c r="AI229" s="3" t="n">
        <f aca="false">+IF(AND(AI$7&lt;$A229+1,AI$8&gt;$A229-1),AI$9*VLOOKUP($A229,curves,3,0),0)</f>
        <v>-93784.3990263117</v>
      </c>
      <c r="AJ229" s="4" t="n">
        <f aca="false">+IF(AND(AI$7&lt;$A229+1,AI$8&gt;$A229-1),AI$9*(VLOOKUP($A229,curves,6,0)-AI$10)*VLOOKUP($A229,curves,3,0),0)</f>
        <v>-398489.911462798</v>
      </c>
      <c r="AL229" s="3" t="n">
        <f aca="false">+IF(AND(AL$7&lt;$A229+1,AL$8&gt;$A229-1),AL$9*VLOOKUP($A229,curves,3,0),0)</f>
        <v>-210256.718949987</v>
      </c>
      <c r="AM229" s="4" t="n">
        <f aca="false">+IF(AND(AL$7&lt;$A229+1,AL$8&gt;$A229-1),AL$9*(VLOOKUP($A229,curves,6,0)-AL$10)*VLOOKUP($A229,curves,3,0),0)</f>
        <v>-893380.798818493</v>
      </c>
      <c r="AO229" s="3"/>
      <c r="AP229" s="4"/>
    </row>
    <row r="230" customFormat="false" ht="12.75" hidden="false" customHeight="false" outlineLevel="0" collapsed="false">
      <c r="A230" s="58" t="n">
        <f aca="false">+curves!A219</f>
        <v>43282</v>
      </c>
      <c r="B230" s="3" t="n">
        <f aca="false">+SUMIF($H$11:$CM$11,"POS",$H230:$CM230)</f>
        <v>8151714.06937939</v>
      </c>
      <c r="C230" s="4" t="n">
        <f aca="false">+SUMIF($H$11:$CM$11,"P&amp;l",$H230:$CM230)</f>
        <v>15722376.4007761</v>
      </c>
      <c r="D230" s="66"/>
      <c r="E230" s="3" t="n">
        <f aca="false">+IF(AND($H$7&lt;$A230+1,$H$8&gt;$A230-1),$H$9*VLOOKUP($A230,curves,3,0),0)</f>
        <v>0</v>
      </c>
      <c r="F230" s="4" t="n">
        <f aca="false">-G230*1000*VLOOKUP(A230,curves,3,0)</f>
        <v>-2077402.32504007</v>
      </c>
      <c r="G230" s="67" t="n">
        <v>1232.71411417674</v>
      </c>
      <c r="H230" s="3" t="n">
        <f aca="false">+IF(AND($H$7&lt;$A230+1,$H$8&gt;$A230-1),$H$9*VLOOKUP($A230,curves,3,0),0)</f>
        <v>0</v>
      </c>
      <c r="I230" s="4" t="n">
        <f aca="false">+IF(AND(H$7&lt;$A230+1,H$8&gt;$A230-1),H$9*(VLOOKUP($A230,curves,6,0)-H$10)*VLOOKUP($A230,curves,3,0),0)</f>
        <v>0</v>
      </c>
      <c r="K230" s="3" t="n">
        <f aca="false">+IF(AND(K$7&lt;$A230+1,K$8&gt;$A230-1),K$9*VLOOKUP($A230,curves,3,0),0)</f>
        <v>0</v>
      </c>
      <c r="L230" s="4" t="n">
        <f aca="false">+IF(AND(K$7&lt;$A230+1,K$8&gt;$A230-1),K$9*(VLOOKUP($A230,curves,6,0)-K$10)*VLOOKUP($A230,curves,3,0),0)</f>
        <v>0</v>
      </c>
      <c r="N230" s="3" t="n">
        <f aca="false">+IF(AND(N$7&lt;$A230+1,N$8&gt;$A230-1),N$9*VLOOKUP($A230,curves,3,0),0)</f>
        <v>0</v>
      </c>
      <c r="O230" s="4" t="n">
        <f aca="false">+IF(AND(N$7&lt;$A230+1,N$8&gt;$A230-1),N$9*(VLOOKUP($A230,curves,6,0)-N$10)*VLOOKUP($A230,curves,3,0),0)</f>
        <v>0</v>
      </c>
      <c r="Q230" s="3"/>
      <c r="R230" s="4"/>
      <c r="T230" s="3" t="n">
        <f aca="false">+IF(AND(T$7&lt;$A230+1,T$8&gt;$A230-1),T$9*VLOOKUP($A230,curves,3,0),0)</f>
        <v>0</v>
      </c>
      <c r="U230" s="4" t="n">
        <f aca="false">+IF(AND(T$7&lt;$A230+1,T$8&gt;$A230-1),T$9*(VLOOKUP($A230,curves,6,0)-T$10)*VLOOKUP($A230,curves,3,0),0)</f>
        <v>0</v>
      </c>
      <c r="W230" s="3" t="n">
        <f aca="false">+IF(AND(W$7&lt;$A230+1,W$8&gt;$A230-1),W$9*VLOOKUP($A230,curves,3,0),0)</f>
        <v>0</v>
      </c>
      <c r="X230" s="4" t="n">
        <f aca="false">+IF(AND(W$7&lt;$A230+1,W$8&gt;$A230-1),W$9*(VLOOKUP($A230,curves,6,0)-W$10)*VLOOKUP($A230,curves,3,0),0)</f>
        <v>0</v>
      </c>
      <c r="Z230" s="3" t="n">
        <f aca="false">+IF(AND(Z$7&lt;$A230+1,Z$8&gt;$A230-1),Z$9*VLOOKUP($A230,curves,3,0),0)</f>
        <v>0</v>
      </c>
      <c r="AA230" s="4" t="n">
        <f aca="false">+IF(AND(Z$7&lt;$A230+1,Z$8&gt;$A230-1),Z$9*(VLOOKUP($A230,curves,6,0)-Z$10)*VLOOKUP($A230,curves,3,0),0)</f>
        <v>0</v>
      </c>
      <c r="AC230" s="3"/>
      <c r="AD230" s="4"/>
      <c r="AF230" s="3" t="n">
        <f aca="false">+IF(AND(AF$7&lt;$A230+1,AF$8&gt;$A230-1),AF$9*VLOOKUP($A230,curves,3,0),0)</f>
        <v>8453964.38892459</v>
      </c>
      <c r="AG230" s="4" t="n">
        <f aca="false">+IF(AND(AF$7&lt;$A230+1,AF$8&gt;$A230-1),AF$9*(VLOOKUP($A230,curves,6,0)-AF$10)*VLOOKUP($A230,curves,3,0),0)</f>
        <v>17026284.2792941</v>
      </c>
      <c r="AI230" s="3" t="n">
        <f aca="false">+IF(AND(AI$7&lt;$A230+1,AI$8&gt;$A230-1),AI$9*VLOOKUP($A230,curves,3,0),0)</f>
        <v>-93232.0100739382</v>
      </c>
      <c r="AJ230" s="4" t="n">
        <f aca="false">+IF(AND(AI$7&lt;$A230+1,AI$8&gt;$A230-1),AI$9*(VLOOKUP($A230,curves,6,0)-AI$10)*VLOOKUP($A230,curves,3,0),0)</f>
        <v>-402202.891458969</v>
      </c>
      <c r="AL230" s="3" t="n">
        <f aca="false">+IF(AND(AL$7&lt;$A230+1,AL$8&gt;$A230-1),AL$9*VLOOKUP($A230,curves,3,0),0)</f>
        <v>-209018.309471266</v>
      </c>
      <c r="AM230" s="4" t="n">
        <f aca="false">+IF(AND(AL$7&lt;$A230+1,AL$8&gt;$A230-1),AL$9*(VLOOKUP($A230,curves,6,0)-AL$10)*VLOOKUP($A230,curves,3,0),0)</f>
        <v>-901704.987059043</v>
      </c>
      <c r="AO230" s="3"/>
      <c r="AP230" s="4"/>
    </row>
    <row r="231" customFormat="false" ht="12.75" hidden="false" customHeight="false" outlineLevel="0" collapsed="false">
      <c r="A231" s="58" t="n">
        <f aca="false">+curves!A220</f>
        <v>43313</v>
      </c>
      <c r="B231" s="3" t="n">
        <f aca="false">+SUMIF($H$11:$CM$11,"POS",$H231:$CM231)</f>
        <v>8102102.2715572</v>
      </c>
      <c r="C231" s="4" t="n">
        <f aca="false">+SUMIF($H$11:$CM$11,"P&amp;l",$H231:$CM231)</f>
        <v>15602382.8124105</v>
      </c>
      <c r="D231" s="66"/>
      <c r="E231" s="3" t="n">
        <f aca="false">+IF(AND($H$7&lt;$A231+1,$H$8&gt;$A231-1),$H$9*VLOOKUP($A231,curves,3,0),0)</f>
        <v>0</v>
      </c>
      <c r="F231" s="4" t="n">
        <f aca="false">-G231*1000*VLOOKUP(A231,curves,3,0)</f>
        <v>-2066055.97902041</v>
      </c>
      <c r="G231" s="67" t="n">
        <v>1233.48836285055</v>
      </c>
      <c r="H231" s="3" t="n">
        <f aca="false">+IF(AND($H$7&lt;$A231+1,$H$8&gt;$A231-1),$H$9*VLOOKUP($A231,curves,3,0),0)</f>
        <v>0</v>
      </c>
      <c r="I231" s="4" t="n">
        <f aca="false">+IF(AND(H$7&lt;$A231+1,H$8&gt;$A231-1),H$9*(VLOOKUP($A231,curves,6,0)-H$10)*VLOOKUP($A231,curves,3,0),0)</f>
        <v>0</v>
      </c>
      <c r="K231" s="3" t="n">
        <f aca="false">+IF(AND(K$7&lt;$A231+1,K$8&gt;$A231-1),K$9*VLOOKUP($A231,curves,3,0),0)</f>
        <v>0</v>
      </c>
      <c r="L231" s="4" t="n">
        <f aca="false">+IF(AND(K$7&lt;$A231+1,K$8&gt;$A231-1),K$9*(VLOOKUP($A231,curves,6,0)-K$10)*VLOOKUP($A231,curves,3,0),0)</f>
        <v>0</v>
      </c>
      <c r="N231" s="3" t="n">
        <f aca="false">+IF(AND(N$7&lt;$A231+1,N$8&gt;$A231-1),N$9*VLOOKUP($A231,curves,3,0),0)</f>
        <v>0</v>
      </c>
      <c r="O231" s="4" t="n">
        <f aca="false">+IF(AND(N$7&lt;$A231+1,N$8&gt;$A231-1),N$9*(VLOOKUP($A231,curves,6,0)-N$10)*VLOOKUP($A231,curves,3,0),0)</f>
        <v>0</v>
      </c>
      <c r="Q231" s="3"/>
      <c r="R231" s="4"/>
      <c r="T231" s="3" t="n">
        <f aca="false">+IF(AND(T$7&lt;$A231+1,T$8&gt;$A231-1),T$9*VLOOKUP($A231,curves,3,0),0)</f>
        <v>0</v>
      </c>
      <c r="U231" s="4" t="n">
        <f aca="false">+IF(AND(T$7&lt;$A231+1,T$8&gt;$A231-1),T$9*(VLOOKUP($A231,curves,6,0)-T$10)*VLOOKUP($A231,curves,3,0),0)</f>
        <v>0</v>
      </c>
      <c r="W231" s="3" t="n">
        <f aca="false">+IF(AND(W$7&lt;$A231+1,W$8&gt;$A231-1),W$9*VLOOKUP($A231,curves,3,0),0)</f>
        <v>0</v>
      </c>
      <c r="X231" s="4" t="n">
        <f aca="false">+IF(AND(W$7&lt;$A231+1,W$8&gt;$A231-1),W$9*(VLOOKUP($A231,curves,6,0)-W$10)*VLOOKUP($A231,curves,3,0),0)</f>
        <v>0</v>
      </c>
      <c r="Z231" s="3" t="n">
        <f aca="false">+IF(AND(Z$7&lt;$A231+1,Z$8&gt;$A231-1),Z$9*VLOOKUP($A231,curves,3,0),0)</f>
        <v>0</v>
      </c>
      <c r="AA231" s="4" t="n">
        <f aca="false">+IF(AND(Z$7&lt;$A231+1,Z$8&gt;$A231-1),Z$9*(VLOOKUP($A231,curves,6,0)-Z$10)*VLOOKUP($A231,curves,3,0),0)</f>
        <v>0</v>
      </c>
      <c r="AC231" s="3"/>
      <c r="AD231" s="4"/>
      <c r="AF231" s="3" t="n">
        <f aca="false">+IF(AND(AF$7&lt;$A231+1,AF$8&gt;$A231-1),AF$9*VLOOKUP($A231,curves,3,0),0)</f>
        <v>8402513.07837939</v>
      </c>
      <c r="AG231" s="4" t="n">
        <f aca="false">+IF(AND(AF$7&lt;$A231+1,AF$8&gt;$A231-1),AF$9*(VLOOKUP($A231,curves,6,0)-AF$10)*VLOOKUP($A231,curves,3,0),0)</f>
        <v>16897453.800621</v>
      </c>
      <c r="AI231" s="3" t="n">
        <f aca="false">+IF(AND(AI$7&lt;$A231+1,AI$8&gt;$A231-1),AI$9*VLOOKUP($A231,curves,3,0),0)</f>
        <v>-92664.5947309836</v>
      </c>
      <c r="AJ231" s="4" t="n">
        <f aca="false">+IF(AND(AI$7&lt;$A231+1,AI$8&gt;$A231-1),AI$9*(VLOOKUP($A231,curves,6,0)-AI$10)*VLOOKUP($A231,curves,3,0),0)</f>
        <v>-399477.06788527</v>
      </c>
      <c r="AL231" s="3" t="n">
        <f aca="false">+IF(AND(AL$7&lt;$A231+1,AL$8&gt;$A231-1),AL$9*VLOOKUP($A231,curves,3,0),0)</f>
        <v>-207746.21209121</v>
      </c>
      <c r="AM231" s="4" t="n">
        <f aca="false">+IF(AND(AL$7&lt;$A231+1,AL$8&gt;$A231-1),AL$9*(VLOOKUP($A231,curves,6,0)-AL$10)*VLOOKUP($A231,curves,3,0),0)</f>
        <v>-895593.920325207</v>
      </c>
      <c r="AO231" s="3"/>
      <c r="AP231" s="4"/>
    </row>
    <row r="232" customFormat="false" ht="12.75" hidden="false" customHeight="false" outlineLevel="0" collapsed="false">
      <c r="A232" s="58" t="n">
        <f aca="false">+curves!A221</f>
        <v>43344</v>
      </c>
      <c r="B232" s="3" t="n">
        <f aca="false">+SUMIF($H$11:$CM$11,"POS",$H232:$CM232)</f>
        <v>8052789.653634</v>
      </c>
      <c r="C232" s="4" t="n">
        <f aca="false">+SUMIF($H$11:$CM$11,"P&amp;l",$H232:$CM232)</f>
        <v>15257784.023795</v>
      </c>
      <c r="D232" s="66"/>
      <c r="E232" s="3" t="n">
        <f aca="false">+IF(AND($H$7&lt;$A232+1,$H$8&gt;$A232-1),$H$9*VLOOKUP($A232,curves,3,0),0)</f>
        <v>0</v>
      </c>
      <c r="F232" s="4" t="n">
        <f aca="false">-G232*1000*VLOOKUP(A232,curves,3,0)</f>
        <v>-2054771.425539</v>
      </c>
      <c r="G232" s="67" t="n">
        <v>1234.2634134494</v>
      </c>
      <c r="H232" s="3" t="n">
        <f aca="false">+IF(AND($H$7&lt;$A232+1,$H$8&gt;$A232-1),$H$9*VLOOKUP($A232,curves,3,0),0)</f>
        <v>0</v>
      </c>
      <c r="I232" s="4" t="n">
        <f aca="false">+IF(AND(H$7&lt;$A232+1,H$8&gt;$A232-1),H$9*(VLOOKUP($A232,curves,6,0)-H$10)*VLOOKUP($A232,curves,3,0),0)</f>
        <v>0</v>
      </c>
      <c r="K232" s="3" t="n">
        <f aca="false">+IF(AND(K$7&lt;$A232+1,K$8&gt;$A232-1),K$9*VLOOKUP($A232,curves,3,0),0)</f>
        <v>0</v>
      </c>
      <c r="L232" s="4" t="n">
        <f aca="false">+IF(AND(K$7&lt;$A232+1,K$8&gt;$A232-1),K$9*(VLOOKUP($A232,curves,6,0)-K$10)*VLOOKUP($A232,curves,3,0),0)</f>
        <v>0</v>
      </c>
      <c r="N232" s="3" t="n">
        <f aca="false">+IF(AND(N$7&lt;$A232+1,N$8&gt;$A232-1),N$9*VLOOKUP($A232,curves,3,0),0)</f>
        <v>0</v>
      </c>
      <c r="O232" s="4" t="n">
        <f aca="false">+IF(AND(N$7&lt;$A232+1,N$8&gt;$A232-1),N$9*(VLOOKUP($A232,curves,6,0)-N$10)*VLOOKUP($A232,curves,3,0),0)</f>
        <v>0</v>
      </c>
      <c r="Q232" s="3"/>
      <c r="R232" s="4"/>
      <c r="T232" s="3" t="n">
        <f aca="false">+IF(AND(T$7&lt;$A232+1,T$8&gt;$A232-1),T$9*VLOOKUP($A232,curves,3,0),0)</f>
        <v>0</v>
      </c>
      <c r="U232" s="4" t="n">
        <f aca="false">+IF(AND(T$7&lt;$A232+1,T$8&gt;$A232-1),T$9*(VLOOKUP($A232,curves,6,0)-T$10)*VLOOKUP($A232,curves,3,0),0)</f>
        <v>0</v>
      </c>
      <c r="W232" s="3" t="n">
        <f aca="false">+IF(AND(W$7&lt;$A232+1,W$8&gt;$A232-1),W$9*VLOOKUP($A232,curves,3,0),0)</f>
        <v>0</v>
      </c>
      <c r="X232" s="4" t="n">
        <f aca="false">+IF(AND(W$7&lt;$A232+1,W$8&gt;$A232-1),W$9*(VLOOKUP($A232,curves,6,0)-W$10)*VLOOKUP($A232,curves,3,0),0)</f>
        <v>0</v>
      </c>
      <c r="Z232" s="3" t="n">
        <f aca="false">+IF(AND(Z$7&lt;$A232+1,Z$8&gt;$A232-1),Z$9*VLOOKUP($A232,curves,3,0),0)</f>
        <v>0</v>
      </c>
      <c r="AA232" s="4" t="n">
        <f aca="false">+IF(AND(Z$7&lt;$A232+1,Z$8&gt;$A232-1),Z$9*(VLOOKUP($A232,curves,6,0)-Z$10)*VLOOKUP($A232,curves,3,0),0)</f>
        <v>0</v>
      </c>
      <c r="AC232" s="3"/>
      <c r="AD232" s="4"/>
      <c r="AF232" s="3" t="n">
        <f aca="false">+IF(AND(AF$7&lt;$A232+1,AF$8&gt;$A232-1),AF$9*VLOOKUP($A232,curves,3,0),0)</f>
        <v>8351372.04076458</v>
      </c>
      <c r="AG232" s="4" t="n">
        <f aca="false">+IF(AND(AF$7&lt;$A232+1,AF$8&gt;$A232-1),AF$9*(VLOOKUP($A232,curves,6,0)-AF$10)*VLOOKUP($A232,curves,3,0),0)</f>
        <v>16535716.6407139</v>
      </c>
      <c r="AI232" s="3" t="n">
        <f aca="false">+IF(AND(AI$7&lt;$A232+1,AI$8&gt;$A232-1),AI$9*VLOOKUP($A232,curves,3,0),0)</f>
        <v>-92100.6011399599</v>
      </c>
      <c r="AJ232" s="4" t="n">
        <f aca="false">+IF(AND(AI$7&lt;$A232+1,AI$8&gt;$A232-1),AI$9*(VLOOKUP($A232,curves,6,0)-AI$10)*VLOOKUP($A232,curves,3,0),0)</f>
        <v>-394190.572879028</v>
      </c>
      <c r="AL232" s="3" t="n">
        <f aca="false">+IF(AND(AL$7&lt;$A232+1,AL$8&gt;$A232-1),AL$9*VLOOKUP($A232,curves,3,0),0)</f>
        <v>-206481.785990616</v>
      </c>
      <c r="AM232" s="4" t="n">
        <f aca="false">+IF(AND(AL$7&lt;$A232+1,AL$8&gt;$A232-1),AL$9*(VLOOKUP($A232,curves,6,0)-AL$10)*VLOOKUP($A232,curves,3,0),0)</f>
        <v>-883742.044039834</v>
      </c>
      <c r="AO232" s="3"/>
      <c r="AP232" s="4"/>
    </row>
    <row r="233" customFormat="false" ht="12.75" hidden="false" customHeight="false" outlineLevel="0" collapsed="false">
      <c r="A233" s="58" t="n">
        <f aca="false">+curves!A222</f>
        <v>43374</v>
      </c>
      <c r="B233" s="3" t="n">
        <f aca="false">+SUMIF($H$11:$CM$11,"POS",$H233:$CM233)</f>
        <v>8005350.94097998</v>
      </c>
      <c r="C233" s="4" t="n">
        <f aca="false">+SUMIF($H$11:$CM$11,"P&amp;l",$H233:$CM233)</f>
        <v>15175906.2828915</v>
      </c>
      <c r="D233" s="66"/>
      <c r="E233" s="3" t="n">
        <f aca="false">+IF(AND($H$7&lt;$A233+1,$H$8&gt;$A233-1),$H$9*VLOOKUP($A233,curves,3,0),0)</f>
        <v>0</v>
      </c>
      <c r="F233" s="4" t="n">
        <f aca="false">-G233*1000*VLOOKUP(A233,curves,3,0)</f>
        <v>-2043950.84898525</v>
      </c>
      <c r="G233" s="67" t="n">
        <v>1235.03926680372</v>
      </c>
      <c r="H233" s="3" t="n">
        <f aca="false">+IF(AND($H$7&lt;$A233+1,$H$8&gt;$A233-1),$H$9*VLOOKUP($A233,curves,3,0),0)</f>
        <v>0</v>
      </c>
      <c r="I233" s="4" t="n">
        <f aca="false">+IF(AND(H$7&lt;$A233+1,H$8&gt;$A233-1),H$9*(VLOOKUP($A233,curves,6,0)-H$10)*VLOOKUP($A233,curves,3,0),0)</f>
        <v>0</v>
      </c>
      <c r="K233" s="3" t="n">
        <f aca="false">+IF(AND(K$7&lt;$A233+1,K$8&gt;$A233-1),K$9*VLOOKUP($A233,curves,3,0),0)</f>
        <v>0</v>
      </c>
      <c r="L233" s="4" t="n">
        <f aca="false">+IF(AND(K$7&lt;$A233+1,K$8&gt;$A233-1),K$9*(VLOOKUP($A233,curves,6,0)-K$10)*VLOOKUP($A233,curves,3,0),0)</f>
        <v>0</v>
      </c>
      <c r="N233" s="3" t="n">
        <f aca="false">+IF(AND(N$7&lt;$A233+1,N$8&gt;$A233-1),N$9*VLOOKUP($A233,curves,3,0),0)</f>
        <v>0</v>
      </c>
      <c r="O233" s="4" t="n">
        <f aca="false">+IF(AND(N$7&lt;$A233+1,N$8&gt;$A233-1),N$9*(VLOOKUP($A233,curves,6,0)-N$10)*VLOOKUP($A233,curves,3,0),0)</f>
        <v>0</v>
      </c>
      <c r="Q233" s="3"/>
      <c r="R233" s="4"/>
      <c r="T233" s="3" t="n">
        <f aca="false">+IF(AND(T$7&lt;$A233+1,T$8&gt;$A233-1),T$9*VLOOKUP($A233,curves,3,0),0)</f>
        <v>0</v>
      </c>
      <c r="U233" s="4" t="n">
        <f aca="false">+IF(AND(T$7&lt;$A233+1,T$8&gt;$A233-1),T$9*(VLOOKUP($A233,curves,6,0)-T$10)*VLOOKUP($A233,curves,3,0),0)</f>
        <v>0</v>
      </c>
      <c r="W233" s="3" t="n">
        <f aca="false">+IF(AND(W$7&lt;$A233+1,W$8&gt;$A233-1),W$9*VLOOKUP($A233,curves,3,0),0)</f>
        <v>0</v>
      </c>
      <c r="X233" s="4" t="n">
        <f aca="false">+IF(AND(W$7&lt;$A233+1,W$8&gt;$A233-1),W$9*(VLOOKUP($A233,curves,6,0)-W$10)*VLOOKUP($A233,curves,3,0),0)</f>
        <v>0</v>
      </c>
      <c r="Z233" s="3" t="n">
        <f aca="false">+IF(AND(Z$7&lt;$A233+1,Z$8&gt;$A233-1),Z$9*VLOOKUP($A233,curves,3,0),0)</f>
        <v>0</v>
      </c>
      <c r="AA233" s="4" t="n">
        <f aca="false">+IF(AND(Z$7&lt;$A233+1,Z$8&gt;$A233-1),Z$9*(VLOOKUP($A233,curves,6,0)-Z$10)*VLOOKUP($A233,curves,3,0),0)</f>
        <v>0</v>
      </c>
      <c r="AC233" s="3"/>
      <c r="AD233" s="4"/>
      <c r="AF233" s="3" t="n">
        <f aca="false">+IF(AND(AF$7&lt;$A233+1,AF$8&gt;$A233-1),AF$9*VLOOKUP($A233,curves,3,0),0)</f>
        <v>8302174.38932339</v>
      </c>
      <c r="AG233" s="4" t="n">
        <f aca="false">+IF(AND(AF$7&lt;$A233+1,AF$8&gt;$A233-1),AF$9*(VLOOKUP($A233,curves,6,0)-AF$10)*VLOOKUP($A233,curves,3,0),0)</f>
        <v>16446607.4652496</v>
      </c>
      <c r="AI233" s="3" t="n">
        <f aca="false">+IF(AND(AI$7&lt;$A233+1,AI$8&gt;$A233-1),AI$9*VLOOKUP($A233,curves,3,0),0)</f>
        <v>-91558.0396003362</v>
      </c>
      <c r="AJ233" s="4" t="n">
        <f aca="false">+IF(AND(AI$7&lt;$A233+1,AI$8&gt;$A233-1),AI$9*(VLOOKUP($A233,curves,6,0)-AI$10)*VLOOKUP($A233,curves,3,0),0)</f>
        <v>-391959.967529039</v>
      </c>
      <c r="AL233" s="3" t="n">
        <f aca="false">+IF(AND(AL$7&lt;$A233+1,AL$8&gt;$A233-1),AL$9*VLOOKUP($A233,curves,3,0),0)</f>
        <v>-205265.408743076</v>
      </c>
      <c r="AM233" s="4" t="n">
        <f aca="false">+IF(AND(AL$7&lt;$A233+1,AL$8&gt;$A233-1),AL$9*(VLOOKUP($A233,curves,6,0)-AL$10)*VLOOKUP($A233,curves,3,0),0)</f>
        <v>-878741.21482911</v>
      </c>
      <c r="AO233" s="3"/>
      <c r="AP233" s="4"/>
    </row>
    <row r="234" customFormat="false" ht="12.75" hidden="false" customHeight="false" outlineLevel="0" collapsed="false">
      <c r="A234" s="58" t="n">
        <f aca="false">+curves!A223</f>
        <v>43405</v>
      </c>
      <c r="B234" s="3" t="n">
        <f aca="false">+SUMIF($H$11:$CM$11,"POS",$H234:$CM234)</f>
        <v>7956621.82339051</v>
      </c>
      <c r="C234" s="4" t="n">
        <f aca="false">+SUMIF($H$11:$CM$11,"P&amp;l",$H234:$CM234)</f>
        <v>15266531.8074417</v>
      </c>
      <c r="D234" s="66"/>
      <c r="E234" s="3" t="n">
        <f aca="false">+IF(AND($H$7&lt;$A234+1,$H$8&gt;$A234-1),$H$9*VLOOKUP($A234,curves,3,0),0)</f>
        <v>0</v>
      </c>
      <c r="F234" s="4" t="n">
        <f aca="false">-G234*1000*VLOOKUP(A234,curves,3,0)</f>
        <v>-2032786.69931391</v>
      </c>
      <c r="G234" s="67" t="n">
        <v>1235.8159237451</v>
      </c>
      <c r="H234" s="3" t="n">
        <f aca="false">+IF(AND($H$7&lt;$A234+1,$H$8&gt;$A234-1),$H$9*VLOOKUP($A234,curves,3,0),0)</f>
        <v>0</v>
      </c>
      <c r="I234" s="4" t="n">
        <f aca="false">+IF(AND(H$7&lt;$A234+1,H$8&gt;$A234-1),H$9*(VLOOKUP($A234,curves,6,0)-H$10)*VLOOKUP($A234,curves,3,0),0)</f>
        <v>0</v>
      </c>
      <c r="K234" s="3" t="n">
        <f aca="false">+IF(AND(K$7&lt;$A234+1,K$8&gt;$A234-1),K$9*VLOOKUP($A234,curves,3,0),0)</f>
        <v>0</v>
      </c>
      <c r="L234" s="4" t="n">
        <f aca="false">+IF(AND(K$7&lt;$A234+1,K$8&gt;$A234-1),K$9*(VLOOKUP($A234,curves,6,0)-K$10)*VLOOKUP($A234,curves,3,0),0)</f>
        <v>0</v>
      </c>
      <c r="N234" s="3" t="n">
        <f aca="false">+IF(AND(N$7&lt;$A234+1,N$8&gt;$A234-1),N$9*VLOOKUP($A234,curves,3,0),0)</f>
        <v>0</v>
      </c>
      <c r="O234" s="4" t="n">
        <f aca="false">+IF(AND(N$7&lt;$A234+1,N$8&gt;$A234-1),N$9*(VLOOKUP($A234,curves,6,0)-N$10)*VLOOKUP($A234,curves,3,0),0)</f>
        <v>0</v>
      </c>
      <c r="Q234" s="3"/>
      <c r="R234" s="4"/>
      <c r="T234" s="3" t="n">
        <f aca="false">+IF(AND(T$7&lt;$A234+1,T$8&gt;$A234-1),T$9*VLOOKUP($A234,curves,3,0),0)</f>
        <v>0</v>
      </c>
      <c r="U234" s="4" t="n">
        <f aca="false">+IF(AND(T$7&lt;$A234+1,T$8&gt;$A234-1),T$9*(VLOOKUP($A234,curves,6,0)-T$10)*VLOOKUP($A234,curves,3,0),0)</f>
        <v>0</v>
      </c>
      <c r="W234" s="3" t="n">
        <f aca="false">+IF(AND(W$7&lt;$A234+1,W$8&gt;$A234-1),W$9*VLOOKUP($A234,curves,3,0),0)</f>
        <v>0</v>
      </c>
      <c r="X234" s="4" t="n">
        <f aca="false">+IF(AND(W$7&lt;$A234+1,W$8&gt;$A234-1),W$9*(VLOOKUP($A234,curves,6,0)-W$10)*VLOOKUP($A234,curves,3,0),0)</f>
        <v>0</v>
      </c>
      <c r="Z234" s="3" t="n">
        <f aca="false">+IF(AND(Z$7&lt;$A234+1,Z$8&gt;$A234-1),Z$9*VLOOKUP($A234,curves,3,0),0)</f>
        <v>0</v>
      </c>
      <c r="AA234" s="4" t="n">
        <f aca="false">+IF(AND(Z$7&lt;$A234+1,Z$8&gt;$A234-1),Z$9*(VLOOKUP($A234,curves,6,0)-Z$10)*VLOOKUP($A234,curves,3,0),0)</f>
        <v>0</v>
      </c>
      <c r="AC234" s="3"/>
      <c r="AD234" s="4"/>
      <c r="AF234" s="3" t="n">
        <f aca="false">+IF(AND(AF$7&lt;$A234+1,AF$8&gt;$A234-1),AF$9*VLOOKUP($A234,curves,3,0),0)</f>
        <v>8251638.48714393</v>
      </c>
      <c r="AG234" s="4" t="n">
        <f aca="false">+IF(AND(AF$7&lt;$A234+1,AF$8&gt;$A234-1),AF$9*(VLOOKUP($A234,curves,6,0)-AF$10)*VLOOKUP($A234,curves,3,0),0)</f>
        <v>16536283.5282364</v>
      </c>
      <c r="AI234" s="3" t="n">
        <f aca="false">+IF(AND(AI$7&lt;$A234+1,AI$8&gt;$A234-1),AI$9*VLOOKUP($A234,curves,3,0),0)</f>
        <v>-91000.7195639207</v>
      </c>
      <c r="AJ234" s="4" t="n">
        <f aca="false">+IF(AND(AI$7&lt;$A234+1,AI$8&gt;$A234-1),AI$9*(VLOOKUP($A234,curves,6,0)-AI$10)*VLOOKUP($A234,curves,3,0),0)</f>
        <v>-391667.097003115</v>
      </c>
      <c r="AL234" s="3" t="n">
        <f aca="false">+IF(AND(AL$7&lt;$A234+1,AL$8&gt;$A234-1),AL$9*VLOOKUP($A234,curves,3,0),0)</f>
        <v>-204015.9441895</v>
      </c>
      <c r="AM234" s="4" t="n">
        <f aca="false">+IF(AND(AL$7&lt;$A234+1,AL$8&gt;$A234-1),AL$9*(VLOOKUP($A234,curves,6,0)-AL$10)*VLOOKUP($A234,curves,3,0),0)</f>
        <v>-878084.623791609</v>
      </c>
      <c r="AO234" s="3"/>
      <c r="AP234" s="4"/>
    </row>
    <row r="235" customFormat="false" ht="12.75" hidden="false" customHeight="false" outlineLevel="0" collapsed="false">
      <c r="A235" s="58" t="n">
        <f aca="false">+curves!A224</f>
        <v>43435</v>
      </c>
      <c r="B235" s="3" t="n">
        <f aca="false">+SUMIF($H$11:$CM$11,"POS",$H235:$CM235)</f>
        <v>7909744.46915602</v>
      </c>
      <c r="C235" s="4" t="n">
        <f aca="false">+SUMIF($H$11:$CM$11,"P&amp;l",$H235:$CM235)</f>
        <v>15611623.2220919</v>
      </c>
      <c r="D235" s="66"/>
      <c r="E235" s="3" t="n">
        <f aca="false">+IF(AND($H$7&lt;$A235+1,$H$8&gt;$A235-1),$H$9*VLOOKUP($A235,curves,3,0),0)</f>
        <v>0</v>
      </c>
      <c r="F235" s="4" t="n">
        <f aca="false">-G235*1000*VLOOKUP(A235,curves,3,0)</f>
        <v>-2022081.60965603</v>
      </c>
      <c r="G235" s="67" t="n">
        <v>1236.59338510586</v>
      </c>
      <c r="H235" s="3" t="n">
        <f aca="false">+IF(AND($H$7&lt;$A235+1,$H$8&gt;$A235-1),$H$9*VLOOKUP($A235,curves,3,0),0)</f>
        <v>0</v>
      </c>
      <c r="I235" s="4" t="n">
        <f aca="false">+IF(AND(H$7&lt;$A235+1,H$8&gt;$A235-1),H$9*(VLOOKUP($A235,curves,6,0)-H$10)*VLOOKUP($A235,curves,3,0),0)</f>
        <v>0</v>
      </c>
      <c r="K235" s="3" t="n">
        <f aca="false">+IF(AND(K$7&lt;$A235+1,K$8&gt;$A235-1),K$9*VLOOKUP($A235,curves,3,0),0)</f>
        <v>0</v>
      </c>
      <c r="L235" s="4" t="n">
        <f aca="false">+IF(AND(K$7&lt;$A235+1,K$8&gt;$A235-1),K$9*(VLOOKUP($A235,curves,6,0)-K$10)*VLOOKUP($A235,curves,3,0),0)</f>
        <v>0</v>
      </c>
      <c r="N235" s="3" t="n">
        <f aca="false">+IF(AND(N$7&lt;$A235+1,N$8&gt;$A235-1),N$9*VLOOKUP($A235,curves,3,0),0)</f>
        <v>0</v>
      </c>
      <c r="O235" s="4" t="n">
        <f aca="false">+IF(AND(N$7&lt;$A235+1,N$8&gt;$A235-1),N$9*(VLOOKUP($A235,curves,6,0)-N$10)*VLOOKUP($A235,curves,3,0),0)</f>
        <v>0</v>
      </c>
      <c r="Q235" s="3"/>
      <c r="R235" s="4"/>
      <c r="T235" s="3" t="n">
        <f aca="false">+IF(AND(T$7&lt;$A235+1,T$8&gt;$A235-1),T$9*VLOOKUP($A235,curves,3,0),0)</f>
        <v>0</v>
      </c>
      <c r="U235" s="4" t="n">
        <f aca="false">+IF(AND(T$7&lt;$A235+1,T$8&gt;$A235-1),T$9*(VLOOKUP($A235,curves,6,0)-T$10)*VLOOKUP($A235,curves,3,0),0)</f>
        <v>0</v>
      </c>
      <c r="W235" s="3" t="n">
        <f aca="false">+IF(AND(W$7&lt;$A235+1,W$8&gt;$A235-1),W$9*VLOOKUP($A235,curves,3,0),0)</f>
        <v>0</v>
      </c>
      <c r="X235" s="4" t="n">
        <f aca="false">+IF(AND(W$7&lt;$A235+1,W$8&gt;$A235-1),W$9*(VLOOKUP($A235,curves,6,0)-W$10)*VLOOKUP($A235,curves,3,0),0)</f>
        <v>0</v>
      </c>
      <c r="Z235" s="3" t="n">
        <f aca="false">+IF(AND(Z$7&lt;$A235+1,Z$8&gt;$A235-1),Z$9*VLOOKUP($A235,curves,3,0),0)</f>
        <v>0</v>
      </c>
      <c r="AA235" s="4" t="n">
        <f aca="false">+IF(AND(Z$7&lt;$A235+1,Z$8&gt;$A235-1),Z$9*(VLOOKUP($A235,curves,6,0)-Z$10)*VLOOKUP($A235,curves,3,0),0)</f>
        <v>0</v>
      </c>
      <c r="AC235" s="3"/>
      <c r="AD235" s="4"/>
      <c r="AF235" s="3" t="n">
        <f aca="false">+IF(AND(AF$7&lt;$A235+1,AF$8&gt;$A235-1),AF$9*VLOOKUP($A235,curves,3,0),0)</f>
        <v>8203023.00824312</v>
      </c>
      <c r="AG235" s="4" t="n">
        <f aca="false">+IF(AND(AF$7&lt;$A235+1,AF$8&gt;$A235-1),AF$9*(VLOOKUP($A235,curves,6,0)-AF$10)*VLOOKUP($A235,curves,3,0),0)</f>
        <v>16890024.3739726</v>
      </c>
      <c r="AI235" s="3" t="n">
        <f aca="false">+IF(AND(AI$7&lt;$A235+1,AI$8&gt;$A235-1),AI$9*VLOOKUP($A235,curves,3,0),0)</f>
        <v>-90464.5783395068</v>
      </c>
      <c r="AJ235" s="4" t="n">
        <f aca="false">+IF(AND(AI$7&lt;$A235+1,AI$8&gt;$A235-1),AI$9*(VLOOKUP($A235,curves,6,0)-AI$10)*VLOOKUP($A235,curves,3,0),0)</f>
        <v>-394335.09698191</v>
      </c>
      <c r="AL235" s="3" t="n">
        <f aca="false">+IF(AND(AL$7&lt;$A235+1,AL$8&gt;$A235-1),AL$9*VLOOKUP($A235,curves,3,0),0)</f>
        <v>-202813.96074759</v>
      </c>
      <c r="AM235" s="4" t="n">
        <f aca="false">+IF(AND(AL$7&lt;$A235+1,AL$8&gt;$A235-1),AL$9*(VLOOKUP($A235,curves,6,0)-AL$10)*VLOOKUP($A235,curves,3,0),0)</f>
        <v>-884066.054898746</v>
      </c>
      <c r="AO235" s="3"/>
      <c r="AP235" s="4"/>
    </row>
    <row r="236" customFormat="false" ht="12.75" hidden="false" customHeight="false" outlineLevel="0" collapsed="false">
      <c r="A236" s="58"/>
      <c r="B236" s="3"/>
      <c r="C236" s="4"/>
      <c r="E236" s="3"/>
      <c r="F236" s="4"/>
      <c r="H236" s="3"/>
      <c r="I236" s="4"/>
      <c r="K236" s="3"/>
      <c r="L236" s="4"/>
      <c r="N236" s="3"/>
      <c r="O236" s="4"/>
      <c r="Q236" s="3"/>
      <c r="R236" s="4"/>
      <c r="T236" s="3"/>
      <c r="U236" s="4"/>
      <c r="W236" s="3"/>
      <c r="X236" s="4"/>
      <c r="Z236" s="3"/>
      <c r="AA236" s="4"/>
      <c r="AC236" s="3"/>
      <c r="AD236" s="4"/>
      <c r="AF236" s="3"/>
      <c r="AG236" s="4"/>
      <c r="AI236" s="3"/>
      <c r="AJ236" s="4"/>
      <c r="AL236" s="3"/>
      <c r="AM236" s="4"/>
      <c r="AO236" s="3"/>
      <c r="AP236" s="4"/>
    </row>
    <row r="237" customFormat="false" ht="12.75" hidden="false" customHeight="false" outlineLevel="0" collapsed="false">
      <c r="A237" s="58"/>
      <c r="B237" s="68" t="n">
        <f aca="false">+B235/5016516</f>
        <v>1.57674060426719</v>
      </c>
      <c r="C237" s="4"/>
      <c r="E237" s="3"/>
      <c r="F237" s="4"/>
      <c r="H237" s="3"/>
      <c r="I237" s="4"/>
      <c r="K237" s="3"/>
      <c r="L237" s="4"/>
      <c r="N237" s="3"/>
      <c r="O237" s="4"/>
      <c r="Q237" s="3"/>
      <c r="R237" s="4"/>
      <c r="T237" s="3"/>
      <c r="U237" s="4"/>
      <c r="W237" s="3"/>
      <c r="X237" s="4"/>
      <c r="Z237" s="3"/>
      <c r="AA237" s="4"/>
      <c r="AC237" s="3"/>
      <c r="AD237" s="4"/>
      <c r="AF237" s="3"/>
      <c r="AG237" s="4"/>
      <c r="AI237" s="3"/>
      <c r="AJ237" s="4"/>
      <c r="AL237" s="3"/>
      <c r="AM237" s="4"/>
      <c r="AO237" s="3"/>
      <c r="AP237" s="4"/>
    </row>
    <row r="238" customFormat="false" ht="12.75" hidden="false" customHeight="false" outlineLevel="0" collapsed="false">
      <c r="A238" s="58"/>
      <c r="B238" s="3"/>
      <c r="C238" s="4"/>
      <c r="E238" s="3"/>
      <c r="F238" s="4"/>
      <c r="H238" s="3"/>
      <c r="I238" s="4"/>
      <c r="K238" s="3"/>
      <c r="L238" s="4"/>
      <c r="N238" s="3"/>
      <c r="O238" s="4"/>
      <c r="Q238" s="3"/>
      <c r="R238" s="4"/>
      <c r="T238" s="3"/>
      <c r="U238" s="4"/>
      <c r="W238" s="3"/>
      <c r="X238" s="4"/>
      <c r="Z238" s="3"/>
      <c r="AA238" s="4"/>
      <c r="AC238" s="3"/>
      <c r="AD238" s="4"/>
      <c r="AF238" s="3"/>
      <c r="AG238" s="4"/>
      <c r="AI238" s="3"/>
      <c r="AJ238" s="4"/>
      <c r="AL238" s="3"/>
      <c r="AM238" s="4"/>
      <c r="AO238" s="3"/>
      <c r="AP238" s="4"/>
    </row>
    <row r="239" customFormat="false" ht="12.75" hidden="false" customHeight="false" outlineLevel="0" collapsed="false">
      <c r="A239" s="58"/>
      <c r="B239" s="3"/>
      <c r="C239" s="4"/>
      <c r="E239" s="3"/>
      <c r="F239" s="4"/>
      <c r="H239" s="3"/>
      <c r="I239" s="4"/>
      <c r="K239" s="3"/>
      <c r="L239" s="4"/>
      <c r="N239" s="3"/>
      <c r="O239" s="4"/>
      <c r="Q239" s="3"/>
      <c r="R239" s="4"/>
      <c r="T239" s="3"/>
      <c r="U239" s="4"/>
      <c r="W239" s="3"/>
      <c r="X239" s="4"/>
      <c r="Z239" s="3"/>
      <c r="AA239" s="4"/>
      <c r="AC239" s="3"/>
      <c r="AD239" s="4"/>
      <c r="AF239" s="3"/>
      <c r="AG239" s="4"/>
      <c r="AI239" s="3"/>
      <c r="AJ239" s="4"/>
      <c r="AL239" s="3"/>
      <c r="AM239" s="4"/>
      <c r="AO239" s="3"/>
      <c r="AP239" s="4"/>
    </row>
    <row r="240" customFormat="false" ht="12.75" hidden="false" customHeight="false" outlineLevel="0" collapsed="false">
      <c r="A240" s="58"/>
      <c r="B240" s="3"/>
      <c r="C240" s="4"/>
      <c r="E240" s="3"/>
      <c r="F240" s="4"/>
      <c r="H240" s="3"/>
      <c r="I240" s="4"/>
      <c r="K240" s="3"/>
      <c r="L240" s="4"/>
      <c r="N240" s="3"/>
      <c r="O240" s="4"/>
      <c r="Q240" s="3"/>
      <c r="R240" s="4"/>
      <c r="T240" s="3"/>
      <c r="U240" s="4"/>
      <c r="W240" s="3"/>
      <c r="X240" s="4"/>
      <c r="Z240" s="3"/>
      <c r="AA240" s="4"/>
      <c r="AC240" s="3"/>
      <c r="AD240" s="4"/>
      <c r="AF240" s="3"/>
      <c r="AG240" s="4"/>
      <c r="AI240" s="3"/>
      <c r="AJ240" s="4"/>
      <c r="AL240" s="3"/>
      <c r="AM240" s="4"/>
      <c r="AO240" s="3"/>
      <c r="AP240" s="4"/>
    </row>
    <row r="241" customFormat="false" ht="12.75" hidden="false" customHeight="false" outlineLevel="0" collapsed="false">
      <c r="A241" s="58"/>
      <c r="B241" s="3"/>
      <c r="C241" s="4"/>
      <c r="E241" s="3"/>
      <c r="F241" s="4"/>
      <c r="H241" s="3"/>
      <c r="I241" s="4"/>
      <c r="K241" s="3"/>
      <c r="L241" s="4"/>
      <c r="N241" s="3"/>
      <c r="O241" s="4"/>
      <c r="Q241" s="3"/>
      <c r="R241" s="4"/>
      <c r="T241" s="3"/>
      <c r="U241" s="4"/>
      <c r="W241" s="3"/>
      <c r="X241" s="4"/>
      <c r="Z241" s="3"/>
      <c r="AA241" s="4"/>
      <c r="AC241" s="3"/>
      <c r="AD241" s="4"/>
      <c r="AF241" s="3"/>
      <c r="AG241" s="4"/>
      <c r="AI241" s="3"/>
      <c r="AJ241" s="4"/>
      <c r="AL241" s="3"/>
      <c r="AM241" s="4"/>
      <c r="AO241" s="3"/>
      <c r="AP241" s="4"/>
    </row>
    <row r="242" customFormat="false" ht="12.75" hidden="false" customHeight="false" outlineLevel="0" collapsed="false">
      <c r="A242" s="58"/>
      <c r="B242" s="3"/>
      <c r="C242" s="4"/>
      <c r="E242" s="3"/>
      <c r="F242" s="4"/>
      <c r="H242" s="3"/>
      <c r="I242" s="4"/>
      <c r="K242" s="3"/>
      <c r="L242" s="4"/>
      <c r="N242" s="3"/>
      <c r="O242" s="4"/>
      <c r="Q242" s="3"/>
      <c r="R242" s="4"/>
      <c r="T242" s="3"/>
      <c r="U242" s="4"/>
      <c r="W242" s="3"/>
      <c r="X242" s="4"/>
      <c r="Z242" s="3"/>
      <c r="AA242" s="4"/>
      <c r="AC242" s="3"/>
      <c r="AD242" s="4"/>
      <c r="AF242" s="3"/>
      <c r="AG242" s="4"/>
      <c r="AI242" s="3"/>
      <c r="AJ242" s="4"/>
      <c r="AL242" s="3"/>
      <c r="AM242" s="4"/>
      <c r="AO242" s="3"/>
      <c r="AP242" s="4"/>
    </row>
    <row r="243" customFormat="false" ht="12.75" hidden="false" customHeight="false" outlineLevel="0" collapsed="false">
      <c r="A243" s="58"/>
      <c r="B243" s="3"/>
      <c r="C243" s="4"/>
      <c r="E243" s="3"/>
      <c r="F243" s="4"/>
      <c r="H243" s="3"/>
      <c r="I243" s="4"/>
      <c r="K243" s="3"/>
      <c r="L243" s="4"/>
      <c r="N243" s="3"/>
      <c r="O243" s="4"/>
      <c r="Q243" s="3"/>
      <c r="R243" s="4"/>
      <c r="T243" s="3"/>
      <c r="U243" s="4"/>
      <c r="W243" s="3"/>
      <c r="X243" s="4"/>
      <c r="Z243" s="3"/>
      <c r="AA243" s="4"/>
      <c r="AC243" s="3"/>
      <c r="AD243" s="4"/>
      <c r="AF243" s="3"/>
      <c r="AG243" s="4"/>
      <c r="AI243" s="3"/>
      <c r="AJ243" s="4"/>
      <c r="AL243" s="3"/>
      <c r="AM243" s="4"/>
      <c r="AO243" s="3"/>
      <c r="AP243" s="4"/>
    </row>
    <row r="244" customFormat="false" ht="12.75" hidden="false" customHeight="false" outlineLevel="0" collapsed="false">
      <c r="A244" s="58"/>
      <c r="B244" s="3"/>
      <c r="C244" s="4"/>
      <c r="E244" s="3"/>
      <c r="F244" s="4"/>
      <c r="H244" s="3"/>
      <c r="I244" s="4"/>
      <c r="K244" s="3"/>
      <c r="L244" s="4"/>
      <c r="N244" s="3"/>
      <c r="O244" s="4"/>
      <c r="Q244" s="3"/>
      <c r="R244" s="4"/>
      <c r="T244" s="3"/>
      <c r="U244" s="4"/>
      <c r="W244" s="3"/>
      <c r="X244" s="4"/>
      <c r="Z244" s="3"/>
      <c r="AA244" s="4"/>
      <c r="AC244" s="3"/>
      <c r="AD244" s="4"/>
      <c r="AF244" s="3"/>
      <c r="AG244" s="4"/>
      <c r="AI244" s="3"/>
      <c r="AJ244" s="4"/>
      <c r="AL244" s="3"/>
      <c r="AM244" s="4"/>
      <c r="AO244" s="3"/>
      <c r="AP244" s="4"/>
    </row>
    <row r="245" customFormat="false" ht="12.75" hidden="false" customHeight="false" outlineLevel="0" collapsed="false">
      <c r="A245" s="58"/>
      <c r="B245" s="3"/>
      <c r="C245" s="4"/>
      <c r="E245" s="3"/>
      <c r="F245" s="4"/>
      <c r="H245" s="3"/>
      <c r="I245" s="4"/>
      <c r="K245" s="3"/>
      <c r="L245" s="4"/>
      <c r="N245" s="3"/>
      <c r="O245" s="4"/>
      <c r="Q245" s="3"/>
      <c r="R245" s="4"/>
      <c r="T245" s="3"/>
      <c r="U245" s="4"/>
      <c r="W245" s="3"/>
      <c r="X245" s="4"/>
      <c r="Z245" s="3"/>
      <c r="AA245" s="4"/>
      <c r="AC245" s="3"/>
      <c r="AD245" s="4"/>
      <c r="AF245" s="3"/>
      <c r="AG245" s="4"/>
      <c r="AI245" s="3"/>
      <c r="AJ245" s="4"/>
      <c r="AL245" s="3"/>
      <c r="AM245" s="4"/>
      <c r="AO245" s="3"/>
      <c r="AP245" s="4"/>
    </row>
    <row r="246" customFormat="false" ht="12.75" hidden="false" customHeight="false" outlineLevel="0" collapsed="false">
      <c r="A246" s="58"/>
      <c r="B246" s="3"/>
      <c r="C246" s="4"/>
      <c r="E246" s="3"/>
      <c r="F246" s="4"/>
      <c r="H246" s="3"/>
      <c r="I246" s="4"/>
      <c r="K246" s="3"/>
      <c r="L246" s="4"/>
      <c r="N246" s="3"/>
      <c r="O246" s="4"/>
      <c r="Q246" s="3"/>
      <c r="R246" s="4"/>
      <c r="T246" s="3"/>
      <c r="U246" s="4"/>
      <c r="W246" s="3"/>
      <c r="X246" s="4"/>
      <c r="Z246" s="3"/>
      <c r="AA246" s="4"/>
      <c r="AC246" s="3"/>
      <c r="AD246" s="4"/>
      <c r="AF246" s="3"/>
      <c r="AG246" s="4"/>
      <c r="AI246" s="3"/>
      <c r="AJ246" s="4"/>
      <c r="AL246" s="3"/>
      <c r="AM246" s="4"/>
      <c r="AO246" s="3"/>
      <c r="AP246" s="4"/>
    </row>
    <row r="247" customFormat="false" ht="12.75" hidden="false" customHeight="false" outlineLevel="0" collapsed="false">
      <c r="A247" s="58"/>
      <c r="B247" s="3"/>
      <c r="C247" s="4"/>
      <c r="E247" s="3"/>
      <c r="F247" s="4"/>
      <c r="H247" s="3"/>
      <c r="I247" s="4"/>
      <c r="K247" s="3"/>
      <c r="L247" s="4"/>
      <c r="N247" s="3"/>
      <c r="O247" s="4"/>
      <c r="Q247" s="3"/>
      <c r="R247" s="4"/>
      <c r="T247" s="3"/>
      <c r="U247" s="4"/>
      <c r="W247" s="3"/>
      <c r="X247" s="4"/>
      <c r="Z247" s="3"/>
      <c r="AA247" s="4"/>
      <c r="AC247" s="3"/>
      <c r="AD247" s="4"/>
      <c r="AF247" s="3"/>
      <c r="AG247" s="4"/>
      <c r="AI247" s="3"/>
      <c r="AJ247" s="4"/>
      <c r="AL247" s="3"/>
      <c r="AM247" s="4"/>
      <c r="AO247" s="3"/>
      <c r="AP247" s="4"/>
    </row>
    <row r="248" customFormat="false" ht="12.75" hidden="false" customHeight="false" outlineLevel="0" collapsed="false">
      <c r="A248" s="58"/>
      <c r="B248" s="3"/>
      <c r="C248" s="4"/>
      <c r="E248" s="3"/>
      <c r="F248" s="4"/>
      <c r="H248" s="3"/>
      <c r="I248" s="4"/>
      <c r="K248" s="3"/>
      <c r="L248" s="4"/>
      <c r="N248" s="3"/>
      <c r="O248" s="4"/>
      <c r="Q248" s="3"/>
      <c r="R248" s="4"/>
      <c r="T248" s="3"/>
      <c r="U248" s="4"/>
      <c r="W248" s="3"/>
      <c r="X248" s="4"/>
      <c r="Z248" s="3"/>
      <c r="AA248" s="4"/>
      <c r="AC248" s="3"/>
      <c r="AD248" s="4"/>
      <c r="AF248" s="3"/>
      <c r="AG248" s="4"/>
      <c r="AI248" s="3"/>
      <c r="AJ248" s="4"/>
      <c r="AL248" s="3"/>
      <c r="AM248" s="4"/>
      <c r="AO248" s="3"/>
      <c r="AP248" s="4"/>
    </row>
    <row r="249" customFormat="false" ht="12.75" hidden="false" customHeight="false" outlineLevel="0" collapsed="false">
      <c r="A249" s="58"/>
      <c r="B249" s="3"/>
      <c r="C249" s="4"/>
      <c r="E249" s="3"/>
      <c r="F249" s="4"/>
      <c r="H249" s="3"/>
      <c r="I249" s="4"/>
      <c r="K249" s="3"/>
      <c r="L249" s="4"/>
      <c r="N249" s="3"/>
      <c r="O249" s="4"/>
      <c r="Q249" s="3"/>
      <c r="R249" s="4"/>
      <c r="T249" s="3"/>
      <c r="U249" s="4"/>
      <c r="W249" s="3"/>
      <c r="X249" s="4"/>
      <c r="Z249" s="3"/>
      <c r="AA249" s="4"/>
      <c r="AC249" s="3"/>
      <c r="AD249" s="4"/>
      <c r="AF249" s="3"/>
      <c r="AG249" s="4"/>
      <c r="AI249" s="3"/>
      <c r="AJ249" s="4"/>
      <c r="AL249" s="3"/>
      <c r="AM249" s="4"/>
      <c r="AO249" s="3"/>
      <c r="AP249" s="4"/>
    </row>
    <row r="250" customFormat="false" ht="12.75" hidden="false" customHeight="false" outlineLevel="0" collapsed="false">
      <c r="A250" s="58"/>
      <c r="B250" s="3"/>
      <c r="C250" s="4"/>
      <c r="E250" s="3"/>
      <c r="F250" s="4"/>
      <c r="H250" s="3"/>
      <c r="I250" s="4"/>
      <c r="K250" s="3"/>
      <c r="L250" s="4"/>
      <c r="N250" s="3"/>
      <c r="O250" s="4"/>
      <c r="Q250" s="3"/>
      <c r="R250" s="4"/>
      <c r="T250" s="3"/>
      <c r="U250" s="4"/>
      <c r="W250" s="3"/>
      <c r="X250" s="4"/>
      <c r="Z250" s="3"/>
      <c r="AA250" s="4"/>
      <c r="AC250" s="3"/>
      <c r="AD250" s="4"/>
      <c r="AF250" s="3"/>
      <c r="AG250" s="4"/>
      <c r="AI250" s="3"/>
      <c r="AJ250" s="4"/>
      <c r="AL250" s="3"/>
      <c r="AM250" s="4"/>
      <c r="AO250" s="3"/>
      <c r="AP250" s="4"/>
    </row>
    <row r="251" customFormat="false" ht="12.75" hidden="false" customHeight="false" outlineLevel="0" collapsed="false">
      <c r="A251" s="58"/>
      <c r="B251" s="3"/>
      <c r="C251" s="4"/>
      <c r="E251" s="3"/>
      <c r="F251" s="4"/>
      <c r="H251" s="3"/>
      <c r="I251" s="4"/>
      <c r="K251" s="3"/>
      <c r="L251" s="4"/>
      <c r="N251" s="3"/>
      <c r="O251" s="4"/>
      <c r="Q251" s="3"/>
      <c r="R251" s="4"/>
      <c r="T251" s="3"/>
      <c r="U251" s="4"/>
      <c r="W251" s="3"/>
      <c r="X251" s="4"/>
      <c r="Z251" s="3"/>
      <c r="AA251" s="4"/>
      <c r="AC251" s="3"/>
      <c r="AD251" s="4"/>
      <c r="AF251" s="3"/>
      <c r="AG251" s="4"/>
      <c r="AI251" s="3"/>
      <c r="AJ251" s="4"/>
      <c r="AL251" s="3"/>
      <c r="AM251" s="4"/>
      <c r="AO251" s="3"/>
      <c r="AP251" s="4"/>
    </row>
    <row r="252" customFormat="false" ht="12.75" hidden="false" customHeight="false" outlineLevel="0" collapsed="false">
      <c r="A252" s="58"/>
      <c r="B252" s="3"/>
      <c r="C252" s="4"/>
      <c r="E252" s="3"/>
      <c r="F252" s="4"/>
      <c r="H252" s="3"/>
      <c r="I252" s="4"/>
      <c r="K252" s="3"/>
      <c r="L252" s="4"/>
      <c r="N252" s="3"/>
      <c r="O252" s="4"/>
      <c r="Q252" s="3"/>
      <c r="R252" s="4"/>
      <c r="T252" s="3"/>
      <c r="U252" s="4"/>
      <c r="W252" s="3"/>
      <c r="X252" s="4"/>
      <c r="Z252" s="3"/>
      <c r="AA252" s="4"/>
      <c r="AC252" s="3"/>
      <c r="AD252" s="4"/>
      <c r="AF252" s="3"/>
      <c r="AG252" s="4"/>
      <c r="AI252" s="3"/>
      <c r="AJ252" s="4"/>
      <c r="AL252" s="3"/>
      <c r="AM252" s="4"/>
      <c r="AO252" s="3"/>
      <c r="AP252" s="4"/>
    </row>
    <row r="253" customFormat="false" ht="12.75" hidden="false" customHeight="false" outlineLevel="0" collapsed="false">
      <c r="A253" s="58"/>
      <c r="B253" s="3"/>
      <c r="C253" s="4"/>
      <c r="E253" s="3"/>
      <c r="F253" s="4"/>
      <c r="H253" s="3"/>
      <c r="I253" s="4"/>
      <c r="K253" s="3"/>
      <c r="L253" s="4"/>
      <c r="N253" s="3"/>
      <c r="O253" s="4"/>
      <c r="Q253" s="3"/>
      <c r="R253" s="4"/>
      <c r="T253" s="3"/>
      <c r="U253" s="4"/>
      <c r="W253" s="3"/>
      <c r="X253" s="4"/>
      <c r="Z253" s="3"/>
      <c r="AA253" s="4"/>
      <c r="AC253" s="3"/>
      <c r="AD253" s="4"/>
      <c r="AF253" s="3"/>
      <c r="AG253" s="4"/>
      <c r="AI253" s="3"/>
      <c r="AJ253" s="4"/>
      <c r="AL253" s="3"/>
      <c r="AM253" s="4"/>
      <c r="AO253" s="3"/>
      <c r="AP253" s="4"/>
    </row>
    <row r="254" customFormat="false" ht="12.75" hidden="false" customHeight="false" outlineLevel="0" collapsed="false">
      <c r="A254" s="58"/>
      <c r="B254" s="3"/>
      <c r="C254" s="4"/>
      <c r="E254" s="3"/>
      <c r="F254" s="4"/>
      <c r="H254" s="3"/>
      <c r="I254" s="4"/>
      <c r="K254" s="3"/>
      <c r="L254" s="4"/>
      <c r="N254" s="3"/>
      <c r="O254" s="4"/>
      <c r="Q254" s="3"/>
      <c r="R254" s="4"/>
      <c r="T254" s="3"/>
      <c r="U254" s="4"/>
      <c r="W254" s="3"/>
      <c r="X254" s="4"/>
      <c r="Z254" s="3"/>
      <c r="AA254" s="4"/>
      <c r="AC254" s="3"/>
      <c r="AD254" s="4"/>
      <c r="AF254" s="3"/>
      <c r="AG254" s="4"/>
      <c r="AI254" s="3"/>
      <c r="AJ254" s="4"/>
      <c r="AL254" s="3"/>
      <c r="AM254" s="4"/>
      <c r="AO254" s="3"/>
      <c r="AP254" s="4"/>
    </row>
    <row r="255" customFormat="false" ht="12.75" hidden="false" customHeight="false" outlineLevel="0" collapsed="false">
      <c r="A255" s="58"/>
      <c r="B255" s="3"/>
      <c r="C255" s="4"/>
      <c r="E255" s="3"/>
      <c r="F255" s="4"/>
      <c r="H255" s="3"/>
      <c r="I255" s="4"/>
      <c r="K255" s="3"/>
      <c r="L255" s="4"/>
      <c r="N255" s="3"/>
      <c r="O255" s="4"/>
      <c r="Q255" s="3"/>
      <c r="R255" s="4"/>
      <c r="T255" s="3"/>
      <c r="U255" s="4"/>
      <c r="W255" s="3"/>
      <c r="X255" s="4"/>
      <c r="Z255" s="3"/>
      <c r="AA255" s="4"/>
      <c r="AC255" s="3"/>
      <c r="AD255" s="4"/>
      <c r="AF255" s="3"/>
      <c r="AG255" s="4"/>
      <c r="AI255" s="3"/>
      <c r="AJ255" s="4"/>
      <c r="AL255" s="3"/>
      <c r="AM255" s="4"/>
      <c r="AO255" s="3"/>
      <c r="AP255" s="4"/>
    </row>
    <row r="256" customFormat="false" ht="12.75" hidden="false" customHeight="false" outlineLevel="0" collapsed="false">
      <c r="A256" s="58"/>
      <c r="B256" s="3"/>
      <c r="C256" s="4"/>
      <c r="E256" s="3"/>
      <c r="F256" s="4"/>
      <c r="H256" s="3"/>
      <c r="I256" s="4"/>
      <c r="K256" s="3"/>
      <c r="L256" s="4"/>
      <c r="N256" s="3"/>
      <c r="O256" s="4"/>
      <c r="Q256" s="3"/>
      <c r="R256" s="4"/>
      <c r="T256" s="3"/>
      <c r="U256" s="4"/>
      <c r="W256" s="3"/>
      <c r="X256" s="4"/>
      <c r="Z256" s="3"/>
      <c r="AA256" s="4"/>
      <c r="AC256" s="3"/>
      <c r="AD256" s="4"/>
      <c r="AF256" s="3"/>
      <c r="AG256" s="4"/>
      <c r="AI256" s="3"/>
      <c r="AJ256" s="4"/>
      <c r="AL256" s="3"/>
      <c r="AM256" s="4"/>
      <c r="AO256" s="3"/>
      <c r="AP256" s="4"/>
    </row>
    <row r="257" customFormat="false" ht="12.75" hidden="false" customHeight="false" outlineLevel="0" collapsed="false">
      <c r="A257" s="58"/>
      <c r="B257" s="3"/>
      <c r="C257" s="4"/>
      <c r="E257" s="3"/>
      <c r="F257" s="4"/>
      <c r="H257" s="3"/>
      <c r="I257" s="4"/>
      <c r="K257" s="3"/>
      <c r="L257" s="4"/>
      <c r="N257" s="3"/>
      <c r="O257" s="4"/>
      <c r="Q257" s="3"/>
      <c r="R257" s="4"/>
      <c r="T257" s="3"/>
      <c r="U257" s="4"/>
      <c r="W257" s="3"/>
      <c r="X257" s="4"/>
      <c r="Z257" s="3"/>
      <c r="AA257" s="4"/>
      <c r="AC257" s="3"/>
      <c r="AD257" s="4"/>
      <c r="AF257" s="3"/>
      <c r="AG257" s="4"/>
      <c r="AI257" s="3"/>
      <c r="AJ257" s="4"/>
      <c r="AL257" s="3"/>
      <c r="AM257" s="4"/>
      <c r="AO257" s="3"/>
      <c r="AP257" s="4"/>
    </row>
    <row r="258" customFormat="false" ht="12.75" hidden="false" customHeight="false" outlineLevel="0" collapsed="false">
      <c r="A258" s="58"/>
      <c r="B258" s="3"/>
      <c r="C258" s="4"/>
      <c r="E258" s="3"/>
      <c r="F258" s="4"/>
      <c r="H258" s="3"/>
      <c r="I258" s="4"/>
      <c r="K258" s="3"/>
      <c r="L258" s="4"/>
      <c r="N258" s="3"/>
      <c r="O258" s="4"/>
      <c r="Q258" s="3"/>
      <c r="R258" s="4"/>
      <c r="T258" s="3"/>
      <c r="U258" s="4"/>
      <c r="W258" s="3"/>
      <c r="X258" s="4"/>
      <c r="Z258" s="3"/>
      <c r="AA258" s="4"/>
      <c r="AC258" s="3"/>
      <c r="AD258" s="4"/>
      <c r="AF258" s="3"/>
      <c r="AG258" s="4"/>
      <c r="AI258" s="3"/>
      <c r="AJ258" s="4"/>
      <c r="AL258" s="3"/>
      <c r="AM258" s="4"/>
      <c r="AO258" s="3"/>
      <c r="AP258" s="4"/>
    </row>
    <row r="259" customFormat="false" ht="12.75" hidden="false" customHeight="false" outlineLevel="0" collapsed="false">
      <c r="A259" s="58"/>
      <c r="B259" s="3"/>
      <c r="C259" s="4"/>
      <c r="E259" s="3"/>
      <c r="F259" s="4"/>
      <c r="H259" s="3"/>
      <c r="I259" s="4"/>
      <c r="K259" s="3"/>
      <c r="L259" s="4"/>
      <c r="N259" s="3"/>
      <c r="O259" s="4"/>
      <c r="Q259" s="3"/>
      <c r="R259" s="4"/>
      <c r="T259" s="3"/>
      <c r="U259" s="4"/>
      <c r="W259" s="3"/>
      <c r="X259" s="4"/>
      <c r="Z259" s="3"/>
      <c r="AA259" s="4"/>
      <c r="AC259" s="3"/>
      <c r="AD259" s="4"/>
      <c r="AF259" s="3"/>
      <c r="AG259" s="4"/>
      <c r="AI259" s="3"/>
      <c r="AJ259" s="4"/>
      <c r="AL259" s="3"/>
      <c r="AM259" s="4"/>
      <c r="AO259" s="3"/>
      <c r="AP259" s="4"/>
    </row>
    <row r="260" customFormat="false" ht="12.75" hidden="false" customHeight="false" outlineLevel="0" collapsed="false">
      <c r="A260" s="58"/>
      <c r="B260" s="2"/>
      <c r="C260" s="4"/>
      <c r="E260" s="2"/>
      <c r="F260" s="4"/>
      <c r="H260" s="2"/>
      <c r="I260" s="4"/>
      <c r="T260" s="2"/>
      <c r="U260" s="4"/>
      <c r="AF260" s="2"/>
      <c r="AG260" s="4"/>
    </row>
    <row r="261" customFormat="false" ht="12.75" hidden="false" customHeight="false" outlineLevel="0" collapsed="false">
      <c r="A261" s="58"/>
      <c r="B261" s="2"/>
      <c r="C261" s="4"/>
      <c r="E261" s="2"/>
      <c r="F261" s="4"/>
      <c r="H261" s="2"/>
      <c r="I261" s="4"/>
      <c r="T261" s="2"/>
      <c r="U261" s="4"/>
      <c r="AF261" s="2"/>
      <c r="AG261" s="4"/>
    </row>
    <row r="262" customFormat="false" ht="12.75" hidden="false" customHeight="false" outlineLevel="0" collapsed="false">
      <c r="A262" s="58"/>
      <c r="B262" s="2"/>
      <c r="C262" s="4"/>
      <c r="E262" s="2"/>
      <c r="F262" s="4"/>
      <c r="H262" s="2"/>
      <c r="I262" s="4"/>
      <c r="T262" s="2"/>
      <c r="U262" s="4"/>
      <c r="AF262" s="2"/>
      <c r="AG262" s="4"/>
    </row>
    <row r="263" customFormat="false" ht="12.75" hidden="false" customHeight="false" outlineLevel="0" collapsed="false">
      <c r="A263" s="58"/>
      <c r="B263" s="2"/>
      <c r="C263" s="4"/>
      <c r="E263" s="2"/>
      <c r="F263" s="4"/>
      <c r="H263" s="2"/>
      <c r="I263" s="4"/>
      <c r="T263" s="2"/>
      <c r="U263" s="4"/>
      <c r="AF263" s="2"/>
      <c r="AG263" s="4"/>
    </row>
    <row r="264" customFormat="false" ht="12.75" hidden="false" customHeight="false" outlineLevel="0" collapsed="false">
      <c r="A264" s="58"/>
      <c r="B264" s="2"/>
      <c r="C264" s="4"/>
      <c r="E264" s="2"/>
      <c r="F264" s="4"/>
      <c r="H264" s="2"/>
      <c r="I264" s="4"/>
      <c r="T264" s="2"/>
      <c r="U264" s="4"/>
      <c r="AF264" s="2"/>
      <c r="AG264" s="4"/>
    </row>
    <row r="265" customFormat="false" ht="12.75" hidden="false" customHeight="false" outlineLevel="0" collapsed="false">
      <c r="A265" s="58"/>
      <c r="B265" s="2"/>
      <c r="C265" s="4"/>
      <c r="E265" s="2"/>
      <c r="F265" s="4"/>
      <c r="H265" s="2"/>
      <c r="I265" s="4"/>
      <c r="T265" s="2"/>
      <c r="U265" s="4"/>
      <c r="AF265" s="2"/>
      <c r="AG265" s="4"/>
    </row>
    <row r="266" customFormat="false" ht="12.75" hidden="false" customHeight="false" outlineLevel="0" collapsed="false">
      <c r="A266" s="58"/>
      <c r="B266" s="2"/>
      <c r="C266" s="4"/>
      <c r="E266" s="2"/>
      <c r="F266" s="4"/>
      <c r="H266" s="2"/>
      <c r="I266" s="4"/>
      <c r="T266" s="2"/>
      <c r="U266" s="4"/>
      <c r="AF266" s="2"/>
      <c r="AG266" s="4"/>
    </row>
    <row r="267" customFormat="false" ht="12.75" hidden="false" customHeight="false" outlineLevel="0" collapsed="false">
      <c r="A267" s="58"/>
      <c r="B267" s="2"/>
      <c r="C267" s="4"/>
      <c r="E267" s="2"/>
      <c r="F267" s="4"/>
      <c r="H267" s="2"/>
      <c r="I267" s="4"/>
      <c r="T267" s="2"/>
      <c r="U267" s="4"/>
      <c r="AF267" s="2"/>
      <c r="AG267" s="4"/>
    </row>
    <row r="268" customFormat="false" ht="12.75" hidden="false" customHeight="false" outlineLevel="0" collapsed="false">
      <c r="A268" s="58"/>
      <c r="B268" s="2"/>
      <c r="C268" s="4"/>
      <c r="E268" s="2"/>
      <c r="F268" s="4"/>
      <c r="H268" s="2"/>
      <c r="I268" s="4"/>
      <c r="T268" s="2"/>
      <c r="U268" s="4"/>
      <c r="AF268" s="2"/>
      <c r="AG268" s="4"/>
    </row>
    <row r="269" customFormat="false" ht="12.75" hidden="false" customHeight="false" outlineLevel="0" collapsed="false">
      <c r="A269" s="58"/>
      <c r="B269" s="2"/>
      <c r="C269" s="4"/>
      <c r="E269" s="2"/>
      <c r="F269" s="4"/>
      <c r="H269" s="2"/>
      <c r="I269" s="4"/>
      <c r="T269" s="2"/>
      <c r="U269" s="4"/>
      <c r="AF269" s="2"/>
      <c r="AG269" s="4"/>
    </row>
    <row r="270" customFormat="false" ht="12.75" hidden="false" customHeight="false" outlineLevel="0" collapsed="false">
      <c r="A270" s="58"/>
      <c r="B270" s="2"/>
      <c r="C270" s="4"/>
      <c r="E270" s="2"/>
      <c r="F270" s="4"/>
      <c r="H270" s="2"/>
      <c r="I270" s="4"/>
      <c r="T270" s="2"/>
      <c r="U270" s="4"/>
      <c r="AF270" s="2"/>
      <c r="AG270" s="4"/>
    </row>
    <row r="271" customFormat="false" ht="12.75" hidden="false" customHeight="false" outlineLevel="0" collapsed="false">
      <c r="A271" s="58"/>
      <c r="B271" s="2"/>
      <c r="C271" s="4"/>
      <c r="E271" s="2"/>
      <c r="F271" s="4"/>
      <c r="H271" s="2"/>
      <c r="I271" s="4"/>
      <c r="T271" s="2"/>
      <c r="U271" s="4"/>
      <c r="AF271" s="2"/>
      <c r="AG271" s="4"/>
    </row>
    <row r="272" customFormat="false" ht="12.75" hidden="false" customHeight="false" outlineLevel="0" collapsed="false">
      <c r="A272" s="58"/>
      <c r="B272" s="2"/>
      <c r="C272" s="4"/>
      <c r="E272" s="2"/>
      <c r="F272" s="4"/>
      <c r="H272" s="2"/>
      <c r="I272" s="4"/>
      <c r="T272" s="2"/>
      <c r="U272" s="4"/>
      <c r="AF272" s="2"/>
      <c r="AG272" s="4"/>
    </row>
    <row r="273" customFormat="false" ht="12.75" hidden="false" customHeight="false" outlineLevel="0" collapsed="false">
      <c r="A273" s="58"/>
      <c r="B273" s="2"/>
      <c r="C273" s="4"/>
      <c r="E273" s="2"/>
      <c r="F273" s="4"/>
      <c r="H273" s="2"/>
      <c r="I273" s="4"/>
      <c r="T273" s="2"/>
      <c r="U273" s="4"/>
      <c r="AF273" s="2"/>
      <c r="AG273" s="4"/>
    </row>
    <row r="274" customFormat="false" ht="12.75" hidden="false" customHeight="false" outlineLevel="0" collapsed="false">
      <c r="A274" s="58"/>
      <c r="B274" s="2"/>
      <c r="C274" s="4"/>
      <c r="E274" s="2"/>
      <c r="F274" s="4"/>
      <c r="H274" s="2"/>
      <c r="I274" s="4"/>
      <c r="T274" s="2"/>
      <c r="U274" s="4"/>
      <c r="AF274" s="2"/>
      <c r="AG274" s="4"/>
    </row>
    <row r="275" customFormat="false" ht="12.75" hidden="false" customHeight="false" outlineLevel="0" collapsed="false">
      <c r="A275" s="58"/>
      <c r="B275" s="2"/>
      <c r="C275" s="4"/>
      <c r="E275" s="2"/>
      <c r="F275" s="4"/>
      <c r="H275" s="2"/>
      <c r="I275" s="4"/>
      <c r="T275" s="2"/>
      <c r="U275" s="4"/>
      <c r="AF275" s="2"/>
      <c r="AG275" s="4"/>
    </row>
    <row r="276" customFormat="false" ht="12.75" hidden="false" customHeight="false" outlineLevel="0" collapsed="false">
      <c r="A276" s="58"/>
      <c r="B276" s="2"/>
      <c r="C276" s="4"/>
      <c r="E276" s="2"/>
      <c r="F276" s="4"/>
      <c r="H276" s="2"/>
      <c r="I276" s="4"/>
      <c r="T276" s="2"/>
      <c r="U276" s="4"/>
      <c r="AF276" s="2"/>
      <c r="AG276" s="4"/>
    </row>
    <row r="277" customFormat="false" ht="12.75" hidden="false" customHeight="false" outlineLevel="0" collapsed="false">
      <c r="A277" s="58"/>
      <c r="B277" s="2"/>
      <c r="C277" s="4"/>
      <c r="E277" s="2"/>
      <c r="F277" s="4"/>
      <c r="H277" s="2"/>
      <c r="I277" s="4"/>
      <c r="T277" s="2"/>
      <c r="U277" s="4"/>
      <c r="AF277" s="2"/>
      <c r="AG277" s="4"/>
    </row>
    <row r="278" customFormat="false" ht="12.75" hidden="false" customHeight="false" outlineLevel="0" collapsed="false">
      <c r="A278" s="58"/>
      <c r="B278" s="2"/>
      <c r="C278" s="4"/>
      <c r="E278" s="2"/>
      <c r="F278" s="4"/>
      <c r="H278" s="2"/>
      <c r="I278" s="4"/>
      <c r="T278" s="2"/>
      <c r="U278" s="4"/>
      <c r="AF278" s="2"/>
      <c r="AG278" s="4"/>
    </row>
    <row r="279" customFormat="false" ht="12.75" hidden="false" customHeight="false" outlineLevel="0" collapsed="false">
      <c r="A279" s="58"/>
      <c r="B279" s="2"/>
      <c r="C279" s="4"/>
      <c r="E279" s="2"/>
      <c r="F279" s="4"/>
      <c r="H279" s="2"/>
      <c r="I279" s="4"/>
      <c r="T279" s="2"/>
      <c r="U279" s="4"/>
      <c r="AF279" s="2"/>
      <c r="AG279" s="4"/>
    </row>
    <row r="280" customFormat="false" ht="12.75" hidden="false" customHeight="false" outlineLevel="0" collapsed="false">
      <c r="A280" s="58"/>
      <c r="B280" s="2"/>
      <c r="C280" s="4"/>
      <c r="E280" s="2"/>
      <c r="F280" s="4"/>
      <c r="H280" s="2"/>
      <c r="I280" s="4"/>
      <c r="T280" s="2"/>
      <c r="U280" s="4"/>
      <c r="AF280" s="2"/>
      <c r="AG280" s="4"/>
    </row>
    <row r="281" customFormat="false" ht="12.75" hidden="false" customHeight="false" outlineLevel="0" collapsed="false">
      <c r="A281" s="58"/>
      <c r="B281" s="2"/>
      <c r="C281" s="4"/>
      <c r="E281" s="2"/>
      <c r="F281" s="4"/>
      <c r="H281" s="2"/>
      <c r="I281" s="4"/>
      <c r="T281" s="2"/>
      <c r="U281" s="4"/>
      <c r="AF281" s="2"/>
      <c r="AG281" s="4"/>
    </row>
    <row r="282" customFormat="false" ht="12.75" hidden="false" customHeight="false" outlineLevel="0" collapsed="false">
      <c r="A282" s="58"/>
      <c r="B282" s="2"/>
      <c r="C282" s="4"/>
      <c r="E282" s="2"/>
      <c r="F282" s="4"/>
      <c r="H282" s="2"/>
      <c r="I282" s="4"/>
      <c r="T282" s="2"/>
      <c r="U282" s="4"/>
      <c r="AF282" s="2"/>
      <c r="AG282" s="4"/>
    </row>
    <row r="283" customFormat="false" ht="12.75" hidden="false" customHeight="false" outlineLevel="0" collapsed="false">
      <c r="A283" s="58"/>
      <c r="B283" s="2"/>
      <c r="C283" s="4"/>
      <c r="E283" s="2"/>
      <c r="F283" s="4"/>
      <c r="H283" s="2"/>
      <c r="I283" s="4"/>
      <c r="T283" s="2"/>
      <c r="U283" s="4"/>
      <c r="AF283" s="2"/>
      <c r="AG283" s="4"/>
    </row>
    <row r="284" customFormat="false" ht="12.75" hidden="false" customHeight="false" outlineLevel="0" collapsed="false">
      <c r="B284" s="2"/>
      <c r="C284" s="4"/>
      <c r="E284" s="2"/>
      <c r="F284" s="4"/>
      <c r="H284" s="2"/>
      <c r="I284" s="4"/>
      <c r="T284" s="2"/>
      <c r="U284" s="4"/>
      <c r="AF284" s="2"/>
      <c r="AG284" s="4"/>
    </row>
    <row r="285" customFormat="false" ht="12.75" hidden="false" customHeight="false" outlineLevel="0" collapsed="false">
      <c r="B285" s="2"/>
      <c r="C285" s="4"/>
      <c r="E285" s="2"/>
      <c r="F285" s="4"/>
      <c r="H285" s="2"/>
      <c r="I285" s="4"/>
      <c r="T285" s="2"/>
      <c r="U285" s="4"/>
      <c r="AF285" s="2"/>
      <c r="AG285" s="4"/>
    </row>
    <row r="286" customFormat="false" ht="12.75" hidden="false" customHeight="false" outlineLevel="0" collapsed="false">
      <c r="B286" s="2"/>
      <c r="C286" s="4"/>
      <c r="E286" s="2"/>
      <c r="F286" s="4"/>
      <c r="H286" s="2"/>
      <c r="I286" s="4"/>
      <c r="T286" s="2"/>
      <c r="U286" s="4"/>
      <c r="AF286" s="2"/>
      <c r="AG286" s="4"/>
    </row>
    <row r="287" customFormat="false" ht="12.75" hidden="false" customHeight="false" outlineLevel="0" collapsed="false">
      <c r="B287" s="2"/>
      <c r="C287" s="4"/>
      <c r="E287" s="2"/>
      <c r="F287" s="4"/>
      <c r="H287" s="2"/>
      <c r="I287" s="4"/>
      <c r="T287" s="2"/>
      <c r="U287" s="4"/>
      <c r="AF287" s="2"/>
      <c r="AG287" s="4"/>
    </row>
    <row r="288" customFormat="false" ht="12.75" hidden="false" customHeight="false" outlineLevel="0" collapsed="false">
      <c r="B288" s="2"/>
      <c r="C288" s="4"/>
      <c r="E288" s="2"/>
      <c r="F288" s="4"/>
      <c r="H288" s="2"/>
      <c r="I288" s="4"/>
      <c r="T288" s="2"/>
      <c r="U288" s="4"/>
      <c r="AF288" s="2"/>
      <c r="AG288" s="4"/>
    </row>
    <row r="289" customFormat="false" ht="12.75" hidden="false" customHeight="false" outlineLevel="0" collapsed="false">
      <c r="B289" s="2"/>
      <c r="C289" s="4"/>
      <c r="E289" s="2"/>
      <c r="F289" s="4"/>
      <c r="H289" s="2"/>
      <c r="I289" s="4"/>
      <c r="T289" s="2"/>
      <c r="U289" s="4"/>
      <c r="AF289" s="2"/>
      <c r="AG289" s="4"/>
    </row>
    <row r="290" customFormat="false" ht="12.75" hidden="false" customHeight="false" outlineLevel="0" collapsed="false">
      <c r="B290" s="2"/>
      <c r="C290" s="4"/>
      <c r="E290" s="2"/>
      <c r="F290" s="4"/>
      <c r="H290" s="2"/>
      <c r="I290" s="4"/>
      <c r="T290" s="2"/>
      <c r="U290" s="4"/>
      <c r="AF290" s="2"/>
      <c r="AG290" s="4"/>
    </row>
    <row r="291" customFormat="false" ht="12.75" hidden="false" customHeight="false" outlineLevel="0" collapsed="false">
      <c r="B291" s="2"/>
      <c r="C291" s="4"/>
      <c r="E291" s="2"/>
      <c r="F291" s="4"/>
      <c r="H291" s="2"/>
      <c r="I291" s="4"/>
      <c r="T291" s="2"/>
      <c r="U291" s="4"/>
      <c r="AF291" s="2"/>
      <c r="AG291" s="4"/>
    </row>
    <row r="292" customFormat="false" ht="12.75" hidden="false" customHeight="false" outlineLevel="0" collapsed="false">
      <c r="B292" s="2"/>
      <c r="C292" s="4"/>
      <c r="E292" s="2"/>
      <c r="F292" s="4"/>
      <c r="H292" s="2"/>
      <c r="I292" s="4"/>
      <c r="T292" s="2"/>
      <c r="U292" s="4"/>
      <c r="AF292" s="2"/>
      <c r="AG292" s="4"/>
    </row>
    <row r="293" customFormat="false" ht="12.75" hidden="false" customHeight="false" outlineLevel="0" collapsed="false">
      <c r="B293" s="2"/>
      <c r="C293" s="4"/>
      <c r="E293" s="2"/>
      <c r="F293" s="4"/>
      <c r="H293" s="2"/>
      <c r="I293" s="4"/>
      <c r="T293" s="2"/>
      <c r="U293" s="4"/>
      <c r="AF293" s="2"/>
      <c r="AG293" s="4"/>
    </row>
    <row r="294" customFormat="false" ht="12.75" hidden="false" customHeight="false" outlineLevel="0" collapsed="false">
      <c r="B294" s="2"/>
      <c r="C294" s="4"/>
      <c r="E294" s="2"/>
      <c r="F294" s="4"/>
      <c r="H294" s="2"/>
      <c r="I294" s="4"/>
      <c r="T294" s="2"/>
      <c r="U294" s="4"/>
      <c r="AF294" s="2"/>
      <c r="AG294" s="4"/>
    </row>
    <row r="295" customFormat="false" ht="12.75" hidden="false" customHeight="false" outlineLevel="0" collapsed="false">
      <c r="B295" s="2"/>
      <c r="C295" s="4"/>
      <c r="E295" s="2"/>
      <c r="F295" s="4"/>
      <c r="H295" s="2"/>
      <c r="I295" s="4"/>
      <c r="T295" s="2"/>
      <c r="U295" s="4"/>
      <c r="AF295" s="2"/>
      <c r="AG295" s="4"/>
    </row>
    <row r="296" customFormat="false" ht="12.75" hidden="false" customHeight="false" outlineLevel="0" collapsed="false">
      <c r="B296" s="2"/>
      <c r="C296" s="4"/>
      <c r="E296" s="2"/>
      <c r="F296" s="4"/>
      <c r="H296" s="2"/>
      <c r="I296" s="4"/>
      <c r="T296" s="2"/>
      <c r="U296" s="4"/>
      <c r="AF296" s="2"/>
      <c r="AG296" s="4"/>
    </row>
    <row r="297" customFormat="false" ht="12.75" hidden="false" customHeight="false" outlineLevel="0" collapsed="false">
      <c r="B297" s="2"/>
      <c r="C297" s="4"/>
      <c r="E297" s="2"/>
      <c r="F297" s="4"/>
      <c r="H297" s="2"/>
      <c r="I297" s="4"/>
      <c r="T297" s="2"/>
      <c r="U297" s="4"/>
      <c r="AF297" s="2"/>
      <c r="AG297" s="4"/>
    </row>
    <row r="298" customFormat="false" ht="12.75" hidden="false" customHeight="false" outlineLevel="0" collapsed="false">
      <c r="B298" s="2"/>
      <c r="C298" s="4"/>
      <c r="E298" s="2"/>
      <c r="F298" s="4"/>
      <c r="H298" s="2"/>
      <c r="I298" s="4"/>
      <c r="T298" s="2"/>
      <c r="U298" s="4"/>
      <c r="AF298" s="2"/>
      <c r="AG298" s="4"/>
    </row>
    <row r="299" customFormat="false" ht="12.75" hidden="false" customHeight="false" outlineLevel="0" collapsed="false">
      <c r="B299" s="2"/>
      <c r="C299" s="4"/>
      <c r="E299" s="2"/>
      <c r="F299" s="4"/>
      <c r="H299" s="2"/>
      <c r="I299" s="4"/>
      <c r="T299" s="2"/>
      <c r="U299" s="4"/>
      <c r="AF299" s="2"/>
      <c r="AG299" s="4"/>
    </row>
    <row r="300" customFormat="false" ht="12.75" hidden="false" customHeight="false" outlineLevel="0" collapsed="false">
      <c r="B300" s="2"/>
      <c r="C300" s="4"/>
      <c r="E300" s="2"/>
      <c r="F300" s="4"/>
      <c r="H300" s="2"/>
      <c r="I300" s="4"/>
      <c r="T300" s="2"/>
      <c r="U300" s="4"/>
      <c r="AF300" s="2"/>
      <c r="AG300" s="4"/>
    </row>
    <row r="301" customFormat="false" ht="12.75" hidden="false" customHeight="false" outlineLevel="0" collapsed="false">
      <c r="B301" s="2"/>
      <c r="C301" s="4"/>
      <c r="E301" s="2"/>
      <c r="F301" s="4"/>
      <c r="H301" s="2"/>
      <c r="I301" s="4"/>
      <c r="T301" s="2"/>
      <c r="U301" s="4"/>
      <c r="AF301" s="2"/>
      <c r="AG301" s="4"/>
    </row>
    <row r="302" customFormat="false" ht="12.75" hidden="false" customHeight="false" outlineLevel="0" collapsed="false">
      <c r="B302" s="2"/>
      <c r="C302" s="4"/>
      <c r="E302" s="2"/>
      <c r="F302" s="4"/>
      <c r="H302" s="2"/>
      <c r="I302" s="4"/>
      <c r="T302" s="2"/>
      <c r="U302" s="4"/>
      <c r="AF302" s="2"/>
      <c r="AG302" s="4"/>
    </row>
    <row r="303" customFormat="false" ht="12.75" hidden="false" customHeight="false" outlineLevel="0" collapsed="false">
      <c r="B303" s="2"/>
      <c r="C303" s="4"/>
      <c r="E303" s="2"/>
      <c r="F303" s="4"/>
      <c r="H303" s="2"/>
      <c r="I303" s="4"/>
      <c r="T303" s="2"/>
      <c r="U303" s="4"/>
      <c r="AF303" s="2"/>
      <c r="AG303" s="4"/>
    </row>
    <row r="304" customFormat="false" ht="12.75" hidden="false" customHeight="false" outlineLevel="0" collapsed="false">
      <c r="B304" s="2"/>
      <c r="C304" s="4"/>
      <c r="E304" s="2"/>
      <c r="F304" s="4"/>
      <c r="H304" s="2"/>
      <c r="I304" s="4"/>
      <c r="T304" s="2"/>
      <c r="U304" s="4"/>
      <c r="AF304" s="2"/>
      <c r="AG304" s="4"/>
    </row>
    <row r="305" customFormat="false" ht="12.75" hidden="false" customHeight="false" outlineLevel="0" collapsed="false">
      <c r="B305" s="2"/>
      <c r="C305" s="4"/>
      <c r="E305" s="2"/>
      <c r="F305" s="4"/>
      <c r="H305" s="2"/>
      <c r="I305" s="4"/>
      <c r="T305" s="2"/>
      <c r="U305" s="4"/>
      <c r="AF305" s="2"/>
      <c r="AG305" s="4"/>
    </row>
    <row r="306" customFormat="false" ht="12.75" hidden="false" customHeight="false" outlineLevel="0" collapsed="false">
      <c r="B306" s="2"/>
      <c r="C306" s="4"/>
      <c r="E306" s="2"/>
      <c r="F306" s="4"/>
      <c r="H306" s="2"/>
      <c r="I306" s="4"/>
      <c r="T306" s="2"/>
      <c r="U306" s="4"/>
      <c r="AF306" s="2"/>
      <c r="AG306" s="4"/>
    </row>
    <row r="307" customFormat="false" ht="12.75" hidden="false" customHeight="false" outlineLevel="0" collapsed="false">
      <c r="B307" s="2"/>
      <c r="C307" s="4"/>
      <c r="E307" s="2"/>
      <c r="F307" s="4"/>
      <c r="H307" s="2"/>
      <c r="I307" s="4"/>
      <c r="T307" s="2"/>
      <c r="U307" s="4"/>
      <c r="AF307" s="2"/>
      <c r="AG307" s="4"/>
    </row>
    <row r="308" customFormat="false" ht="12.75" hidden="false" customHeight="false" outlineLevel="0" collapsed="false">
      <c r="B308" s="2"/>
      <c r="C308" s="4"/>
      <c r="E308" s="2"/>
      <c r="F308" s="4"/>
      <c r="H308" s="2"/>
      <c r="I308" s="4"/>
      <c r="T308" s="2"/>
      <c r="U308" s="4"/>
      <c r="AF308" s="2"/>
      <c r="AG308" s="4"/>
    </row>
    <row r="309" customFormat="false" ht="12.75" hidden="false" customHeight="false" outlineLevel="0" collapsed="false">
      <c r="B309" s="2"/>
      <c r="C309" s="4"/>
      <c r="E309" s="2"/>
      <c r="F309" s="4"/>
      <c r="H309" s="2"/>
      <c r="I309" s="4"/>
      <c r="T309" s="2"/>
      <c r="U309" s="4"/>
      <c r="AF309" s="2"/>
      <c r="AG309" s="4"/>
    </row>
    <row r="310" customFormat="false" ht="12.75" hidden="false" customHeight="false" outlineLevel="0" collapsed="false">
      <c r="B310" s="2"/>
      <c r="C310" s="4"/>
      <c r="E310" s="2"/>
      <c r="F310" s="4"/>
      <c r="H310" s="2"/>
      <c r="I310" s="4"/>
      <c r="T310" s="2"/>
      <c r="U310" s="4"/>
      <c r="AF310" s="2"/>
      <c r="AG310" s="4"/>
    </row>
    <row r="311" customFormat="false" ht="12.75" hidden="false" customHeight="false" outlineLevel="0" collapsed="false">
      <c r="B311" s="2"/>
      <c r="C311" s="4"/>
      <c r="E311" s="2"/>
      <c r="F311" s="4"/>
      <c r="H311" s="2"/>
      <c r="I311" s="4"/>
      <c r="T311" s="2"/>
      <c r="U311" s="4"/>
      <c r="AF311" s="2"/>
      <c r="AG311" s="4"/>
    </row>
    <row r="312" customFormat="false" ht="12.75" hidden="false" customHeight="false" outlineLevel="0" collapsed="false">
      <c r="B312" s="2"/>
      <c r="C312" s="4"/>
      <c r="E312" s="2"/>
      <c r="F312" s="4"/>
      <c r="H312" s="2"/>
      <c r="I312" s="4"/>
      <c r="T312" s="2"/>
      <c r="U312" s="4"/>
      <c r="AF312" s="2"/>
      <c r="AG312" s="4"/>
    </row>
    <row r="313" customFormat="false" ht="12.75" hidden="false" customHeight="false" outlineLevel="0" collapsed="false">
      <c r="B313" s="2"/>
      <c r="C313" s="4"/>
      <c r="E313" s="2"/>
      <c r="F313" s="4"/>
      <c r="H313" s="2"/>
      <c r="I313" s="4"/>
      <c r="T313" s="2"/>
      <c r="U313" s="4"/>
      <c r="AF313" s="2"/>
      <c r="AG313" s="4"/>
    </row>
    <row r="314" customFormat="false" ht="12.75" hidden="false" customHeight="false" outlineLevel="0" collapsed="false">
      <c r="B314" s="2"/>
      <c r="C314" s="4"/>
      <c r="E314" s="2"/>
      <c r="F314" s="4"/>
      <c r="H314" s="2"/>
      <c r="I314" s="4"/>
      <c r="T314" s="2"/>
      <c r="U314" s="4"/>
      <c r="AF314" s="2"/>
      <c r="AG314" s="4"/>
    </row>
    <row r="315" customFormat="false" ht="12.75" hidden="false" customHeight="false" outlineLevel="0" collapsed="false">
      <c r="B315" s="2"/>
      <c r="C315" s="4"/>
      <c r="E315" s="2"/>
      <c r="F315" s="4"/>
      <c r="H315" s="2"/>
      <c r="I315" s="4"/>
      <c r="T315" s="2"/>
      <c r="U315" s="4"/>
      <c r="AF315" s="2"/>
      <c r="AG315" s="4"/>
    </row>
    <row r="316" customFormat="false" ht="12.75" hidden="false" customHeight="false" outlineLevel="0" collapsed="false">
      <c r="B316" s="2"/>
      <c r="C316" s="4"/>
      <c r="E316" s="2"/>
      <c r="F316" s="4"/>
      <c r="H316" s="2"/>
      <c r="I316" s="4"/>
      <c r="T316" s="2"/>
      <c r="U316" s="4"/>
      <c r="AF316" s="2"/>
      <c r="AG316" s="4"/>
    </row>
    <row r="317" customFormat="false" ht="12.75" hidden="false" customHeight="false" outlineLevel="0" collapsed="false">
      <c r="B317" s="2"/>
      <c r="C317" s="4"/>
      <c r="E317" s="2"/>
      <c r="F317" s="4"/>
      <c r="H317" s="2"/>
      <c r="I317" s="4"/>
      <c r="T317" s="2"/>
      <c r="U317" s="4"/>
    </row>
    <row r="318" customFormat="false" ht="12.75" hidden="false" customHeight="false" outlineLevel="0" collapsed="false">
      <c r="B318" s="2"/>
      <c r="C318" s="4"/>
      <c r="E318" s="2"/>
      <c r="F318" s="4"/>
      <c r="H318" s="2"/>
      <c r="I318" s="4"/>
      <c r="T318" s="2"/>
      <c r="U318" s="4"/>
    </row>
    <row r="319" customFormat="false" ht="12.75" hidden="false" customHeight="false" outlineLevel="0" collapsed="false">
      <c r="B319" s="2"/>
      <c r="C319" s="4"/>
      <c r="H319" s="2"/>
      <c r="I319" s="4"/>
      <c r="T319" s="2"/>
      <c r="U319" s="4"/>
    </row>
    <row r="320" customFormat="false" ht="12.75" hidden="false" customHeight="false" outlineLevel="0" collapsed="false">
      <c r="B320" s="2"/>
      <c r="C320" s="4"/>
      <c r="H320" s="2"/>
      <c r="I320" s="4"/>
      <c r="T320" s="2"/>
      <c r="U320" s="4"/>
    </row>
    <row r="321" customFormat="false" ht="12.75" hidden="false" customHeight="false" outlineLevel="0" collapsed="false">
      <c r="B321" s="2"/>
      <c r="C321" s="4"/>
      <c r="H321" s="2"/>
      <c r="I321" s="4"/>
      <c r="T321" s="2"/>
      <c r="U321" s="4"/>
    </row>
    <row r="322" customFormat="false" ht="12.75" hidden="false" customHeight="false" outlineLevel="0" collapsed="false">
      <c r="B322" s="2"/>
      <c r="C322" s="4"/>
      <c r="H322" s="2"/>
      <c r="I322" s="4"/>
      <c r="T322" s="2"/>
      <c r="U322" s="4"/>
    </row>
    <row r="323" customFormat="false" ht="12.75" hidden="false" customHeight="false" outlineLevel="0" collapsed="false">
      <c r="B323" s="2"/>
      <c r="C323" s="4"/>
      <c r="H323" s="2"/>
      <c r="I323" s="4"/>
      <c r="T323" s="2"/>
      <c r="U323" s="4"/>
    </row>
    <row r="324" customFormat="false" ht="12.75" hidden="false" customHeight="false" outlineLevel="0" collapsed="false">
      <c r="B324" s="2"/>
      <c r="C324" s="4"/>
      <c r="H324" s="2"/>
      <c r="I324" s="4"/>
      <c r="T324" s="2"/>
      <c r="U324" s="4"/>
    </row>
    <row r="325" customFormat="false" ht="12.75" hidden="false" customHeight="false" outlineLevel="0" collapsed="false">
      <c r="B325" s="2"/>
      <c r="C325" s="4"/>
      <c r="H325" s="2"/>
      <c r="I325" s="4"/>
      <c r="T325" s="2"/>
      <c r="U325" s="4"/>
    </row>
    <row r="326" customFormat="false" ht="12.75" hidden="false" customHeight="false" outlineLevel="0" collapsed="false">
      <c r="B326" s="2"/>
      <c r="C326" s="4"/>
      <c r="H326" s="2"/>
      <c r="I326" s="4"/>
      <c r="T326" s="2"/>
      <c r="U326" s="4"/>
    </row>
    <row r="327" customFormat="false" ht="12.75" hidden="false" customHeight="false" outlineLevel="0" collapsed="false">
      <c r="B327" s="2"/>
      <c r="C327" s="4"/>
      <c r="H327" s="2"/>
      <c r="I327" s="4"/>
      <c r="T327" s="2"/>
      <c r="U327" s="4"/>
    </row>
    <row r="328" customFormat="false" ht="12.75" hidden="false" customHeight="false" outlineLevel="0" collapsed="false">
      <c r="B328" s="2"/>
      <c r="C328" s="2"/>
      <c r="H328" s="2"/>
      <c r="I328" s="2"/>
      <c r="T328" s="2"/>
      <c r="U328" s="2"/>
    </row>
  </sheetData>
  <mergeCells count="104">
    <mergeCell ref="H1:R1"/>
    <mergeCell ref="T1:AD1"/>
    <mergeCell ref="AF1:AP1"/>
    <mergeCell ref="B3:C3"/>
    <mergeCell ref="E3:F3"/>
    <mergeCell ref="H3:I3"/>
    <mergeCell ref="K3:L3"/>
    <mergeCell ref="N3:O3"/>
    <mergeCell ref="Q3:R3"/>
    <mergeCell ref="T3:U3"/>
    <mergeCell ref="W3:X3"/>
    <mergeCell ref="Z3:AA3"/>
    <mergeCell ref="AC3:AD3"/>
    <mergeCell ref="AF3:AG3"/>
    <mergeCell ref="AI3:AJ3"/>
    <mergeCell ref="AL3:AM3"/>
    <mergeCell ref="AO3:AP3"/>
    <mergeCell ref="E4:F4"/>
    <mergeCell ref="H4:I4"/>
    <mergeCell ref="K4:L4"/>
    <mergeCell ref="N4:O4"/>
    <mergeCell ref="Q4:R4"/>
    <mergeCell ref="T4:U4"/>
    <mergeCell ref="W4:X4"/>
    <mergeCell ref="Z4:AA4"/>
    <mergeCell ref="AC4:AD4"/>
    <mergeCell ref="AF4:AG4"/>
    <mergeCell ref="AI4:AJ4"/>
    <mergeCell ref="AL4:AM4"/>
    <mergeCell ref="AO4:AP4"/>
    <mergeCell ref="E5:F5"/>
    <mergeCell ref="H5:I5"/>
    <mergeCell ref="K5:L5"/>
    <mergeCell ref="N5:O5"/>
    <mergeCell ref="Q5:R5"/>
    <mergeCell ref="T5:U5"/>
    <mergeCell ref="W5:X5"/>
    <mergeCell ref="Z5:AA5"/>
    <mergeCell ref="AC5:AD5"/>
    <mergeCell ref="AF5:AG5"/>
    <mergeCell ref="AI5:AJ5"/>
    <mergeCell ref="AL5:AM5"/>
    <mergeCell ref="AO5:AP5"/>
    <mergeCell ref="E6:F6"/>
    <mergeCell ref="H6:I6"/>
    <mergeCell ref="K6:L6"/>
    <mergeCell ref="N6:O6"/>
    <mergeCell ref="Q6:R6"/>
    <mergeCell ref="T6:U6"/>
    <mergeCell ref="W6:X6"/>
    <mergeCell ref="Z6:AA6"/>
    <mergeCell ref="AC6:AD6"/>
    <mergeCell ref="AF6:AG6"/>
    <mergeCell ref="AI6:AJ6"/>
    <mergeCell ref="AL6:AM6"/>
    <mergeCell ref="AO6:AP6"/>
    <mergeCell ref="E7:F7"/>
    <mergeCell ref="H7:I7"/>
    <mergeCell ref="K7:L7"/>
    <mergeCell ref="N7:O7"/>
    <mergeCell ref="Q7:R7"/>
    <mergeCell ref="T7:U7"/>
    <mergeCell ref="W7:X7"/>
    <mergeCell ref="Z7:AA7"/>
    <mergeCell ref="AC7:AD7"/>
    <mergeCell ref="AF7:AG7"/>
    <mergeCell ref="AI7:AJ7"/>
    <mergeCell ref="AL7:AM7"/>
    <mergeCell ref="AO7:AP7"/>
    <mergeCell ref="E8:F8"/>
    <mergeCell ref="H8:I8"/>
    <mergeCell ref="K8:L8"/>
    <mergeCell ref="N8:O8"/>
    <mergeCell ref="Q8:R8"/>
    <mergeCell ref="T8:U8"/>
    <mergeCell ref="W8:X8"/>
    <mergeCell ref="Z8:AA8"/>
    <mergeCell ref="AC8:AD8"/>
    <mergeCell ref="AF8:AG8"/>
    <mergeCell ref="AI8:AJ8"/>
    <mergeCell ref="AL8:AM8"/>
    <mergeCell ref="AO8:AP8"/>
    <mergeCell ref="E9:F9"/>
    <mergeCell ref="H9:I9"/>
    <mergeCell ref="K9:L9"/>
    <mergeCell ref="N9:O9"/>
    <mergeCell ref="Q9:R9"/>
    <mergeCell ref="T9:U9"/>
    <mergeCell ref="W9:X9"/>
    <mergeCell ref="Z9:AA9"/>
    <mergeCell ref="AC9:AD9"/>
    <mergeCell ref="AF9:AG9"/>
    <mergeCell ref="AI9:AJ9"/>
    <mergeCell ref="AL9:AM9"/>
    <mergeCell ref="E10:F10"/>
    <mergeCell ref="H10:I10"/>
    <mergeCell ref="K10:L10"/>
    <mergeCell ref="N10:O10"/>
    <mergeCell ref="T10:U10"/>
    <mergeCell ref="W10:X10"/>
    <mergeCell ref="Z10:AA10"/>
    <mergeCell ref="AF10:AG10"/>
    <mergeCell ref="AI10:AJ10"/>
    <mergeCell ref="AL10:AM10"/>
  </mergeCells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2000-06-07T13:11:48Z</dcterms:created>
  <dc:creator>Eric Groves</dc:creator>
  <dc:description/>
  <dc:language>en-US</dc:language>
  <cp:lastModifiedBy>vkamins</cp:lastModifiedBy>
  <cp:lastPrinted>2000-06-13T10:56:14Z</cp:lastPrinted>
  <cp:revision>0</cp:revision>
  <dc:subject/>
  <dc:title/>
</cp:coreProperties>
</file>