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int" sheetId="1" state="visible" r:id="rId3"/>
    <sheet name="Amex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<sst xmlns="http://schemas.openxmlformats.org/spreadsheetml/2006/main" count="355" uniqueCount="67">
  <si>
    <t xml:space="preserve">Joint Account Deposits</t>
  </si>
  <si>
    <t xml:space="preserve">Previous 12 Months</t>
  </si>
  <si>
    <t xml:space="preserve">06/19/00-07/17/00</t>
  </si>
  <si>
    <t xml:space="preserve">Business</t>
  </si>
  <si>
    <t xml:space="preserve">Enron</t>
  </si>
  <si>
    <t xml:space="preserve">07/18/00-08/17/00</t>
  </si>
  <si>
    <t xml:space="preserve">Enron paycheck</t>
  </si>
  <si>
    <t xml:space="preserve">Reserve advances</t>
  </si>
  <si>
    <t xml:space="preserve">08/18/00-09/17/00</t>
  </si>
  <si>
    <t xml:space="preserve">09/18/00-10/17/00</t>
  </si>
  <si>
    <t xml:space="preserve">10/18/00-11/19/00</t>
  </si>
  <si>
    <t xml:space="preserve">11/20/00-12/17/00</t>
  </si>
  <si>
    <t xml:space="preserve">12/18/00-01/18/01</t>
  </si>
  <si>
    <t xml:space="preserve">01/19/01-02/19/01</t>
  </si>
  <si>
    <t xml:space="preserve">Enron bonus</t>
  </si>
  <si>
    <t xml:space="preserve">02/20/01-03/18/01</t>
  </si>
  <si>
    <t xml:space="preserve">03/19/01-04/1701</t>
  </si>
  <si>
    <t xml:space="preserve">04/18/01-05/17/01</t>
  </si>
  <si>
    <t xml:space="preserve">05/18/01-06/17/01</t>
  </si>
  <si>
    <t xml:space="preserve">06/18/01-07/17/01</t>
  </si>
  <si>
    <t xml:space="preserve">Total Previous 12 Months</t>
  </si>
  <si>
    <t xml:space="preserve">Average per month </t>
  </si>
  <si>
    <t xml:space="preserve">Check to total</t>
  </si>
  <si>
    <t xml:space="preserve">American Express</t>
  </si>
  <si>
    <t xml:space="preserve">June, 2000</t>
  </si>
  <si>
    <t xml:space="preserve">Kids clothes/shoes</t>
  </si>
  <si>
    <t xml:space="preserve">Kids misc</t>
  </si>
  <si>
    <t xml:space="preserve">Kids activities</t>
  </si>
  <si>
    <t xml:space="preserve">Kids dentist</t>
  </si>
  <si>
    <t xml:space="preserve">Family dinner</t>
  </si>
  <si>
    <t xml:space="preserve">Grocery</t>
  </si>
  <si>
    <t xml:space="preserve">Target</t>
  </si>
  <si>
    <t xml:space="preserve">Gas</t>
  </si>
  <si>
    <t xml:space="preserve">Household items</t>
  </si>
  <si>
    <t xml:space="preserve">Cable bill</t>
  </si>
  <si>
    <t xml:space="preserve">Clothes</t>
  </si>
  <si>
    <t xml:space="preserve">Vacation</t>
  </si>
  <si>
    <t xml:space="preserve">Cell phone</t>
  </si>
  <si>
    <t xml:space="preserve">medical bill</t>
  </si>
  <si>
    <t xml:space="preserve">Car repair</t>
  </si>
  <si>
    <t xml:space="preserve">July, 2000</t>
  </si>
  <si>
    <t xml:space="preserve">Kids clothes</t>
  </si>
  <si>
    <t xml:space="preserve">Includes school uniforms $420</t>
  </si>
  <si>
    <t xml:space="preserve">Grocery/drug store</t>
  </si>
  <si>
    <t xml:space="preserve">August, 2000</t>
  </si>
  <si>
    <t xml:space="preserve">Misc</t>
  </si>
  <si>
    <t xml:space="preserve">September, 2000</t>
  </si>
  <si>
    <t xml:space="preserve">Dallas family visit</t>
  </si>
  <si>
    <t xml:space="preserve">Contacts/glasses</t>
  </si>
  <si>
    <t xml:space="preserve">Glasses 791, contacts 140</t>
  </si>
  <si>
    <t xml:space="preserve">Dry cleaning</t>
  </si>
  <si>
    <t xml:space="preserve">October, 2000</t>
  </si>
  <si>
    <t xml:space="preserve">November, 2000</t>
  </si>
  <si>
    <t xml:space="preserve">December, 2000</t>
  </si>
  <si>
    <t xml:space="preserve">Christmas gifts</t>
  </si>
  <si>
    <t xml:space="preserve">January, 2001</t>
  </si>
  <si>
    <t xml:space="preserve">Includes ski clothes</t>
  </si>
  <si>
    <t xml:space="preserve">February, 2001</t>
  </si>
  <si>
    <t xml:space="preserve">March, 2001</t>
  </si>
  <si>
    <t xml:space="preserve">Family meals out</t>
  </si>
  <si>
    <t xml:space="preserve">Photos $300</t>
  </si>
  <si>
    <t xml:space="preserve">April, 2001</t>
  </si>
  <si>
    <t xml:space="preserve">May, 2001</t>
  </si>
  <si>
    <t xml:space="preserve">June, 2001</t>
  </si>
  <si>
    <t xml:space="preserve">July, 2001</t>
  </si>
  <si>
    <t xml:space="preserve">August, 2001</t>
  </si>
  <si>
    <t xml:space="preserve">uniforms 230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</si>
</sst>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28"/>
    <col collapsed="false" customWidth="true" hidden="false" outlineLevel="0" max="5" min="5" style="0" width="9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  <c r="C5" s="2" t="n">
        <f aca="false">2000+2500</f>
        <v>4500</v>
      </c>
    </row>
    <row r="6" customFormat="false" ht="12.75" hidden="false" customHeight="false" outlineLevel="0" collapsed="false">
      <c r="A6" s="0" t="s">
        <v>4</v>
      </c>
      <c r="C6" s="3" t="n">
        <f aca="false">2144+2092</f>
        <v>4236</v>
      </c>
    </row>
    <row r="7" customFormat="false" ht="12.75" hidden="false" customHeight="false" outlineLevel="0" collapsed="false">
      <c r="C7" s="2" t="n">
        <f aca="false">SUM(C5:C6)</f>
        <v>8736</v>
      </c>
    </row>
    <row r="8" customFormat="false" ht="12.75" hidden="false" customHeight="false" outlineLevel="0" collapsed="false">
      <c r="C8" s="2"/>
    </row>
    <row r="9" customFormat="false" ht="12.75" hidden="false" customHeight="false" outlineLevel="0" collapsed="false">
      <c r="A9" s="0" t="s">
        <v>5</v>
      </c>
      <c r="C9" s="2"/>
    </row>
    <row r="10" customFormat="false" ht="12.75" hidden="false" customHeight="false" outlineLevel="0" collapsed="false">
      <c r="A10" s="0" t="s">
        <v>3</v>
      </c>
      <c r="C10" s="2" t="n">
        <f aca="false">1000+2000</f>
        <v>3000</v>
      </c>
    </row>
    <row r="11" customFormat="false" ht="12.75" hidden="false" customHeight="false" outlineLevel="0" collapsed="false">
      <c r="A11" s="0" t="s">
        <v>6</v>
      </c>
      <c r="C11" s="2" t="n">
        <f aca="false">2075+2144</f>
        <v>4219</v>
      </c>
    </row>
    <row r="12" customFormat="false" ht="12.75" hidden="false" customHeight="false" outlineLevel="0" collapsed="false">
      <c r="A12" s="0" t="s">
        <v>7</v>
      </c>
      <c r="C12" s="3" t="n">
        <v>1800</v>
      </c>
    </row>
    <row r="13" customFormat="false" ht="12.75" hidden="false" customHeight="false" outlineLevel="0" collapsed="false">
      <c r="C13" s="2" t="n">
        <f aca="false">SUM(C10:C12)</f>
        <v>9019</v>
      </c>
    </row>
    <row r="14" customFormat="false" ht="12.75" hidden="false" customHeight="false" outlineLevel="0" collapsed="false">
      <c r="C14" s="2"/>
    </row>
    <row r="15" customFormat="false" ht="12.75" hidden="false" customHeight="false" outlineLevel="0" collapsed="false">
      <c r="A15" s="0" t="s">
        <v>8</v>
      </c>
      <c r="C15" s="2"/>
    </row>
    <row r="16" customFormat="false" ht="12.75" hidden="false" customHeight="false" outlineLevel="0" collapsed="false">
      <c r="A16" s="0" t="s">
        <v>3</v>
      </c>
      <c r="C16" s="2" t="n">
        <f aca="false">2000+4300</f>
        <v>6300</v>
      </c>
    </row>
    <row r="17" customFormat="false" ht="12.75" hidden="false" customHeight="false" outlineLevel="0" collapsed="false">
      <c r="A17" s="0" t="s">
        <v>6</v>
      </c>
      <c r="C17" s="2" t="n">
        <f aca="false">2079+2149</f>
        <v>4228</v>
      </c>
    </row>
    <row r="18" customFormat="false" ht="12.75" hidden="false" customHeight="false" outlineLevel="0" collapsed="false">
      <c r="A18" s="0" t="s">
        <v>7</v>
      </c>
      <c r="C18" s="3" t="n">
        <f aca="false">2230-1800+90+117</f>
        <v>637</v>
      </c>
    </row>
    <row r="19" customFormat="false" ht="12.75" hidden="false" customHeight="false" outlineLevel="0" collapsed="false">
      <c r="C19" s="2" t="n">
        <f aca="false">SUM(C16:C18)</f>
        <v>11165</v>
      </c>
    </row>
    <row r="21" customFormat="false" ht="12.75" hidden="false" customHeight="false" outlineLevel="0" collapsed="false">
      <c r="A21" s="0" t="s">
        <v>9</v>
      </c>
    </row>
    <row r="22" customFormat="false" ht="12.75" hidden="false" customHeight="false" outlineLevel="0" collapsed="false">
      <c r="A22" s="0" t="s">
        <v>3</v>
      </c>
      <c r="C22" s="2" t="n">
        <v>5300</v>
      </c>
      <c r="D22" s="2"/>
      <c r="E22" s="2"/>
      <c r="F22" s="2"/>
      <c r="G22" s="2"/>
      <c r="H22" s="2"/>
    </row>
    <row r="23" customFormat="false" ht="12.75" hidden="false" customHeight="false" outlineLevel="0" collapsed="false">
      <c r="A23" s="0" t="s">
        <v>6</v>
      </c>
      <c r="C23" s="2" t="n">
        <f aca="false">2116+2363</f>
        <v>4479</v>
      </c>
      <c r="D23" s="2"/>
      <c r="E23" s="2"/>
      <c r="F23" s="2"/>
      <c r="G23" s="2"/>
      <c r="H23" s="2"/>
    </row>
    <row r="24" customFormat="false" ht="12.75" hidden="false" customHeight="false" outlineLevel="0" collapsed="false">
      <c r="A24" s="0" t="s">
        <v>7</v>
      </c>
      <c r="C24" s="3" t="n">
        <f aca="false">5070-5000</f>
        <v>70</v>
      </c>
      <c r="D24" s="2"/>
      <c r="E24" s="2"/>
      <c r="F24" s="2"/>
      <c r="G24" s="2"/>
      <c r="H24" s="2"/>
    </row>
    <row r="25" customFormat="false" ht="12.75" hidden="false" customHeight="false" outlineLevel="0" collapsed="false">
      <c r="C25" s="2" t="n">
        <f aca="false">SUM(C22:C24)</f>
        <v>9849</v>
      </c>
      <c r="D25" s="2"/>
      <c r="E25" s="2"/>
      <c r="F25" s="2"/>
      <c r="G25" s="2"/>
      <c r="H25" s="2"/>
    </row>
    <row r="26" customFormat="false" ht="12.75" hidden="false" customHeight="false" outlineLevel="0" collapsed="false">
      <c r="C26" s="2"/>
      <c r="D26" s="2"/>
      <c r="E26" s="2"/>
      <c r="F26" s="2"/>
      <c r="G26" s="2"/>
      <c r="H26" s="2"/>
    </row>
    <row r="27" customFormat="false" ht="12.75" hidden="false" customHeight="false" outlineLevel="0" collapsed="false">
      <c r="A27" s="0" t="s">
        <v>10</v>
      </c>
      <c r="C27" s="2"/>
      <c r="D27" s="2"/>
      <c r="E27" s="2"/>
      <c r="F27" s="2"/>
      <c r="G27" s="2"/>
      <c r="H27" s="2"/>
    </row>
    <row r="28" customFormat="false" ht="12.75" hidden="false" customHeight="false" outlineLevel="0" collapsed="false">
      <c r="A28" s="0" t="s">
        <v>3</v>
      </c>
      <c r="C28" s="2"/>
      <c r="D28" s="2"/>
      <c r="E28" s="2"/>
      <c r="F28" s="2"/>
      <c r="G28" s="2"/>
      <c r="H28" s="2"/>
    </row>
    <row r="29" customFormat="false" ht="12.75" hidden="false" customHeight="false" outlineLevel="0" collapsed="false">
      <c r="A29" s="0" t="s">
        <v>6</v>
      </c>
      <c r="C29" s="2"/>
      <c r="D29" s="2"/>
      <c r="E29" s="2"/>
      <c r="F29" s="2"/>
      <c r="G29" s="2"/>
      <c r="H29" s="2"/>
    </row>
    <row r="30" customFormat="false" ht="12.75" hidden="false" customHeight="false" outlineLevel="0" collapsed="false">
      <c r="A30" s="0" t="s">
        <v>7</v>
      </c>
      <c r="C30" s="2"/>
      <c r="D30" s="2"/>
      <c r="E30" s="2"/>
      <c r="F30" s="2"/>
      <c r="G30" s="2"/>
      <c r="H30" s="2"/>
    </row>
    <row r="31" customFormat="false" ht="12.75" hidden="false" customHeight="false" outlineLevel="0" collapsed="false">
      <c r="C31" s="2"/>
      <c r="D31" s="2"/>
      <c r="E31" s="2"/>
      <c r="F31" s="2"/>
      <c r="G31" s="2"/>
      <c r="H31" s="2"/>
    </row>
    <row r="32" customFormat="false" ht="12.75" hidden="false" customHeight="false" outlineLevel="0" collapsed="false">
      <c r="C32" s="2"/>
      <c r="D32" s="2"/>
      <c r="E32" s="2"/>
      <c r="F32" s="2"/>
      <c r="G32" s="2"/>
      <c r="H32" s="2"/>
    </row>
    <row r="33" customFormat="false" ht="12.75" hidden="false" customHeight="false" outlineLevel="0" collapsed="false">
      <c r="A33" s="0" t="s">
        <v>11</v>
      </c>
      <c r="C33" s="2"/>
      <c r="D33" s="2"/>
      <c r="E33" s="2"/>
      <c r="F33" s="2"/>
      <c r="G33" s="2"/>
      <c r="H33" s="2"/>
    </row>
    <row r="34" customFormat="false" ht="12.75" hidden="false" customHeight="false" outlineLevel="0" collapsed="false">
      <c r="A34" s="0" t="s">
        <v>3</v>
      </c>
      <c r="C34" s="2" t="n">
        <v>9000</v>
      </c>
      <c r="D34" s="2"/>
      <c r="E34" s="2"/>
      <c r="F34" s="2"/>
      <c r="G34" s="2"/>
      <c r="H34" s="2"/>
    </row>
    <row r="35" customFormat="false" ht="12.75" hidden="false" customHeight="false" outlineLevel="0" collapsed="false">
      <c r="A35" s="0" t="s">
        <v>6</v>
      </c>
      <c r="C35" s="2" t="n">
        <f aca="false">2255+2362</f>
        <v>4617</v>
      </c>
      <c r="D35" s="2"/>
      <c r="E35" s="2"/>
      <c r="F35" s="2"/>
      <c r="G35" s="2"/>
      <c r="H35" s="2"/>
    </row>
    <row r="36" customFormat="false" ht="12.75" hidden="false" customHeight="false" outlineLevel="0" collapsed="false">
      <c r="A36" s="0" t="s">
        <v>7</v>
      </c>
      <c r="C36" s="3" t="n">
        <f aca="false">2700-4985+110</f>
        <v>-2175</v>
      </c>
      <c r="D36" s="2"/>
      <c r="E36" s="2"/>
      <c r="F36" s="2"/>
      <c r="G36" s="2"/>
      <c r="H36" s="2"/>
    </row>
    <row r="37" customFormat="false" ht="12.75" hidden="false" customHeight="false" outlineLevel="0" collapsed="false">
      <c r="C37" s="2" t="n">
        <f aca="false">SUM(C34:C36)</f>
        <v>11442</v>
      </c>
      <c r="D37" s="2"/>
      <c r="E37" s="2"/>
      <c r="F37" s="2"/>
      <c r="G37" s="2"/>
      <c r="H37" s="2"/>
    </row>
    <row r="38" customFormat="false" ht="12.75" hidden="false" customHeight="false" outlineLevel="0" collapsed="false">
      <c r="C38" s="2"/>
      <c r="D38" s="2"/>
      <c r="E38" s="2"/>
      <c r="F38" s="2"/>
      <c r="G38" s="2"/>
      <c r="H38" s="2"/>
    </row>
    <row r="39" customFormat="false" ht="12.75" hidden="false" customHeight="false" outlineLevel="0" collapsed="false">
      <c r="A39" s="0" t="s">
        <v>12</v>
      </c>
      <c r="C39" s="2"/>
      <c r="D39" s="2"/>
      <c r="E39" s="2"/>
      <c r="F39" s="2"/>
      <c r="G39" s="2"/>
      <c r="H39" s="2"/>
    </row>
    <row r="40" customFormat="false" ht="12.75" hidden="false" customHeight="false" outlineLevel="0" collapsed="false">
      <c r="A40" s="0" t="s">
        <v>3</v>
      </c>
      <c r="C40" s="2" t="n">
        <v>2000</v>
      </c>
      <c r="D40" s="2"/>
      <c r="E40" s="2"/>
      <c r="F40" s="2"/>
      <c r="G40" s="2"/>
      <c r="H40" s="2"/>
    </row>
    <row r="41" customFormat="false" ht="12.75" hidden="false" customHeight="false" outlineLevel="0" collapsed="false">
      <c r="A41" s="0" t="s">
        <v>6</v>
      </c>
      <c r="C41" s="2" t="n">
        <f aca="false">2271+2112</f>
        <v>4383</v>
      </c>
      <c r="D41" s="2"/>
      <c r="E41" s="2"/>
      <c r="F41" s="2"/>
      <c r="G41" s="2"/>
      <c r="H41" s="2"/>
    </row>
    <row r="42" customFormat="false" ht="12.75" hidden="false" customHeight="false" outlineLevel="0" collapsed="false">
      <c r="A42" s="0" t="s">
        <v>7</v>
      </c>
      <c r="C42" s="3" t="n">
        <v>1700</v>
      </c>
      <c r="D42" s="2"/>
      <c r="E42" s="2"/>
      <c r="F42" s="2"/>
      <c r="G42" s="2"/>
      <c r="H42" s="2"/>
    </row>
    <row r="43" customFormat="false" ht="12.75" hidden="false" customHeight="false" outlineLevel="0" collapsed="false">
      <c r="C43" s="2" t="n">
        <f aca="false">SUM(C40:C42)</f>
        <v>8083</v>
      </c>
      <c r="D43" s="2"/>
      <c r="E43" s="2"/>
      <c r="F43" s="2"/>
      <c r="G43" s="2"/>
      <c r="H43" s="2"/>
    </row>
    <row r="44" customFormat="false" ht="12.75" hidden="false" customHeight="false" outlineLevel="0" collapsed="false">
      <c r="C44" s="2"/>
      <c r="D44" s="2"/>
      <c r="E44" s="2"/>
      <c r="F44" s="2"/>
      <c r="G44" s="2"/>
      <c r="H44" s="2"/>
    </row>
    <row r="45" customFormat="false" ht="12.75" hidden="false" customHeight="false" outlineLevel="0" collapsed="false">
      <c r="A45" s="0" t="s">
        <v>13</v>
      </c>
      <c r="C45" s="2"/>
      <c r="D45" s="2"/>
      <c r="E45" s="2"/>
      <c r="F45" s="2"/>
      <c r="G45" s="2"/>
      <c r="H45" s="2"/>
    </row>
    <row r="46" customFormat="false" ht="12.75" hidden="false" customHeight="false" outlineLevel="0" collapsed="false">
      <c r="A46" s="0" t="s">
        <v>3</v>
      </c>
      <c r="C46" s="2" t="n">
        <f aca="false">2500+4000</f>
        <v>6500</v>
      </c>
      <c r="D46" s="2"/>
      <c r="E46" s="2"/>
      <c r="F46" s="2"/>
      <c r="G46" s="2"/>
      <c r="H46" s="2"/>
    </row>
    <row r="47" customFormat="false" ht="12.75" hidden="false" customHeight="false" outlineLevel="0" collapsed="false">
      <c r="A47" s="0" t="s">
        <v>6</v>
      </c>
      <c r="C47" s="2" t="n">
        <f aca="false">2073+220</f>
        <v>2293</v>
      </c>
      <c r="D47" s="2"/>
      <c r="E47" s="2"/>
      <c r="F47" s="2"/>
      <c r="G47" s="2"/>
      <c r="H47" s="2"/>
    </row>
    <row r="48" customFormat="false" ht="12.75" hidden="false" customHeight="false" outlineLevel="0" collapsed="false">
      <c r="A48" s="0" t="s">
        <v>14</v>
      </c>
      <c r="C48" s="2" t="n">
        <v>23166</v>
      </c>
      <c r="D48" s="2"/>
      <c r="E48" s="2"/>
      <c r="F48" s="2"/>
      <c r="G48" s="2"/>
      <c r="H48" s="2"/>
    </row>
    <row r="49" customFormat="false" ht="12.75" hidden="false" customHeight="false" outlineLevel="0" collapsed="false">
      <c r="A49" s="0" t="s">
        <v>7</v>
      </c>
      <c r="C49" s="3" t="n">
        <f aca="false">900-2230+192+130</f>
        <v>-1008</v>
      </c>
      <c r="D49" s="2"/>
      <c r="E49" s="2"/>
      <c r="F49" s="2"/>
      <c r="G49" s="2"/>
      <c r="H49" s="2"/>
    </row>
    <row r="50" customFormat="false" ht="12.75" hidden="false" customHeight="false" outlineLevel="0" collapsed="false">
      <c r="C50" s="2" t="n">
        <f aca="false">SUM(C46:C49)</f>
        <v>30951</v>
      </c>
      <c r="D50" s="2"/>
      <c r="E50" s="2"/>
      <c r="F50" s="2"/>
      <c r="G50" s="2"/>
      <c r="H50" s="2"/>
    </row>
    <row r="51" customFormat="false" ht="12.75" hidden="false" customHeight="false" outlineLevel="0" collapsed="false">
      <c r="C51" s="2"/>
      <c r="D51" s="2"/>
      <c r="E51" s="2"/>
      <c r="F51" s="2"/>
      <c r="G51" s="2"/>
      <c r="H51" s="2"/>
    </row>
    <row r="52" customFormat="false" ht="12.75" hidden="false" customHeight="false" outlineLevel="0" collapsed="false">
      <c r="A52" s="0" t="s">
        <v>15</v>
      </c>
      <c r="C52" s="2"/>
      <c r="D52" s="2"/>
      <c r="E52" s="2"/>
      <c r="F52" s="2"/>
      <c r="G52" s="2"/>
      <c r="H52" s="2"/>
    </row>
    <row r="53" customFormat="false" ht="12.75" hidden="false" customHeight="false" outlineLevel="0" collapsed="false">
      <c r="A53" s="0" t="s">
        <v>3</v>
      </c>
      <c r="C53" s="2" t="n">
        <v>3000</v>
      </c>
      <c r="D53" s="2"/>
      <c r="E53" s="2"/>
      <c r="F53" s="2"/>
      <c r="G53" s="2"/>
      <c r="H53" s="2"/>
    </row>
    <row r="54" customFormat="false" ht="12.75" hidden="false" customHeight="false" outlineLevel="0" collapsed="false">
      <c r="A54" s="0" t="s">
        <v>6</v>
      </c>
      <c r="C54" s="2" t="n">
        <f aca="false">2095+2115</f>
        <v>4210</v>
      </c>
      <c r="D54" s="2"/>
      <c r="E54" s="2"/>
      <c r="F54" s="2"/>
      <c r="G54" s="2"/>
      <c r="H54" s="2"/>
    </row>
    <row r="55" customFormat="false" ht="12.75" hidden="false" customHeight="false" outlineLevel="0" collapsed="false">
      <c r="A55" s="0" t="s">
        <v>7</v>
      </c>
      <c r="C55" s="3" t="n">
        <v>2000</v>
      </c>
      <c r="D55" s="2"/>
      <c r="E55" s="2"/>
      <c r="F55" s="2"/>
      <c r="G55" s="2"/>
      <c r="H55" s="2"/>
    </row>
    <row r="56" customFormat="false" ht="12.75" hidden="false" customHeight="false" outlineLevel="0" collapsed="false">
      <c r="C56" s="2" t="n">
        <f aca="false">SUM(C53:C55)</f>
        <v>9210</v>
      </c>
      <c r="D56" s="2"/>
    </row>
    <row r="58" customFormat="false" ht="12.75" hidden="false" customHeight="false" outlineLevel="0" collapsed="false">
      <c r="A58" s="0" t="s">
        <v>16</v>
      </c>
    </row>
    <row r="59" customFormat="false" ht="12.75" hidden="false" customHeight="false" outlineLevel="0" collapsed="false">
      <c r="A59" s="0" t="s">
        <v>3</v>
      </c>
      <c r="C59" s="2" t="n">
        <v>4000</v>
      </c>
    </row>
    <row r="60" customFormat="false" ht="12.75" hidden="false" customHeight="false" outlineLevel="0" collapsed="false">
      <c r="A60" s="0" t="s">
        <v>6</v>
      </c>
      <c r="C60" s="2" t="n">
        <f aca="false">2095+2022</f>
        <v>4117</v>
      </c>
    </row>
    <row r="61" customFormat="false" ht="12.75" hidden="false" customHeight="false" outlineLevel="0" collapsed="false">
      <c r="A61" s="0" t="s">
        <v>7</v>
      </c>
      <c r="C61" s="3" t="n">
        <v>600</v>
      </c>
    </row>
    <row r="62" customFormat="false" ht="12.75" hidden="false" customHeight="false" outlineLevel="0" collapsed="false">
      <c r="C62" s="2" t="n">
        <f aca="false">SUM(C59:C61)</f>
        <v>8717</v>
      </c>
    </row>
    <row r="64" customFormat="false" ht="12.75" hidden="false" customHeight="false" outlineLevel="0" collapsed="false">
      <c r="A64" s="0" t="s">
        <v>17</v>
      </c>
    </row>
    <row r="65" customFormat="false" ht="12.75" hidden="false" customHeight="false" outlineLevel="0" collapsed="false">
      <c r="A65" s="0" t="s">
        <v>3</v>
      </c>
      <c r="C65" s="2" t="n">
        <f aca="false">4000+3000</f>
        <v>7000</v>
      </c>
    </row>
    <row r="66" customFormat="false" ht="12.75" hidden="false" customHeight="false" outlineLevel="0" collapsed="false">
      <c r="A66" s="0" t="s">
        <v>6</v>
      </c>
      <c r="C66" s="2" t="n">
        <f aca="false">2025+2095</f>
        <v>4120</v>
      </c>
    </row>
    <row r="67" customFormat="false" ht="12.75" hidden="false" customHeight="false" outlineLevel="0" collapsed="false">
      <c r="A67" s="0" t="s">
        <v>7</v>
      </c>
      <c r="C67" s="3" t="n">
        <v>0</v>
      </c>
    </row>
    <row r="68" customFormat="false" ht="12.75" hidden="false" customHeight="false" outlineLevel="0" collapsed="false">
      <c r="C68" s="2" t="n">
        <f aca="false">SUM(C65:C67)</f>
        <v>11120</v>
      </c>
    </row>
    <row r="70" customFormat="false" ht="12.75" hidden="false" customHeight="false" outlineLevel="0" collapsed="false">
      <c r="A70" s="0" t="s">
        <v>18</v>
      </c>
    </row>
    <row r="71" customFormat="false" ht="12.75" hidden="false" customHeight="false" outlineLevel="0" collapsed="false">
      <c r="A71" s="0" t="s">
        <v>3</v>
      </c>
      <c r="C71" s="2" t="n">
        <v>4000</v>
      </c>
    </row>
    <row r="72" customFormat="false" ht="12.75" hidden="false" customHeight="false" outlineLevel="0" collapsed="false">
      <c r="A72" s="0" t="s">
        <v>6</v>
      </c>
      <c r="C72" s="2" t="n">
        <f aca="false">2035+2095</f>
        <v>4130</v>
      </c>
    </row>
    <row r="73" customFormat="false" ht="12.75" hidden="false" customHeight="false" outlineLevel="0" collapsed="false">
      <c r="A73" s="0" t="s">
        <v>7</v>
      </c>
      <c r="C73" s="3" t="n">
        <f aca="false">1480-2087+216</f>
        <v>-391</v>
      </c>
    </row>
    <row r="74" customFormat="false" ht="12.75" hidden="false" customHeight="false" outlineLevel="0" collapsed="false">
      <c r="C74" s="2" t="n">
        <f aca="false">SUM(C71:C73)</f>
        <v>7739</v>
      </c>
    </row>
    <row r="76" customFormat="false" ht="12.75" hidden="false" customHeight="false" outlineLevel="0" collapsed="false">
      <c r="A76" s="0" t="s">
        <v>19</v>
      </c>
    </row>
    <row r="77" customFormat="false" ht="12.75" hidden="false" customHeight="false" outlineLevel="0" collapsed="false">
      <c r="A77" s="0" t="s">
        <v>3</v>
      </c>
      <c r="C77" s="2" t="n">
        <f aca="false">2000+3000</f>
        <v>5000</v>
      </c>
    </row>
    <row r="78" customFormat="false" ht="12.75" hidden="false" customHeight="false" outlineLevel="0" collapsed="false">
      <c r="A78" s="0" t="s">
        <v>6</v>
      </c>
      <c r="C78" s="2" t="n">
        <f aca="false">1863+2226</f>
        <v>4089</v>
      </c>
    </row>
    <row r="79" customFormat="false" ht="12.75" hidden="false" customHeight="false" outlineLevel="0" collapsed="false">
      <c r="A79" s="0" t="s">
        <v>7</v>
      </c>
      <c r="C79" s="3" t="n">
        <v>887</v>
      </c>
    </row>
    <row r="80" customFormat="false" ht="12.75" hidden="false" customHeight="false" outlineLevel="0" collapsed="false">
      <c r="C80" s="2" t="n">
        <f aca="false">SUM(C77:C79)</f>
        <v>9976</v>
      </c>
    </row>
    <row r="82" customFormat="false" ht="12.75" hidden="false" customHeight="false" outlineLevel="0" collapsed="false">
      <c r="A82" s="1" t="s">
        <v>20</v>
      </c>
      <c r="E82" s="1" t="s">
        <v>21</v>
      </c>
    </row>
    <row r="83" customFormat="false" ht="12.75" hidden="false" customHeight="false" outlineLevel="0" collapsed="false">
      <c r="A83" s="0" t="s">
        <v>3</v>
      </c>
      <c r="C83" s="2" t="n">
        <f aca="false">+C5+C10+C16+C22+C28+C34+C40+C46+C53+C59+C65+C71+C77</f>
        <v>59600</v>
      </c>
      <c r="E83" s="2" t="n">
        <f aca="false">+C83/12</f>
        <v>4966.66666666667</v>
      </c>
    </row>
    <row r="84" customFormat="false" ht="12.75" hidden="false" customHeight="false" outlineLevel="0" collapsed="false">
      <c r="A84" s="0" t="s">
        <v>6</v>
      </c>
      <c r="C84" s="2" t="n">
        <f aca="false">+C6+C11+C17+C23+C29+C35+C41+C47+C54+C60+C66+C72+C78</f>
        <v>49121</v>
      </c>
      <c r="E84" s="2" t="n">
        <f aca="false">+C84/12</f>
        <v>4093.41666666667</v>
      </c>
    </row>
    <row r="85" customFormat="false" ht="12.75" hidden="false" customHeight="false" outlineLevel="0" collapsed="false">
      <c r="A85" s="0" t="s">
        <v>14</v>
      </c>
      <c r="C85" s="2" t="n">
        <v>23166</v>
      </c>
    </row>
    <row r="86" customFormat="false" ht="12.75" hidden="false" customHeight="false" outlineLevel="0" collapsed="false">
      <c r="A86" s="0" t="s">
        <v>7</v>
      </c>
      <c r="C86" s="3" t="n">
        <f aca="false">+C12+C18+C24+C30+C36+C42+C49+C55+C61+C67+C73+C79</f>
        <v>4120</v>
      </c>
      <c r="E86" s="3" t="n">
        <f aca="false">+C86/12</f>
        <v>343.333333333333</v>
      </c>
    </row>
    <row r="87" customFormat="false" ht="12.75" hidden="false" customHeight="false" outlineLevel="0" collapsed="false">
      <c r="C87" s="2" t="n">
        <f aca="false">SUM(C83:C86)</f>
        <v>136007</v>
      </c>
      <c r="E87" s="4" t="n">
        <f aca="false">SUM(E83:E86)</f>
        <v>9403.41666666667</v>
      </c>
    </row>
    <row r="89" customFormat="false" ht="12.75" hidden="false" customHeight="false" outlineLevel="0" collapsed="false">
      <c r="A89" s="0" t="s">
        <v>22</v>
      </c>
      <c r="C89" s="4" t="n">
        <f aca="false">+C80+C74+C68+C62+C56+C50+C43+C37+C31+C25+C19+C13+C7</f>
        <v>136007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8"/>
  <sheetViews>
    <sheetView showFormulas="false" showGridLines="true" showRowColHeaders="true" showZeros="true" rightToLeft="false" tabSelected="true" showOutlineSymbols="true" defaultGridColor="true" view="normal" topLeftCell="A306" colorId="64" zoomScale="100" zoomScaleNormal="100" zoomScalePageLayoutView="100" workbookViewId="0">
      <selection pane="topLeft" activeCell="C318" activeCellId="0" sqref="C3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1" customFormat="false" ht="12.75" hidden="false" customHeight="false" outlineLevel="0" collapsed="false">
      <c r="A1" s="1" t="s">
        <v>23</v>
      </c>
    </row>
    <row r="2" customFormat="false" ht="12.75" hidden="false" customHeight="false" outlineLevel="0" collapsed="false">
      <c r="A2" s="1" t="s">
        <v>1</v>
      </c>
    </row>
    <row r="5" customFormat="false" ht="12.75" hidden="false" customHeight="false" outlineLevel="0" collapsed="false">
      <c r="A5" s="1" t="s">
        <v>24</v>
      </c>
    </row>
    <row r="6" customFormat="false" ht="12.75" hidden="false" customHeight="false" outlineLevel="0" collapsed="false">
      <c r="A6" s="0" t="s">
        <v>25</v>
      </c>
      <c r="C6" s="2" t="n">
        <v>147</v>
      </c>
      <c r="D6" s="2"/>
    </row>
    <row r="7" customFormat="false" ht="12.75" hidden="false" customHeight="false" outlineLevel="0" collapsed="false">
      <c r="A7" s="0" t="s">
        <v>26</v>
      </c>
      <c r="C7" s="2" t="n">
        <f aca="false">16+11+134+61+40+42</f>
        <v>304</v>
      </c>
      <c r="D7" s="2"/>
    </row>
    <row r="8" customFormat="false" ht="12.75" hidden="false" customHeight="false" outlineLevel="0" collapsed="false">
      <c r="A8" s="0" t="s">
        <v>27</v>
      </c>
      <c r="C8" s="2" t="n">
        <v>0</v>
      </c>
      <c r="D8" s="2"/>
    </row>
    <row r="9" customFormat="false" ht="12.75" hidden="false" customHeight="false" outlineLevel="0" collapsed="false">
      <c r="A9" s="0" t="s">
        <v>28</v>
      </c>
      <c r="C9" s="2" t="n">
        <v>201</v>
      </c>
      <c r="D9" s="2"/>
    </row>
    <row r="10" customFormat="false" ht="12.75" hidden="false" customHeight="false" outlineLevel="0" collapsed="false">
      <c r="A10" s="0" t="s">
        <v>29</v>
      </c>
      <c r="C10" s="2" t="n">
        <f aca="false">70+12+25+15+41+19</f>
        <v>182</v>
      </c>
      <c r="D10" s="2"/>
    </row>
    <row r="11" customFormat="false" ht="12.75" hidden="false" customHeight="false" outlineLevel="0" collapsed="false">
      <c r="A11" s="0" t="s">
        <v>30</v>
      </c>
      <c r="C11" s="2" t="n">
        <f aca="false">125+90+108+67+209+556+12</f>
        <v>1167</v>
      </c>
      <c r="D11" s="2"/>
    </row>
    <row r="12" customFormat="false" ht="12.75" hidden="false" customHeight="false" outlineLevel="0" collapsed="false">
      <c r="A12" s="0" t="s">
        <v>31</v>
      </c>
      <c r="C12" s="2" t="n">
        <v>252</v>
      </c>
      <c r="D12" s="2"/>
    </row>
    <row r="13" customFormat="false" ht="12.75" hidden="false" customHeight="false" outlineLevel="0" collapsed="false">
      <c r="A13" s="0" t="s">
        <v>32</v>
      </c>
      <c r="C13" s="2" t="n">
        <f aca="false">32+32+33+13</f>
        <v>110</v>
      </c>
      <c r="D13" s="2"/>
    </row>
    <row r="14" customFormat="false" ht="12.75" hidden="false" customHeight="false" outlineLevel="0" collapsed="false">
      <c r="A14" s="0" t="s">
        <v>33</v>
      </c>
      <c r="C14" s="2" t="n">
        <f aca="false">281+63+59</f>
        <v>403</v>
      </c>
      <c r="D14" s="2"/>
    </row>
    <row r="15" customFormat="false" ht="12.75" hidden="false" customHeight="false" outlineLevel="0" collapsed="false">
      <c r="A15" s="0" t="s">
        <v>34</v>
      </c>
      <c r="C15" s="2" t="n">
        <v>97</v>
      </c>
      <c r="D15" s="2"/>
    </row>
    <row r="16" customFormat="false" ht="12.75" hidden="false" customHeight="false" outlineLevel="0" collapsed="false">
      <c r="A16" s="0" t="s">
        <v>35</v>
      </c>
      <c r="C16" s="2" t="n">
        <f aca="false">148+42+23+251+65+98+24</f>
        <v>651</v>
      </c>
      <c r="D16" s="2"/>
    </row>
    <row r="17" customFormat="false" ht="12.75" hidden="false" customHeight="false" outlineLevel="0" collapsed="false">
      <c r="A17" s="0" t="s">
        <v>36</v>
      </c>
      <c r="C17" s="2"/>
      <c r="D17" s="2"/>
    </row>
    <row r="18" customFormat="false" ht="12.75" hidden="false" customHeight="false" outlineLevel="0" collapsed="false">
      <c r="A18" s="0" t="s">
        <v>37</v>
      </c>
      <c r="C18" s="2"/>
      <c r="D18" s="2"/>
    </row>
    <row r="19" customFormat="false" ht="12.75" hidden="false" customHeight="false" outlineLevel="0" collapsed="false">
      <c r="A19" s="0" t="s">
        <v>38</v>
      </c>
      <c r="C19" s="2"/>
      <c r="D19" s="2"/>
    </row>
    <row r="20" customFormat="false" ht="12.75" hidden="false" customHeight="false" outlineLevel="0" collapsed="false">
      <c r="A20" s="0" t="s">
        <v>39</v>
      </c>
      <c r="C20" s="2"/>
      <c r="D20" s="2"/>
    </row>
    <row r="21" customFormat="false" ht="12.75" hidden="false" customHeight="false" outlineLevel="0" collapsed="false">
      <c r="C21" s="2"/>
      <c r="D21" s="2"/>
    </row>
    <row r="22" customFormat="false" ht="12.75" hidden="false" customHeight="false" outlineLevel="0" collapsed="false">
      <c r="C22" s="2"/>
      <c r="D22" s="2"/>
    </row>
    <row r="23" customFormat="false" ht="12.75" hidden="false" customHeight="false" outlineLevel="0" collapsed="false">
      <c r="C23" s="2" t="n">
        <f aca="false">SUM(C6:C16)</f>
        <v>3514</v>
      </c>
      <c r="D23" s="2"/>
    </row>
    <row r="24" customFormat="false" ht="12.75" hidden="false" customHeight="false" outlineLevel="0" collapsed="false">
      <c r="C24" s="2"/>
      <c r="D24" s="2"/>
    </row>
    <row r="25" customFormat="false" ht="12.75" hidden="false" customHeight="false" outlineLevel="0" collapsed="false">
      <c r="A25" s="1" t="s">
        <v>40</v>
      </c>
      <c r="C25" s="2"/>
      <c r="D25" s="2"/>
    </row>
    <row r="26" customFormat="false" ht="12.75" hidden="false" customHeight="false" outlineLevel="0" collapsed="false">
      <c r="A26" s="0" t="s">
        <v>41</v>
      </c>
      <c r="C26" s="2" t="n">
        <f aca="false">96+420+14+185+42+80+17</f>
        <v>854</v>
      </c>
      <c r="D26" s="2" t="s">
        <v>42</v>
      </c>
    </row>
    <row r="27" customFormat="false" ht="12.75" hidden="false" customHeight="false" outlineLevel="0" collapsed="false">
      <c r="A27" s="0" t="s">
        <v>26</v>
      </c>
      <c r="C27" s="0" t="n">
        <f aca="false">38+60+23+44+84</f>
        <v>249</v>
      </c>
    </row>
    <row r="28" customFormat="false" ht="12.75" hidden="false" customHeight="false" outlineLevel="0" collapsed="false">
      <c r="A28" s="0" t="s">
        <v>27</v>
      </c>
      <c r="C28" s="0" t="n">
        <f aca="false">145+102</f>
        <v>247</v>
      </c>
    </row>
    <row r="29" customFormat="false" ht="12.75" hidden="false" customHeight="false" outlineLevel="0" collapsed="false">
      <c r="A29" s="0" t="s">
        <v>28</v>
      </c>
      <c r="C29" s="0" t="n">
        <v>0</v>
      </c>
    </row>
    <row r="30" customFormat="false" ht="12.75" hidden="false" customHeight="false" outlineLevel="0" collapsed="false">
      <c r="A30" s="0" t="s">
        <v>29</v>
      </c>
      <c r="C30" s="0" t="n">
        <f aca="false">13+48+42+28+72+8+72+250+8+18+41+10</f>
        <v>610</v>
      </c>
    </row>
    <row r="31" customFormat="false" ht="12.75" hidden="false" customHeight="false" outlineLevel="0" collapsed="false">
      <c r="A31" s="0" t="s">
        <v>43</v>
      </c>
      <c r="C31" s="0" t="n">
        <f aca="false">14+18+17+190+29+181+98+202</f>
        <v>749</v>
      </c>
    </row>
    <row r="32" customFormat="false" ht="12.75" hidden="false" customHeight="false" outlineLevel="0" collapsed="false">
      <c r="A32" s="0" t="s">
        <v>31</v>
      </c>
      <c r="C32" s="0" t="n">
        <f aca="false">107+4+257</f>
        <v>368</v>
      </c>
    </row>
    <row r="33" customFormat="false" ht="12.75" hidden="false" customHeight="false" outlineLevel="0" collapsed="false">
      <c r="A33" s="0" t="s">
        <v>32</v>
      </c>
      <c r="C33" s="0" t="n">
        <f aca="false">26+29+10</f>
        <v>65</v>
      </c>
    </row>
    <row r="34" customFormat="false" ht="12.75" hidden="false" customHeight="false" outlineLevel="0" collapsed="false">
      <c r="A34" s="0" t="s">
        <v>33</v>
      </c>
      <c r="C34" s="0" t="n">
        <f aca="false">43+33</f>
        <v>76</v>
      </c>
    </row>
    <row r="35" customFormat="false" ht="12.75" hidden="false" customHeight="false" outlineLevel="0" collapsed="false">
      <c r="A35" s="0" t="s">
        <v>34</v>
      </c>
      <c r="C35" s="0" t="n">
        <v>0</v>
      </c>
    </row>
    <row r="36" customFormat="false" ht="12.75" hidden="false" customHeight="false" outlineLevel="0" collapsed="false">
      <c r="A36" s="0" t="s">
        <v>35</v>
      </c>
      <c r="C36" s="0" t="n">
        <f aca="false">158+328+22+98+110+19+87+156+237+57</f>
        <v>1272</v>
      </c>
    </row>
    <row r="37" customFormat="false" ht="12.75" hidden="false" customHeight="false" outlineLevel="0" collapsed="false">
      <c r="A37" s="0" t="s">
        <v>36</v>
      </c>
      <c r="C37" s="0" t="n">
        <f aca="false">42+155+31+95+40+108+37+1106</f>
        <v>1614</v>
      </c>
    </row>
    <row r="38" customFormat="false" ht="12.75" hidden="false" customHeight="false" outlineLevel="0" collapsed="false">
      <c r="A38" s="0" t="s">
        <v>37</v>
      </c>
      <c r="C38" s="0" t="n">
        <v>485</v>
      </c>
    </row>
    <row r="39" customFormat="false" ht="12.75" hidden="false" customHeight="false" outlineLevel="0" collapsed="false">
      <c r="A39" s="0" t="s">
        <v>38</v>
      </c>
      <c r="C39" s="0" t="n">
        <v>302</v>
      </c>
    </row>
    <row r="40" customFormat="false" ht="12.75" hidden="false" customHeight="false" outlineLevel="0" collapsed="false">
      <c r="A40" s="0" t="s">
        <v>39</v>
      </c>
      <c r="C40" s="0" t="n">
        <v>28</v>
      </c>
    </row>
    <row r="44" customFormat="false" ht="12.75" hidden="false" customHeight="false" outlineLevel="0" collapsed="false">
      <c r="A44" s="1" t="s">
        <v>44</v>
      </c>
    </row>
    <row r="45" customFormat="false" ht="12.75" hidden="false" customHeight="false" outlineLevel="0" collapsed="false">
      <c r="A45" s="0" t="s">
        <v>41</v>
      </c>
      <c r="C45" s="0" t="n">
        <f aca="false">135+63+92+44+36+88+121+19</f>
        <v>598</v>
      </c>
    </row>
    <row r="46" customFormat="false" ht="12.75" hidden="false" customHeight="false" outlineLevel="0" collapsed="false">
      <c r="A46" s="0" t="s">
        <v>26</v>
      </c>
      <c r="C46" s="0" t="n">
        <f aca="false">31+19+15</f>
        <v>65</v>
      </c>
    </row>
    <row r="47" customFormat="false" ht="12.75" hidden="false" customHeight="false" outlineLevel="0" collapsed="false">
      <c r="A47" s="0" t="s">
        <v>27</v>
      </c>
      <c r="C47" s="0" t="n">
        <f aca="false">100+8+100+31</f>
        <v>239</v>
      </c>
    </row>
    <row r="48" customFormat="false" ht="12.75" hidden="false" customHeight="false" outlineLevel="0" collapsed="false">
      <c r="A48" s="0" t="s">
        <v>28</v>
      </c>
    </row>
    <row r="49" customFormat="false" ht="12.75" hidden="false" customHeight="false" outlineLevel="0" collapsed="false">
      <c r="A49" s="0" t="s">
        <v>29</v>
      </c>
      <c r="C49" s="0" t="n">
        <f aca="false">61+15+15+76+18</f>
        <v>185</v>
      </c>
    </row>
    <row r="50" customFormat="false" ht="12.75" hidden="false" customHeight="false" outlineLevel="0" collapsed="false">
      <c r="A50" s="0" t="s">
        <v>43</v>
      </c>
      <c r="C50" s="0" t="n">
        <f aca="false">155+29+283+58+252</f>
        <v>777</v>
      </c>
    </row>
    <row r="51" customFormat="false" ht="12.75" hidden="false" customHeight="false" outlineLevel="0" collapsed="false">
      <c r="A51" s="0" t="s">
        <v>31</v>
      </c>
      <c r="C51" s="0" t="n">
        <v>101</v>
      </c>
    </row>
    <row r="52" customFormat="false" ht="12.75" hidden="false" customHeight="false" outlineLevel="0" collapsed="false">
      <c r="A52" s="0" t="s">
        <v>32</v>
      </c>
      <c r="C52" s="0" t="n">
        <f aca="false">35+32+29+32</f>
        <v>128</v>
      </c>
    </row>
    <row r="53" customFormat="false" ht="12.75" hidden="false" customHeight="false" outlineLevel="0" collapsed="false">
      <c r="A53" s="0" t="s">
        <v>33</v>
      </c>
      <c r="C53" s="0" t="n">
        <f aca="false">166+199</f>
        <v>365</v>
      </c>
    </row>
    <row r="54" customFormat="false" ht="12.75" hidden="false" customHeight="false" outlineLevel="0" collapsed="false">
      <c r="A54" s="0" t="s">
        <v>34</v>
      </c>
      <c r="C54" s="0" t="n">
        <f aca="false">102+209</f>
        <v>311</v>
      </c>
    </row>
    <row r="55" customFormat="false" ht="12.75" hidden="false" customHeight="false" outlineLevel="0" collapsed="false">
      <c r="A55" s="0" t="s">
        <v>35</v>
      </c>
      <c r="C55" s="0" t="n">
        <f aca="false">48+50+73+143</f>
        <v>314</v>
      </c>
    </row>
    <row r="56" customFormat="false" ht="12.75" hidden="false" customHeight="false" outlineLevel="0" collapsed="false">
      <c r="A56" s="0" t="s">
        <v>36</v>
      </c>
    </row>
    <row r="57" customFormat="false" ht="12.75" hidden="false" customHeight="false" outlineLevel="0" collapsed="false">
      <c r="A57" s="0" t="s">
        <v>37</v>
      </c>
    </row>
    <row r="58" customFormat="false" ht="12.75" hidden="false" customHeight="false" outlineLevel="0" collapsed="false">
      <c r="A58" s="0" t="s">
        <v>38</v>
      </c>
    </row>
    <row r="59" customFormat="false" ht="12.75" hidden="false" customHeight="false" outlineLevel="0" collapsed="false">
      <c r="A59" s="0" t="s">
        <v>39</v>
      </c>
    </row>
    <row r="60" customFormat="false" ht="12.75" hidden="false" customHeight="false" outlineLevel="0" collapsed="false">
      <c r="A60" s="0" t="s">
        <v>45</v>
      </c>
      <c r="C60" s="0" t="n">
        <f aca="false">31+13+216</f>
        <v>260</v>
      </c>
    </row>
    <row r="64" customFormat="false" ht="12.75" hidden="false" customHeight="false" outlineLevel="0" collapsed="false">
      <c r="A64" s="1" t="s">
        <v>46</v>
      </c>
    </row>
    <row r="65" customFormat="false" ht="12.75" hidden="false" customHeight="false" outlineLevel="0" collapsed="false">
      <c r="A65" s="0" t="s">
        <v>41</v>
      </c>
      <c r="C65" s="0" t="n">
        <f aca="false">30+7</f>
        <v>37</v>
      </c>
    </row>
    <row r="66" customFormat="false" ht="12.75" hidden="false" customHeight="false" outlineLevel="0" collapsed="false">
      <c r="A66" s="0" t="s">
        <v>26</v>
      </c>
      <c r="C66" s="0" t="n">
        <f aca="false">37+22+29+28+12</f>
        <v>128</v>
      </c>
    </row>
    <row r="67" customFormat="false" ht="12.75" hidden="false" customHeight="false" outlineLevel="0" collapsed="false">
      <c r="A67" s="0" t="s">
        <v>27</v>
      </c>
      <c r="C67" s="0" t="n">
        <v>45</v>
      </c>
    </row>
    <row r="68" customFormat="false" ht="12.75" hidden="false" customHeight="false" outlineLevel="0" collapsed="false">
      <c r="A68" s="0" t="s">
        <v>28</v>
      </c>
    </row>
    <row r="69" customFormat="false" ht="12.75" hidden="false" customHeight="false" outlineLevel="0" collapsed="false">
      <c r="A69" s="0" t="s">
        <v>29</v>
      </c>
      <c r="C69" s="0" t="n">
        <f aca="false">82+124+49+32+16+193+28+26</f>
        <v>550</v>
      </c>
    </row>
    <row r="70" customFormat="false" ht="12.75" hidden="false" customHeight="false" outlineLevel="0" collapsed="false">
      <c r="A70" s="0" t="s">
        <v>43</v>
      </c>
      <c r="C70" s="0" t="n">
        <f aca="false">39+75+61+44+41+49+32+30+122+98+27+56+763+16+19</f>
        <v>1472</v>
      </c>
    </row>
    <row r="71" customFormat="false" ht="12.75" hidden="false" customHeight="false" outlineLevel="0" collapsed="false">
      <c r="A71" s="0" t="s">
        <v>31</v>
      </c>
      <c r="C71" s="0" t="n">
        <f aca="false">115+210</f>
        <v>325</v>
      </c>
    </row>
    <row r="72" customFormat="false" ht="12.75" hidden="false" customHeight="false" outlineLevel="0" collapsed="false">
      <c r="A72" s="0" t="s">
        <v>32</v>
      </c>
      <c r="C72" s="0" t="n">
        <f aca="false">31+30+31</f>
        <v>92</v>
      </c>
    </row>
    <row r="73" customFormat="false" ht="12.75" hidden="false" customHeight="false" outlineLevel="0" collapsed="false">
      <c r="A73" s="0" t="s">
        <v>33</v>
      </c>
      <c r="C73" s="0" t="n">
        <f aca="false">18+78+49+10+49+19</f>
        <v>223</v>
      </c>
    </row>
    <row r="74" customFormat="false" ht="12.75" hidden="false" customHeight="false" outlineLevel="0" collapsed="false">
      <c r="A74" s="0" t="s">
        <v>34</v>
      </c>
    </row>
    <row r="75" customFormat="false" ht="12.75" hidden="false" customHeight="false" outlineLevel="0" collapsed="false">
      <c r="A75" s="0" t="s">
        <v>35</v>
      </c>
      <c r="C75" s="0" t="n">
        <f aca="false">44+322</f>
        <v>366</v>
      </c>
    </row>
    <row r="76" customFormat="false" ht="12.75" hidden="false" customHeight="false" outlineLevel="0" collapsed="false">
      <c r="A76" s="0" t="s">
        <v>36</v>
      </c>
      <c r="C76" s="0" t="n">
        <f aca="false">185+20</f>
        <v>205</v>
      </c>
      <c r="D76" s="0" t="s">
        <v>47</v>
      </c>
    </row>
    <row r="77" customFormat="false" ht="12.75" hidden="false" customHeight="false" outlineLevel="0" collapsed="false">
      <c r="A77" s="0" t="s">
        <v>37</v>
      </c>
    </row>
    <row r="78" customFormat="false" ht="12.75" hidden="false" customHeight="false" outlineLevel="0" collapsed="false">
      <c r="A78" s="0" t="s">
        <v>38</v>
      </c>
      <c r="C78" s="0" t="n">
        <f aca="false">111+80</f>
        <v>191</v>
      </c>
    </row>
    <row r="79" customFormat="false" ht="12.75" hidden="false" customHeight="false" outlineLevel="0" collapsed="false">
      <c r="A79" s="0" t="s">
        <v>39</v>
      </c>
    </row>
    <row r="80" customFormat="false" ht="12.75" hidden="false" customHeight="false" outlineLevel="0" collapsed="false">
      <c r="A80" s="0" t="s">
        <v>45</v>
      </c>
    </row>
    <row r="81" customFormat="false" ht="12.75" hidden="false" customHeight="false" outlineLevel="0" collapsed="false">
      <c r="A81" s="0" t="s">
        <v>48</v>
      </c>
      <c r="C81" s="0" t="n">
        <f aca="false">791+140</f>
        <v>931</v>
      </c>
      <c r="D81" s="0" t="s">
        <v>49</v>
      </c>
    </row>
    <row r="82" customFormat="false" ht="12.75" hidden="false" customHeight="false" outlineLevel="0" collapsed="false">
      <c r="A82" s="0" t="s">
        <v>50</v>
      </c>
    </row>
    <row r="85" customFormat="false" ht="12.75" hidden="false" customHeight="false" outlineLevel="0" collapsed="false">
      <c r="A85" s="1" t="s">
        <v>51</v>
      </c>
    </row>
    <row r="86" customFormat="false" ht="12.75" hidden="false" customHeight="false" outlineLevel="0" collapsed="false">
      <c r="A86" s="0" t="s">
        <v>41</v>
      </c>
      <c r="C86" s="0" t="n">
        <v>74</v>
      </c>
    </row>
    <row r="87" customFormat="false" ht="12.75" hidden="false" customHeight="false" outlineLevel="0" collapsed="false">
      <c r="A87" s="0" t="s">
        <v>26</v>
      </c>
      <c r="C87" s="0" t="n">
        <f aca="false">90+13+15+11</f>
        <v>129</v>
      </c>
    </row>
    <row r="88" customFormat="false" ht="12.75" hidden="false" customHeight="false" outlineLevel="0" collapsed="false">
      <c r="A88" s="0" t="s">
        <v>27</v>
      </c>
    </row>
    <row r="89" customFormat="false" ht="12.75" hidden="false" customHeight="false" outlineLevel="0" collapsed="false">
      <c r="A89" s="0" t="s">
        <v>28</v>
      </c>
    </row>
    <row r="90" customFormat="false" ht="12.75" hidden="false" customHeight="false" outlineLevel="0" collapsed="false">
      <c r="A90" s="0" t="s">
        <v>29</v>
      </c>
      <c r="C90" s="0" t="n">
        <f aca="false">46+73+40+23</f>
        <v>182</v>
      </c>
    </row>
    <row r="91" customFormat="false" ht="12.75" hidden="false" customHeight="false" outlineLevel="0" collapsed="false">
      <c r="A91" s="0" t="s">
        <v>43</v>
      </c>
      <c r="C91" s="0" t="n">
        <f aca="false">26+273+96</f>
        <v>395</v>
      </c>
    </row>
    <row r="92" customFormat="false" ht="12.75" hidden="false" customHeight="false" outlineLevel="0" collapsed="false">
      <c r="A92" s="0" t="s">
        <v>31</v>
      </c>
      <c r="C92" s="0" t="n">
        <v>205</v>
      </c>
    </row>
    <row r="93" customFormat="false" ht="12.75" hidden="false" customHeight="false" outlineLevel="0" collapsed="false">
      <c r="A93" s="0" t="s">
        <v>32</v>
      </c>
      <c r="C93" s="0" t="n">
        <v>31</v>
      </c>
    </row>
    <row r="94" customFormat="false" ht="12.75" hidden="false" customHeight="false" outlineLevel="0" collapsed="false">
      <c r="A94" s="0" t="s">
        <v>33</v>
      </c>
    </row>
    <row r="95" customFormat="false" ht="12.75" hidden="false" customHeight="false" outlineLevel="0" collapsed="false">
      <c r="A95" s="0" t="s">
        <v>34</v>
      </c>
    </row>
    <row r="96" customFormat="false" ht="12.75" hidden="false" customHeight="false" outlineLevel="0" collapsed="false">
      <c r="A96" s="0" t="s">
        <v>35</v>
      </c>
      <c r="C96" s="0" t="n">
        <f aca="false">43+123+16+99-48</f>
        <v>233</v>
      </c>
    </row>
    <row r="97" customFormat="false" ht="12.75" hidden="false" customHeight="false" outlineLevel="0" collapsed="false">
      <c r="A97" s="0" t="s">
        <v>36</v>
      </c>
    </row>
    <row r="98" customFormat="false" ht="12.75" hidden="false" customHeight="false" outlineLevel="0" collapsed="false">
      <c r="A98" s="0" t="s">
        <v>37</v>
      </c>
    </row>
    <row r="99" customFormat="false" ht="12.75" hidden="false" customHeight="false" outlineLevel="0" collapsed="false">
      <c r="A99" s="0" t="s">
        <v>38</v>
      </c>
    </row>
    <row r="100" customFormat="false" ht="12.75" hidden="false" customHeight="false" outlineLevel="0" collapsed="false">
      <c r="A100" s="0" t="s">
        <v>39</v>
      </c>
    </row>
    <row r="101" customFormat="false" ht="12.75" hidden="false" customHeight="false" outlineLevel="0" collapsed="false">
      <c r="A101" s="0" t="s">
        <v>45</v>
      </c>
    </row>
    <row r="102" customFormat="false" ht="12.75" hidden="false" customHeight="false" outlineLevel="0" collapsed="false">
      <c r="A102" s="0" t="s">
        <v>48</v>
      </c>
    </row>
    <row r="103" customFormat="false" ht="12.75" hidden="false" customHeight="false" outlineLevel="0" collapsed="false">
      <c r="A103" s="0" t="s">
        <v>50</v>
      </c>
      <c r="C103" s="0" t="n">
        <v>18</v>
      </c>
    </row>
    <row r="107" customFormat="false" ht="12.75" hidden="false" customHeight="false" outlineLevel="0" collapsed="false">
      <c r="A107" s="1" t="s">
        <v>52</v>
      </c>
    </row>
    <row r="108" customFormat="false" ht="12.75" hidden="false" customHeight="false" outlineLevel="0" collapsed="false">
      <c r="A108" s="0" t="s">
        <v>41</v>
      </c>
      <c r="C108" s="0" t="n">
        <f aca="false">89+73+201+57</f>
        <v>420</v>
      </c>
    </row>
    <row r="109" customFormat="false" ht="12.75" hidden="false" customHeight="false" outlineLevel="0" collapsed="false">
      <c r="A109" s="0" t="s">
        <v>26</v>
      </c>
      <c r="C109" s="0" t="n">
        <f aca="false">28+28+35+8+20+20+45+85+250</f>
        <v>519</v>
      </c>
    </row>
    <row r="110" customFormat="false" ht="12.75" hidden="false" customHeight="false" outlineLevel="0" collapsed="false">
      <c r="A110" s="0" t="s">
        <v>27</v>
      </c>
      <c r="C110" s="0" t="n">
        <f aca="false">90+120+15</f>
        <v>225</v>
      </c>
    </row>
    <row r="111" customFormat="false" ht="12.75" hidden="false" customHeight="false" outlineLevel="0" collapsed="false">
      <c r="A111" s="0" t="s">
        <v>28</v>
      </c>
    </row>
    <row r="112" customFormat="false" ht="12.75" hidden="false" customHeight="false" outlineLevel="0" collapsed="false">
      <c r="A112" s="0" t="s">
        <v>29</v>
      </c>
      <c r="C112" s="0" t="n">
        <f aca="false">139+41+40+61+58+18+53+40</f>
        <v>450</v>
      </c>
    </row>
    <row r="113" customFormat="false" ht="12.75" hidden="false" customHeight="false" outlineLevel="0" collapsed="false">
      <c r="A113" s="0" t="s">
        <v>43</v>
      </c>
      <c r="C113" s="0" t="n">
        <f aca="false">10+38+17+26+55+9+225+11+29+36+561+155</f>
        <v>1172</v>
      </c>
    </row>
    <row r="114" customFormat="false" ht="12.75" hidden="false" customHeight="false" outlineLevel="0" collapsed="false">
      <c r="A114" s="0" t="s">
        <v>31</v>
      </c>
    </row>
    <row r="115" customFormat="false" ht="12.75" hidden="false" customHeight="false" outlineLevel="0" collapsed="false">
      <c r="A115" s="0" t="s">
        <v>32</v>
      </c>
      <c r="C115" s="0" t="n">
        <f aca="false">37+19+28</f>
        <v>84</v>
      </c>
    </row>
    <row r="116" customFormat="false" ht="12.75" hidden="false" customHeight="false" outlineLevel="0" collapsed="false">
      <c r="A116" s="0" t="s">
        <v>33</v>
      </c>
      <c r="C116" s="0" t="n">
        <f aca="false">143+38+158+14+40+93+21</f>
        <v>507</v>
      </c>
    </row>
    <row r="117" customFormat="false" ht="12.75" hidden="false" customHeight="false" outlineLevel="0" collapsed="false">
      <c r="A117" s="0" t="s">
        <v>34</v>
      </c>
      <c r="C117" s="0" t="n">
        <v>199</v>
      </c>
    </row>
    <row r="118" customFormat="false" ht="12.75" hidden="false" customHeight="false" outlineLevel="0" collapsed="false">
      <c r="A118" s="0" t="s">
        <v>35</v>
      </c>
      <c r="C118" s="0" t="n">
        <f aca="false">10+70+628+41</f>
        <v>749</v>
      </c>
    </row>
    <row r="119" customFormat="false" ht="12.75" hidden="false" customHeight="false" outlineLevel="0" collapsed="false">
      <c r="A119" s="0" t="s">
        <v>36</v>
      </c>
    </row>
    <row r="120" customFormat="false" ht="12.75" hidden="false" customHeight="false" outlineLevel="0" collapsed="false">
      <c r="A120" s="0" t="s">
        <v>37</v>
      </c>
    </row>
    <row r="121" customFormat="false" ht="12.75" hidden="false" customHeight="false" outlineLevel="0" collapsed="false">
      <c r="A121" s="0" t="s">
        <v>38</v>
      </c>
      <c r="C121" s="0" t="n">
        <v>44</v>
      </c>
    </row>
    <row r="122" customFormat="false" ht="12.75" hidden="false" customHeight="false" outlineLevel="0" collapsed="false">
      <c r="A122" s="0" t="s">
        <v>39</v>
      </c>
    </row>
    <row r="123" customFormat="false" ht="12.75" hidden="false" customHeight="false" outlineLevel="0" collapsed="false">
      <c r="A123" s="0" t="s">
        <v>45</v>
      </c>
    </row>
    <row r="124" customFormat="false" ht="12.75" hidden="false" customHeight="false" outlineLevel="0" collapsed="false">
      <c r="A124" s="0" t="s">
        <v>48</v>
      </c>
    </row>
    <row r="125" customFormat="false" ht="12.75" hidden="false" customHeight="false" outlineLevel="0" collapsed="false">
      <c r="A125" s="0" t="s">
        <v>50</v>
      </c>
      <c r="C125" s="0" t="n">
        <v>26</v>
      </c>
    </row>
    <row r="130" customFormat="false" ht="12.75" hidden="false" customHeight="false" outlineLevel="0" collapsed="false">
      <c r="A130" s="1" t="s">
        <v>53</v>
      </c>
    </row>
    <row r="131" customFormat="false" ht="12.75" hidden="false" customHeight="false" outlineLevel="0" collapsed="false">
      <c r="A131" s="0" t="s">
        <v>41</v>
      </c>
      <c r="C131" s="0" t="n">
        <f aca="false">75+145+44</f>
        <v>264</v>
      </c>
    </row>
    <row r="132" customFormat="false" ht="12.75" hidden="false" customHeight="false" outlineLevel="0" collapsed="false">
      <c r="A132" s="0" t="s">
        <v>26</v>
      </c>
      <c r="C132" s="0" t="n">
        <f aca="false">114+41+13+158</f>
        <v>326</v>
      </c>
    </row>
    <row r="133" customFormat="false" ht="12.75" hidden="false" customHeight="false" outlineLevel="0" collapsed="false">
      <c r="A133" s="0" t="s">
        <v>27</v>
      </c>
    </row>
    <row r="134" customFormat="false" ht="12.75" hidden="false" customHeight="false" outlineLevel="0" collapsed="false">
      <c r="A134" s="0" t="s">
        <v>28</v>
      </c>
    </row>
    <row r="135" customFormat="false" ht="12.75" hidden="false" customHeight="false" outlineLevel="0" collapsed="false">
      <c r="A135" s="0" t="s">
        <v>29</v>
      </c>
      <c r="C135" s="0" t="n">
        <f aca="false">166+12</f>
        <v>178</v>
      </c>
    </row>
    <row r="136" customFormat="false" ht="12.75" hidden="false" customHeight="false" outlineLevel="0" collapsed="false">
      <c r="A136" s="0" t="s">
        <v>43</v>
      </c>
      <c r="C136" s="0" t="n">
        <f aca="false">188+10+28+35+207+42+31+22+265+16+79</f>
        <v>923</v>
      </c>
    </row>
    <row r="137" customFormat="false" ht="12.75" hidden="false" customHeight="false" outlineLevel="0" collapsed="false">
      <c r="A137" s="0" t="s">
        <v>31</v>
      </c>
      <c r="C137" s="0" t="n">
        <v>124</v>
      </c>
    </row>
    <row r="138" customFormat="false" ht="12.75" hidden="false" customHeight="false" outlineLevel="0" collapsed="false">
      <c r="A138" s="0" t="s">
        <v>32</v>
      </c>
      <c r="C138" s="0" t="n">
        <f aca="false">21+54</f>
        <v>75</v>
      </c>
    </row>
    <row r="139" customFormat="false" ht="12.75" hidden="false" customHeight="false" outlineLevel="0" collapsed="false">
      <c r="A139" s="0" t="s">
        <v>33</v>
      </c>
      <c r="C139" s="0" t="n">
        <f aca="false">29+39+58+148+119+21+86+25+89+20</f>
        <v>634</v>
      </c>
    </row>
    <row r="140" customFormat="false" ht="12.75" hidden="false" customHeight="false" outlineLevel="0" collapsed="false">
      <c r="A140" s="0" t="s">
        <v>34</v>
      </c>
      <c r="C140" s="0" t="n">
        <v>97</v>
      </c>
    </row>
    <row r="141" customFormat="false" ht="12.75" hidden="false" customHeight="false" outlineLevel="0" collapsed="false">
      <c r="A141" s="0" t="s">
        <v>35</v>
      </c>
      <c r="C141" s="0" t="n">
        <v>22</v>
      </c>
    </row>
    <row r="142" customFormat="false" ht="12.75" hidden="false" customHeight="false" outlineLevel="0" collapsed="false">
      <c r="A142" s="0" t="s">
        <v>36</v>
      </c>
    </row>
    <row r="143" customFormat="false" ht="12.75" hidden="false" customHeight="false" outlineLevel="0" collapsed="false">
      <c r="A143" s="0" t="s">
        <v>37</v>
      </c>
    </row>
    <row r="144" customFormat="false" ht="12.75" hidden="false" customHeight="false" outlineLevel="0" collapsed="false">
      <c r="A144" s="0" t="s">
        <v>38</v>
      </c>
    </row>
    <row r="145" customFormat="false" ht="12.75" hidden="false" customHeight="false" outlineLevel="0" collapsed="false">
      <c r="A145" s="0" t="s">
        <v>39</v>
      </c>
    </row>
    <row r="146" customFormat="false" ht="12.75" hidden="false" customHeight="false" outlineLevel="0" collapsed="false">
      <c r="A146" s="0" t="s">
        <v>45</v>
      </c>
      <c r="C146" s="0" t="n">
        <v>29</v>
      </c>
    </row>
    <row r="147" customFormat="false" ht="12.75" hidden="false" customHeight="false" outlineLevel="0" collapsed="false">
      <c r="A147" s="0" t="s">
        <v>48</v>
      </c>
    </row>
    <row r="148" customFormat="false" ht="12.75" hidden="false" customHeight="false" outlineLevel="0" collapsed="false">
      <c r="A148" s="0" t="s">
        <v>50</v>
      </c>
    </row>
    <row r="149" customFormat="false" ht="12.75" hidden="false" customHeight="false" outlineLevel="0" collapsed="false">
      <c r="A149" s="0" t="s">
        <v>54</v>
      </c>
      <c r="C149" s="0" t="n">
        <f aca="false">21+145+100+313+27+109+36+137</f>
        <v>888</v>
      </c>
    </row>
    <row r="152" customFormat="false" ht="12.75" hidden="false" customHeight="false" outlineLevel="0" collapsed="false">
      <c r="A152" s="1" t="s">
        <v>55</v>
      </c>
    </row>
    <row r="153" customFormat="false" ht="12.75" hidden="false" customHeight="false" outlineLevel="0" collapsed="false">
      <c r="A153" s="0" t="s">
        <v>41</v>
      </c>
      <c r="C153" s="0" t="n">
        <f aca="false">43+70+125+51</f>
        <v>289</v>
      </c>
    </row>
    <row r="154" customFormat="false" ht="12.75" hidden="false" customHeight="false" outlineLevel="0" collapsed="false">
      <c r="A154" s="0" t="s">
        <v>26</v>
      </c>
      <c r="C154" s="0" t="n">
        <f aca="false">67+59+17+150+37</f>
        <v>330</v>
      </c>
    </row>
    <row r="155" customFormat="false" ht="12.75" hidden="false" customHeight="false" outlineLevel="0" collapsed="false">
      <c r="A155" s="0" t="s">
        <v>27</v>
      </c>
      <c r="C155" s="0" t="n">
        <f aca="false">175+10+50+161</f>
        <v>396</v>
      </c>
    </row>
    <row r="156" customFormat="false" ht="12.75" hidden="false" customHeight="false" outlineLevel="0" collapsed="false">
      <c r="A156" s="0" t="s">
        <v>28</v>
      </c>
      <c r="C156" s="0" t="n">
        <v>18</v>
      </c>
    </row>
    <row r="157" customFormat="false" ht="12.75" hidden="false" customHeight="false" outlineLevel="0" collapsed="false">
      <c r="A157" s="0" t="s">
        <v>29</v>
      </c>
      <c r="C157" s="0" t="n">
        <f aca="false">107+42+293+143+75+34+51+153+57+23+50+20+25+8+15</f>
        <v>1096</v>
      </c>
    </row>
    <row r="158" customFormat="false" ht="12.75" hidden="false" customHeight="false" outlineLevel="0" collapsed="false">
      <c r="A158" s="0" t="s">
        <v>43</v>
      </c>
      <c r="C158" s="0" t="n">
        <f aca="false">8+229+5+15+13+45+23+17+55+55+226+640+7+51</f>
        <v>1389</v>
      </c>
    </row>
    <row r="159" customFormat="false" ht="12.75" hidden="false" customHeight="false" outlineLevel="0" collapsed="false">
      <c r="A159" s="0" t="s">
        <v>31</v>
      </c>
      <c r="C159" s="0" t="n">
        <f aca="false">288+190</f>
        <v>478</v>
      </c>
    </row>
    <row r="160" customFormat="false" ht="12.75" hidden="false" customHeight="false" outlineLevel="0" collapsed="false">
      <c r="A160" s="0" t="s">
        <v>32</v>
      </c>
      <c r="C160" s="0" t="n">
        <f aca="false">32+33</f>
        <v>65</v>
      </c>
    </row>
    <row r="161" customFormat="false" ht="12.75" hidden="false" customHeight="false" outlineLevel="0" collapsed="false">
      <c r="A161" s="0" t="s">
        <v>33</v>
      </c>
      <c r="C161" s="0" t="n">
        <f aca="false">36+32+35+17+73+364</f>
        <v>557</v>
      </c>
    </row>
    <row r="162" customFormat="false" ht="12.75" hidden="false" customHeight="false" outlineLevel="0" collapsed="false">
      <c r="A162" s="0" t="s">
        <v>34</v>
      </c>
      <c r="C162" s="0" t="n">
        <v>97</v>
      </c>
    </row>
    <row r="163" customFormat="false" ht="12.75" hidden="false" customHeight="false" outlineLevel="0" collapsed="false">
      <c r="A163" s="0" t="s">
        <v>35</v>
      </c>
      <c r="C163" s="0" t="n">
        <f aca="false">265+31+49+85+18</f>
        <v>448</v>
      </c>
    </row>
    <row r="164" customFormat="false" ht="12.75" hidden="false" customHeight="false" outlineLevel="0" collapsed="false">
      <c r="A164" s="0" t="s">
        <v>36</v>
      </c>
      <c r="C164" s="0" t="n">
        <f aca="false">1154+230+1832+955+973+710-433</f>
        <v>5421</v>
      </c>
      <c r="D164" s="0" t="s">
        <v>56</v>
      </c>
    </row>
    <row r="165" customFormat="false" ht="12.75" hidden="false" customHeight="false" outlineLevel="0" collapsed="false">
      <c r="A165" s="0" t="s">
        <v>37</v>
      </c>
    </row>
    <row r="166" customFormat="false" ht="12.75" hidden="false" customHeight="false" outlineLevel="0" collapsed="false">
      <c r="A166" s="0" t="s">
        <v>38</v>
      </c>
    </row>
    <row r="167" customFormat="false" ht="12.75" hidden="false" customHeight="false" outlineLevel="0" collapsed="false">
      <c r="A167" s="0" t="s">
        <v>39</v>
      </c>
    </row>
    <row r="168" customFormat="false" ht="12.75" hidden="false" customHeight="false" outlineLevel="0" collapsed="false">
      <c r="A168" s="0" t="s">
        <v>45</v>
      </c>
      <c r="C168" s="0" t="n">
        <f aca="false">32+31</f>
        <v>63</v>
      </c>
    </row>
    <row r="169" customFormat="false" ht="12.75" hidden="false" customHeight="false" outlineLevel="0" collapsed="false">
      <c r="A169" s="0" t="s">
        <v>48</v>
      </c>
    </row>
    <row r="170" customFormat="false" ht="12.75" hidden="false" customHeight="false" outlineLevel="0" collapsed="false">
      <c r="A170" s="0" t="s">
        <v>50</v>
      </c>
    </row>
    <row r="171" customFormat="false" ht="12.75" hidden="false" customHeight="false" outlineLevel="0" collapsed="false">
      <c r="A171" s="0" t="s">
        <v>54</v>
      </c>
    </row>
    <row r="173" customFormat="false" ht="12.75" hidden="false" customHeight="false" outlineLevel="0" collapsed="false">
      <c r="C173" s="0" t="n">
        <f aca="false">SUM(C153:C172)</f>
        <v>10647</v>
      </c>
    </row>
    <row r="176" customFormat="false" ht="12.75" hidden="false" customHeight="false" outlineLevel="0" collapsed="false">
      <c r="A176" s="1" t="s">
        <v>57</v>
      </c>
    </row>
    <row r="177" customFormat="false" ht="12.75" hidden="false" customHeight="false" outlineLevel="0" collapsed="false">
      <c r="A177" s="0" t="s">
        <v>41</v>
      </c>
      <c r="C177" s="0" t="n">
        <f aca="false">65+40+84</f>
        <v>189</v>
      </c>
    </row>
    <row r="178" customFormat="false" ht="12.75" hidden="false" customHeight="false" outlineLevel="0" collapsed="false">
      <c r="A178" s="0" t="s">
        <v>26</v>
      </c>
      <c r="C178" s="0" t="n">
        <f aca="false">22+38+31+8+39+20</f>
        <v>158</v>
      </c>
    </row>
    <row r="179" customFormat="false" ht="12.75" hidden="false" customHeight="false" outlineLevel="0" collapsed="false">
      <c r="A179" s="0" t="s">
        <v>27</v>
      </c>
      <c r="C179" s="0" t="n">
        <v>150</v>
      </c>
    </row>
    <row r="180" customFormat="false" ht="12.75" hidden="false" customHeight="false" outlineLevel="0" collapsed="false">
      <c r="A180" s="0" t="s">
        <v>28</v>
      </c>
    </row>
    <row r="181" customFormat="false" ht="12.75" hidden="false" customHeight="false" outlineLevel="0" collapsed="false">
      <c r="A181" s="0" t="s">
        <v>29</v>
      </c>
      <c r="C181" s="0" t="n">
        <f aca="false">28+72+190+13+29+54+13+10+18+28</f>
        <v>455</v>
      </c>
    </row>
    <row r="182" customFormat="false" ht="12.75" hidden="false" customHeight="false" outlineLevel="0" collapsed="false">
      <c r="A182" s="0" t="s">
        <v>43</v>
      </c>
      <c r="C182" s="0" t="n">
        <f aca="false">38+191+29+98+6+218</f>
        <v>580</v>
      </c>
    </row>
    <row r="183" customFormat="false" ht="12.75" hidden="false" customHeight="false" outlineLevel="0" collapsed="false">
      <c r="A183" s="0" t="s">
        <v>31</v>
      </c>
      <c r="C183" s="0" t="n">
        <f aca="false">36+233</f>
        <v>269</v>
      </c>
    </row>
    <row r="184" customFormat="false" ht="12.75" hidden="false" customHeight="false" outlineLevel="0" collapsed="false">
      <c r="A184" s="0" t="s">
        <v>32</v>
      </c>
      <c r="C184" s="0" t="n">
        <f aca="false">32+32+39</f>
        <v>103</v>
      </c>
    </row>
    <row r="185" customFormat="false" ht="12.75" hidden="false" customHeight="false" outlineLevel="0" collapsed="false">
      <c r="A185" s="0" t="s">
        <v>33</v>
      </c>
      <c r="C185" s="0" t="n">
        <f aca="false">108+22</f>
        <v>130</v>
      </c>
    </row>
    <row r="186" customFormat="false" ht="12.75" hidden="false" customHeight="false" outlineLevel="0" collapsed="false">
      <c r="A186" s="0" t="s">
        <v>34</v>
      </c>
      <c r="C186" s="0" t="n">
        <v>209</v>
      </c>
    </row>
    <row r="187" customFormat="false" ht="12.75" hidden="false" customHeight="false" outlineLevel="0" collapsed="false">
      <c r="A187" s="0" t="s">
        <v>35</v>
      </c>
      <c r="C187" s="0" t="n">
        <f aca="false">71+55+296+75+75+9+13</f>
        <v>594</v>
      </c>
    </row>
    <row r="188" customFormat="false" ht="12.75" hidden="false" customHeight="false" outlineLevel="0" collapsed="false">
      <c r="A188" s="0" t="s">
        <v>36</v>
      </c>
      <c r="C188" s="0" t="n">
        <v>955</v>
      </c>
    </row>
    <row r="189" customFormat="false" ht="12.75" hidden="false" customHeight="false" outlineLevel="0" collapsed="false">
      <c r="A189" s="0" t="s">
        <v>37</v>
      </c>
    </row>
    <row r="190" customFormat="false" ht="12.75" hidden="false" customHeight="false" outlineLevel="0" collapsed="false">
      <c r="A190" s="0" t="s">
        <v>38</v>
      </c>
    </row>
    <row r="191" customFormat="false" ht="12.75" hidden="false" customHeight="false" outlineLevel="0" collapsed="false">
      <c r="A191" s="0" t="s">
        <v>39</v>
      </c>
    </row>
    <row r="192" customFormat="false" ht="12.75" hidden="false" customHeight="false" outlineLevel="0" collapsed="false">
      <c r="A192" s="0" t="s">
        <v>45</v>
      </c>
    </row>
    <row r="193" customFormat="false" ht="12.75" hidden="false" customHeight="false" outlineLevel="0" collapsed="false">
      <c r="A193" s="0" t="s">
        <v>48</v>
      </c>
    </row>
    <row r="194" customFormat="false" ht="12.75" hidden="false" customHeight="false" outlineLevel="0" collapsed="false">
      <c r="A194" s="0" t="s">
        <v>50</v>
      </c>
    </row>
    <row r="195" customFormat="false" ht="12.75" hidden="false" customHeight="false" outlineLevel="0" collapsed="false">
      <c r="A195" s="0" t="s">
        <v>54</v>
      </c>
    </row>
    <row r="198" customFormat="false" ht="12.75" hidden="false" customHeight="false" outlineLevel="0" collapsed="false">
      <c r="A198" s="1" t="s">
        <v>58</v>
      </c>
    </row>
    <row r="199" customFormat="false" ht="12.75" hidden="false" customHeight="false" outlineLevel="0" collapsed="false">
      <c r="A199" s="0" t="s">
        <v>41</v>
      </c>
      <c r="C199" s="0" t="n">
        <f aca="false">30+83</f>
        <v>113</v>
      </c>
    </row>
    <row r="200" customFormat="false" ht="12.75" hidden="false" customHeight="false" outlineLevel="0" collapsed="false">
      <c r="A200" s="0" t="s">
        <v>26</v>
      </c>
      <c r="C200" s="0" t="n">
        <f aca="false">14+26+85+46</f>
        <v>171</v>
      </c>
    </row>
    <row r="201" customFormat="false" ht="12.75" hidden="false" customHeight="false" outlineLevel="0" collapsed="false">
      <c r="A201" s="0" t="s">
        <v>27</v>
      </c>
      <c r="C201" s="0" t="n">
        <v>125</v>
      </c>
    </row>
    <row r="202" customFormat="false" ht="12.75" hidden="false" customHeight="false" outlineLevel="0" collapsed="false">
      <c r="A202" s="0" t="s">
        <v>28</v>
      </c>
    </row>
    <row r="203" customFormat="false" ht="12.75" hidden="false" customHeight="false" outlineLevel="0" collapsed="false">
      <c r="A203" s="0" t="s">
        <v>59</v>
      </c>
      <c r="C203" s="0" t="n">
        <f aca="false">18+97+47+92+29+59+30</f>
        <v>372</v>
      </c>
    </row>
    <row r="204" customFormat="false" ht="12.75" hidden="false" customHeight="false" outlineLevel="0" collapsed="false">
      <c r="A204" s="0" t="s">
        <v>43</v>
      </c>
      <c r="C204" s="0" t="n">
        <f aca="false">65+99+69+87+106+166</f>
        <v>592</v>
      </c>
    </row>
    <row r="205" customFormat="false" ht="12.75" hidden="false" customHeight="false" outlineLevel="0" collapsed="false">
      <c r="A205" s="0" t="s">
        <v>31</v>
      </c>
      <c r="C205" s="0" t="n">
        <f aca="false">236+168</f>
        <v>404</v>
      </c>
    </row>
    <row r="206" customFormat="false" ht="12.75" hidden="false" customHeight="false" outlineLevel="0" collapsed="false">
      <c r="A206" s="0" t="s">
        <v>32</v>
      </c>
      <c r="C206" s="0" t="n">
        <f aca="false">30+32+30</f>
        <v>92</v>
      </c>
    </row>
    <row r="207" customFormat="false" ht="12.75" hidden="false" customHeight="false" outlineLevel="0" collapsed="false">
      <c r="A207" s="0" t="s">
        <v>33</v>
      </c>
      <c r="C207" s="0" t="n">
        <v>10</v>
      </c>
    </row>
    <row r="208" customFormat="false" ht="12.75" hidden="false" customHeight="false" outlineLevel="0" collapsed="false">
      <c r="A208" s="0" t="s">
        <v>34</v>
      </c>
    </row>
    <row r="209" customFormat="false" ht="12.75" hidden="false" customHeight="false" outlineLevel="0" collapsed="false">
      <c r="A209" s="0" t="s">
        <v>35</v>
      </c>
      <c r="C209" s="0" t="n">
        <f aca="false">364+18+106+128+92+81</f>
        <v>789</v>
      </c>
    </row>
    <row r="210" customFormat="false" ht="12.75" hidden="false" customHeight="false" outlineLevel="0" collapsed="false">
      <c r="A210" s="0" t="s">
        <v>36</v>
      </c>
      <c r="C210" s="0" t="n">
        <f aca="false">90+44+29+160+313+44+144+26+110+17-309+65+66+29+8+927+405</f>
        <v>2168</v>
      </c>
    </row>
    <row r="211" customFormat="false" ht="12.75" hidden="false" customHeight="false" outlineLevel="0" collapsed="false">
      <c r="A211" s="0" t="s">
        <v>37</v>
      </c>
    </row>
    <row r="212" customFormat="false" ht="12.75" hidden="false" customHeight="false" outlineLevel="0" collapsed="false">
      <c r="A212" s="0" t="s">
        <v>38</v>
      </c>
    </row>
    <row r="213" customFormat="false" ht="12.75" hidden="false" customHeight="false" outlineLevel="0" collapsed="false">
      <c r="A213" s="0" t="s">
        <v>39</v>
      </c>
    </row>
    <row r="214" customFormat="false" ht="12.75" hidden="false" customHeight="false" outlineLevel="0" collapsed="false">
      <c r="A214" s="0" t="s">
        <v>45</v>
      </c>
      <c r="C214" s="0" t="n">
        <f aca="false">14+330+60</f>
        <v>404</v>
      </c>
      <c r="D214" s="0" t="s">
        <v>60</v>
      </c>
    </row>
    <row r="215" customFormat="false" ht="12.75" hidden="false" customHeight="false" outlineLevel="0" collapsed="false">
      <c r="A215" s="0" t="s">
        <v>48</v>
      </c>
    </row>
    <row r="216" customFormat="false" ht="12.75" hidden="false" customHeight="false" outlineLevel="0" collapsed="false">
      <c r="A216" s="0" t="s">
        <v>50</v>
      </c>
    </row>
    <row r="217" customFormat="false" ht="12.75" hidden="false" customHeight="false" outlineLevel="0" collapsed="false">
      <c r="A217" s="0" t="s">
        <v>54</v>
      </c>
    </row>
    <row r="221" customFormat="false" ht="12.75" hidden="false" customHeight="false" outlineLevel="0" collapsed="false">
      <c r="A221" s="1" t="s">
        <v>61</v>
      </c>
    </row>
    <row r="222" customFormat="false" ht="12.75" hidden="false" customHeight="false" outlineLevel="0" collapsed="false">
      <c r="A222" s="0" t="s">
        <v>41</v>
      </c>
      <c r="C222" s="0" t="n">
        <f aca="false">43+51+71</f>
        <v>165</v>
      </c>
    </row>
    <row r="223" customFormat="false" ht="12.75" hidden="false" customHeight="false" outlineLevel="0" collapsed="false">
      <c r="A223" s="0" t="s">
        <v>26</v>
      </c>
      <c r="C223" s="0" t="n">
        <f aca="false">13+3+15+79+53+15</f>
        <v>178</v>
      </c>
    </row>
    <row r="224" customFormat="false" ht="12.75" hidden="false" customHeight="false" outlineLevel="0" collapsed="false">
      <c r="A224" s="0" t="s">
        <v>27</v>
      </c>
      <c r="C224" s="0" t="n">
        <f aca="false">135+70+350</f>
        <v>555</v>
      </c>
    </row>
    <row r="225" customFormat="false" ht="12.75" hidden="false" customHeight="false" outlineLevel="0" collapsed="false">
      <c r="A225" s="0" t="s">
        <v>28</v>
      </c>
    </row>
    <row r="226" customFormat="false" ht="12.75" hidden="false" customHeight="false" outlineLevel="0" collapsed="false">
      <c r="A226" s="0" t="s">
        <v>59</v>
      </c>
      <c r="C226" s="0" t="n">
        <f aca="false">29+14+29+102+18+76+25+25+28+87+23+13</f>
        <v>469</v>
      </c>
    </row>
    <row r="227" customFormat="false" ht="12.75" hidden="false" customHeight="false" outlineLevel="0" collapsed="false">
      <c r="A227" s="0" t="s">
        <v>43</v>
      </c>
      <c r="C227" s="0" t="n">
        <f aca="false">53+20+10+196+22+17+55+23+66+28+235+55+11</f>
        <v>791</v>
      </c>
    </row>
    <row r="228" customFormat="false" ht="12.75" hidden="false" customHeight="false" outlineLevel="0" collapsed="false">
      <c r="A228" s="0" t="s">
        <v>31</v>
      </c>
      <c r="C228" s="0" t="n">
        <v>116</v>
      </c>
    </row>
    <row r="229" customFormat="false" ht="12.75" hidden="false" customHeight="false" outlineLevel="0" collapsed="false">
      <c r="A229" s="0" t="s">
        <v>32</v>
      </c>
      <c r="C229" s="0" t="n">
        <f aca="false">18+36+35</f>
        <v>89</v>
      </c>
    </row>
    <row r="230" customFormat="false" ht="12.75" hidden="false" customHeight="false" outlineLevel="0" collapsed="false">
      <c r="A230" s="0" t="s">
        <v>33</v>
      </c>
      <c r="C230" s="0" t="n">
        <f aca="false">81+35+81</f>
        <v>197</v>
      </c>
    </row>
    <row r="231" customFormat="false" ht="12.75" hidden="false" customHeight="false" outlineLevel="0" collapsed="false">
      <c r="A231" s="0" t="s">
        <v>34</v>
      </c>
    </row>
    <row r="232" customFormat="false" ht="12.75" hidden="false" customHeight="false" outlineLevel="0" collapsed="false">
      <c r="A232" s="0" t="s">
        <v>35</v>
      </c>
      <c r="C232" s="0" t="n">
        <f aca="false">38+58+170+860+140+125</f>
        <v>1391</v>
      </c>
    </row>
    <row r="233" customFormat="false" ht="12.75" hidden="false" customHeight="false" outlineLevel="0" collapsed="false">
      <c r="A233" s="0" t="s">
        <v>36</v>
      </c>
      <c r="C233" s="0" t="n">
        <v>242</v>
      </c>
    </row>
    <row r="234" customFormat="false" ht="12.75" hidden="false" customHeight="false" outlineLevel="0" collapsed="false">
      <c r="A234" s="0" t="s">
        <v>37</v>
      </c>
    </row>
    <row r="235" customFormat="false" ht="12.75" hidden="false" customHeight="false" outlineLevel="0" collapsed="false">
      <c r="A235" s="0" t="s">
        <v>38</v>
      </c>
    </row>
    <row r="236" customFormat="false" ht="12.75" hidden="false" customHeight="false" outlineLevel="0" collapsed="false">
      <c r="A236" s="0" t="s">
        <v>39</v>
      </c>
      <c r="C236" s="0" t="n">
        <f aca="false">122+254</f>
        <v>376</v>
      </c>
    </row>
    <row r="237" customFormat="false" ht="12.75" hidden="false" customHeight="false" outlineLevel="0" collapsed="false">
      <c r="A237" s="0" t="s">
        <v>45</v>
      </c>
    </row>
    <row r="238" customFormat="false" ht="12.75" hidden="false" customHeight="false" outlineLevel="0" collapsed="false">
      <c r="A238" s="0" t="s">
        <v>48</v>
      </c>
    </row>
    <row r="239" customFormat="false" ht="12.75" hidden="false" customHeight="false" outlineLevel="0" collapsed="false">
      <c r="A239" s="0" t="s">
        <v>50</v>
      </c>
    </row>
    <row r="240" customFormat="false" ht="12.75" hidden="false" customHeight="false" outlineLevel="0" collapsed="false">
      <c r="A240" s="0" t="s">
        <v>54</v>
      </c>
    </row>
    <row r="243" customFormat="false" ht="12.75" hidden="false" customHeight="false" outlineLevel="0" collapsed="false">
      <c r="A243" s="1" t="s">
        <v>62</v>
      </c>
    </row>
    <row r="244" customFormat="false" ht="12.75" hidden="false" customHeight="false" outlineLevel="0" collapsed="false">
      <c r="A244" s="0" t="s">
        <v>41</v>
      </c>
      <c r="C244" s="0" t="n">
        <f aca="false">23+173+63+109+41+113</f>
        <v>522</v>
      </c>
    </row>
    <row r="245" customFormat="false" ht="12.75" hidden="false" customHeight="false" outlineLevel="0" collapsed="false">
      <c r="A245" s="0" t="s">
        <v>26</v>
      </c>
      <c r="C245" s="0" t="n">
        <f aca="false">10+32+25+35+28+15</f>
        <v>145</v>
      </c>
    </row>
    <row r="246" customFormat="false" ht="12.75" hidden="false" customHeight="false" outlineLevel="0" collapsed="false">
      <c r="A246" s="0" t="s">
        <v>27</v>
      </c>
      <c r="C246" s="0" t="n">
        <f aca="false">25+70</f>
        <v>95</v>
      </c>
    </row>
    <row r="247" customFormat="false" ht="12.75" hidden="false" customHeight="false" outlineLevel="0" collapsed="false">
      <c r="A247" s="0" t="s">
        <v>28</v>
      </c>
    </row>
    <row r="248" customFormat="false" ht="12.75" hidden="false" customHeight="false" outlineLevel="0" collapsed="false">
      <c r="A248" s="0" t="s">
        <v>59</v>
      </c>
      <c r="C248" s="0" t="n">
        <f aca="false">16+18+17+6+13+22+35+50+10</f>
        <v>187</v>
      </c>
    </row>
    <row r="249" customFormat="false" ht="12.75" hidden="false" customHeight="false" outlineLevel="0" collapsed="false">
      <c r="A249" s="0" t="s">
        <v>43</v>
      </c>
      <c r="C249" s="0" t="n">
        <f aca="false">38+7+29+36+17+6+108+99+44+13+257+7+17+49+76+9+31</f>
        <v>843</v>
      </c>
    </row>
    <row r="250" customFormat="false" ht="12.75" hidden="false" customHeight="false" outlineLevel="0" collapsed="false">
      <c r="A250" s="0" t="s">
        <v>31</v>
      </c>
      <c r="C250" s="0" t="n">
        <f aca="false">45+58</f>
        <v>103</v>
      </c>
    </row>
    <row r="251" customFormat="false" ht="12.75" hidden="false" customHeight="false" outlineLevel="0" collapsed="false">
      <c r="A251" s="0" t="s">
        <v>32</v>
      </c>
      <c r="C251" s="0" t="n">
        <f aca="false">35+37+19</f>
        <v>91</v>
      </c>
    </row>
    <row r="252" customFormat="false" ht="12.75" hidden="false" customHeight="false" outlineLevel="0" collapsed="false">
      <c r="A252" s="0" t="s">
        <v>33</v>
      </c>
      <c r="C252" s="0" t="n">
        <v>114</v>
      </c>
    </row>
    <row r="253" customFormat="false" ht="12.75" hidden="false" customHeight="false" outlineLevel="0" collapsed="false">
      <c r="A253" s="0" t="s">
        <v>34</v>
      </c>
      <c r="C253" s="0" t="n">
        <v>361</v>
      </c>
    </row>
    <row r="254" customFormat="false" ht="12.75" hidden="false" customHeight="false" outlineLevel="0" collapsed="false">
      <c r="A254" s="0" t="s">
        <v>35</v>
      </c>
      <c r="C254" s="0" t="n">
        <f aca="false">155+59+159+105+117+63+80+21</f>
        <v>759</v>
      </c>
    </row>
    <row r="255" customFormat="false" ht="12.75" hidden="false" customHeight="false" outlineLevel="0" collapsed="false">
      <c r="A255" s="0" t="s">
        <v>36</v>
      </c>
      <c r="C255" s="0" t="n">
        <f aca="false">133+22+32+158+15+175+221+13+369+125+132+33</f>
        <v>1428</v>
      </c>
    </row>
    <row r="256" customFormat="false" ht="12.75" hidden="false" customHeight="false" outlineLevel="0" collapsed="false">
      <c r="A256" s="0" t="s">
        <v>37</v>
      </c>
    </row>
    <row r="257" customFormat="false" ht="12.75" hidden="false" customHeight="false" outlineLevel="0" collapsed="false">
      <c r="A257" s="0" t="s">
        <v>38</v>
      </c>
      <c r="C257" s="0" t="n">
        <f aca="false">1250+514</f>
        <v>1764</v>
      </c>
    </row>
    <row r="258" customFormat="false" ht="12.75" hidden="false" customHeight="false" outlineLevel="0" collapsed="false">
      <c r="A258" s="0" t="s">
        <v>39</v>
      </c>
    </row>
    <row r="259" customFormat="false" ht="12.75" hidden="false" customHeight="false" outlineLevel="0" collapsed="false">
      <c r="A259" s="0" t="s">
        <v>45</v>
      </c>
      <c r="C259" s="0" t="n">
        <f aca="false">56+19</f>
        <v>75</v>
      </c>
    </row>
    <row r="260" customFormat="false" ht="12.75" hidden="false" customHeight="false" outlineLevel="0" collapsed="false">
      <c r="A260" s="0" t="s">
        <v>48</v>
      </c>
      <c r="C260" s="0" t="n">
        <v>140</v>
      </c>
    </row>
    <row r="261" customFormat="false" ht="12.75" hidden="false" customHeight="false" outlineLevel="0" collapsed="false">
      <c r="A261" s="0" t="s">
        <v>50</v>
      </c>
      <c r="C261" s="0" t="n">
        <f aca="false">23+17+97</f>
        <v>137</v>
      </c>
    </row>
    <row r="262" customFormat="false" ht="12.75" hidden="false" customHeight="false" outlineLevel="0" collapsed="false">
      <c r="A262" s="0" t="s">
        <v>54</v>
      </c>
    </row>
    <row r="265" customFormat="false" ht="12.75" hidden="false" customHeight="false" outlineLevel="0" collapsed="false">
      <c r="A265" s="1" t="s">
        <v>63</v>
      </c>
    </row>
    <row r="266" customFormat="false" ht="12.75" hidden="false" customHeight="false" outlineLevel="0" collapsed="false">
      <c r="A266" s="0" t="s">
        <v>41</v>
      </c>
      <c r="C266" s="0" t="n">
        <f aca="false">39+109+63+58</f>
        <v>269</v>
      </c>
    </row>
    <row r="267" customFormat="false" ht="12.75" hidden="false" customHeight="false" outlineLevel="0" collapsed="false">
      <c r="A267" s="0" t="s">
        <v>26</v>
      </c>
    </row>
    <row r="268" customFormat="false" ht="12.75" hidden="false" customHeight="false" outlineLevel="0" collapsed="false">
      <c r="A268" s="0" t="s">
        <v>27</v>
      </c>
      <c r="C268" s="0" t="n">
        <f aca="false">116+75</f>
        <v>191</v>
      </c>
    </row>
    <row r="269" customFormat="false" ht="12.75" hidden="false" customHeight="false" outlineLevel="0" collapsed="false">
      <c r="A269" s="0" t="s">
        <v>28</v>
      </c>
    </row>
    <row r="270" customFormat="false" ht="12.75" hidden="false" customHeight="false" outlineLevel="0" collapsed="false">
      <c r="A270" s="0" t="s">
        <v>59</v>
      </c>
      <c r="C270" s="0" t="n">
        <f aca="false">38+13+12+85+15+21+25+44+33+16+152+8</f>
        <v>462</v>
      </c>
    </row>
    <row r="271" customFormat="false" ht="12.75" hidden="false" customHeight="false" outlineLevel="0" collapsed="false">
      <c r="A271" s="0" t="s">
        <v>43</v>
      </c>
      <c r="C271" s="0" t="n">
        <f aca="false">39+67+120+51+79+50+119+188+25+7+21</f>
        <v>766</v>
      </c>
    </row>
    <row r="272" customFormat="false" ht="12.75" hidden="false" customHeight="false" outlineLevel="0" collapsed="false">
      <c r="A272" s="0" t="s">
        <v>31</v>
      </c>
      <c r="C272" s="0" t="n">
        <f aca="false">178+140</f>
        <v>318</v>
      </c>
    </row>
    <row r="273" customFormat="false" ht="12.75" hidden="false" customHeight="false" outlineLevel="0" collapsed="false">
      <c r="A273" s="0" t="s">
        <v>32</v>
      </c>
      <c r="C273" s="0" t="n">
        <f aca="false">36+32+26+18</f>
        <v>112</v>
      </c>
    </row>
    <row r="274" customFormat="false" ht="12.75" hidden="false" customHeight="false" outlineLevel="0" collapsed="false">
      <c r="A274" s="0" t="s">
        <v>33</v>
      </c>
      <c r="C274" s="0" t="n">
        <f aca="false">22+112+189+189+35-186+35+43+297</f>
        <v>736</v>
      </c>
    </row>
    <row r="275" customFormat="false" ht="12.75" hidden="false" customHeight="false" outlineLevel="0" collapsed="false">
      <c r="A275" s="0" t="s">
        <v>34</v>
      </c>
    </row>
    <row r="276" customFormat="false" ht="12.75" hidden="false" customHeight="false" outlineLevel="0" collapsed="false">
      <c r="A276" s="0" t="s">
        <v>35</v>
      </c>
      <c r="C276" s="0" t="n">
        <f aca="false">60+108</f>
        <v>168</v>
      </c>
    </row>
    <row r="277" customFormat="false" ht="12.75" hidden="false" customHeight="false" outlineLevel="0" collapsed="false">
      <c r="A277" s="0" t="s">
        <v>36</v>
      </c>
      <c r="C277" s="0" t="n">
        <f aca="false">98+110+90</f>
        <v>298</v>
      </c>
    </row>
    <row r="278" customFormat="false" ht="12.75" hidden="false" customHeight="false" outlineLevel="0" collapsed="false">
      <c r="A278" s="0" t="s">
        <v>37</v>
      </c>
    </row>
    <row r="279" customFormat="false" ht="12.75" hidden="false" customHeight="false" outlineLevel="0" collapsed="false">
      <c r="A279" s="0" t="s">
        <v>38</v>
      </c>
    </row>
    <row r="280" customFormat="false" ht="12.75" hidden="false" customHeight="false" outlineLevel="0" collapsed="false">
      <c r="A280" s="0" t="s">
        <v>39</v>
      </c>
    </row>
    <row r="281" customFormat="false" ht="12.75" hidden="false" customHeight="false" outlineLevel="0" collapsed="false">
      <c r="A281" s="0" t="s">
        <v>45</v>
      </c>
      <c r="C281" s="0" t="n">
        <f aca="false">148+11+5</f>
        <v>164</v>
      </c>
    </row>
    <row r="282" customFormat="false" ht="12.75" hidden="false" customHeight="false" outlineLevel="0" collapsed="false">
      <c r="A282" s="0" t="s">
        <v>48</v>
      </c>
    </row>
    <row r="283" customFormat="false" ht="12.75" hidden="false" customHeight="false" outlineLevel="0" collapsed="false">
      <c r="A283" s="0" t="s">
        <v>50</v>
      </c>
      <c r="C283" s="0" t="n">
        <v>51</v>
      </c>
    </row>
    <row r="284" customFormat="false" ht="12.75" hidden="false" customHeight="false" outlineLevel="0" collapsed="false">
      <c r="A284" s="0" t="s">
        <v>54</v>
      </c>
    </row>
    <row r="287" customFormat="false" ht="12.75" hidden="false" customHeight="false" outlineLevel="0" collapsed="false">
      <c r="A287" s="1" t="s">
        <v>64</v>
      </c>
    </row>
    <row r="288" customFormat="false" ht="12.75" hidden="false" customHeight="false" outlineLevel="0" collapsed="false">
      <c r="A288" s="0" t="s">
        <v>41</v>
      </c>
      <c r="C288" s="0" t="n">
        <f aca="false">175+85+82+42+112+63+67</f>
        <v>626</v>
      </c>
    </row>
    <row r="289" customFormat="false" ht="12.75" hidden="false" customHeight="false" outlineLevel="0" collapsed="false">
      <c r="A289" s="0" t="s">
        <v>26</v>
      </c>
      <c r="C289" s="0" t="n">
        <f aca="false">30+59+55+49</f>
        <v>193</v>
      </c>
    </row>
    <row r="290" customFormat="false" ht="12.75" hidden="false" customHeight="false" outlineLevel="0" collapsed="false">
      <c r="A290" s="0" t="s">
        <v>27</v>
      </c>
    </row>
    <row r="291" customFormat="false" ht="12.75" hidden="false" customHeight="false" outlineLevel="0" collapsed="false">
      <c r="A291" s="0" t="s">
        <v>28</v>
      </c>
    </row>
    <row r="292" customFormat="false" ht="12.75" hidden="false" customHeight="false" outlineLevel="0" collapsed="false">
      <c r="A292" s="0" t="s">
        <v>59</v>
      </c>
      <c r="C292" s="0" t="n">
        <f aca="false">61+15+123+57+27+27+7+10+36+19+15+23+13+28+212</f>
        <v>673</v>
      </c>
    </row>
    <row r="293" customFormat="false" ht="12.75" hidden="false" customHeight="false" outlineLevel="0" collapsed="false">
      <c r="A293" s="0" t="s">
        <v>43</v>
      </c>
      <c r="C293" s="0" t="n">
        <f aca="false">8+9+275+32+28-10+14+249+6+16</f>
        <v>627</v>
      </c>
    </row>
    <row r="294" customFormat="false" ht="12.75" hidden="false" customHeight="false" outlineLevel="0" collapsed="false">
      <c r="A294" s="0" t="s">
        <v>31</v>
      </c>
      <c r="C294" s="0" t="n">
        <v>187</v>
      </c>
    </row>
    <row r="295" customFormat="false" ht="12.75" hidden="false" customHeight="false" outlineLevel="0" collapsed="false">
      <c r="A295" s="0" t="s">
        <v>32</v>
      </c>
      <c r="C295" s="0" t="n">
        <f aca="false">35+29+31</f>
        <v>95</v>
      </c>
    </row>
    <row r="296" customFormat="false" ht="12.75" hidden="false" customHeight="false" outlineLevel="0" collapsed="false">
      <c r="A296" s="0" t="s">
        <v>33</v>
      </c>
      <c r="C296" s="0" t="n">
        <f aca="false">104+44+30+31+292</f>
        <v>501</v>
      </c>
    </row>
    <row r="297" customFormat="false" ht="12.75" hidden="false" customHeight="false" outlineLevel="0" collapsed="false">
      <c r="A297" s="0" t="s">
        <v>34</v>
      </c>
    </row>
    <row r="298" customFormat="false" ht="12.75" hidden="false" customHeight="false" outlineLevel="0" collapsed="false">
      <c r="A298" s="0" t="s">
        <v>35</v>
      </c>
      <c r="C298" s="0" t="n">
        <f aca="false">57+105+150+71+104</f>
        <v>487</v>
      </c>
    </row>
    <row r="299" customFormat="false" ht="12.75" hidden="false" customHeight="false" outlineLevel="0" collapsed="false">
      <c r="A299" s="0" t="s">
        <v>36</v>
      </c>
      <c r="C299" s="0" t="n">
        <f aca="false">99+1564+120+28+31+17+19+8</f>
        <v>1886</v>
      </c>
    </row>
    <row r="300" customFormat="false" ht="12.75" hidden="false" customHeight="false" outlineLevel="0" collapsed="false">
      <c r="A300" s="0" t="s">
        <v>37</v>
      </c>
    </row>
    <row r="301" customFormat="false" ht="12.75" hidden="false" customHeight="false" outlineLevel="0" collapsed="false">
      <c r="A301" s="0" t="s">
        <v>38</v>
      </c>
    </row>
    <row r="302" customFormat="false" ht="12.75" hidden="false" customHeight="false" outlineLevel="0" collapsed="false">
      <c r="A302" s="0" t="s">
        <v>39</v>
      </c>
    </row>
    <row r="303" customFormat="false" ht="12.75" hidden="false" customHeight="false" outlineLevel="0" collapsed="false">
      <c r="A303" s="0" t="s">
        <v>45</v>
      </c>
      <c r="C303" s="0" t="n">
        <v>51</v>
      </c>
    </row>
    <row r="304" customFormat="false" ht="12.75" hidden="false" customHeight="false" outlineLevel="0" collapsed="false">
      <c r="A304" s="0" t="s">
        <v>48</v>
      </c>
    </row>
    <row r="305" customFormat="false" ht="12.75" hidden="false" customHeight="false" outlineLevel="0" collapsed="false">
      <c r="A305" s="0" t="s">
        <v>50</v>
      </c>
      <c r="C305" s="0" t="n">
        <f aca="false">16+71</f>
        <v>87</v>
      </c>
    </row>
    <row r="306" customFormat="false" ht="12.75" hidden="false" customHeight="false" outlineLevel="0" collapsed="false">
      <c r="A306" s="0" t="s">
        <v>54</v>
      </c>
    </row>
    <row r="309" customFormat="false" ht="12.75" hidden="false" customHeight="false" outlineLevel="0" collapsed="false">
      <c r="A309" s="1" t="s">
        <v>65</v>
      </c>
    </row>
    <row r="310" customFormat="false" ht="12.75" hidden="false" customHeight="false" outlineLevel="0" collapsed="false">
      <c r="A310" s="0" t="s">
        <v>41</v>
      </c>
      <c r="C310" s="0" t="n">
        <f aca="false">270+230+19+12+59</f>
        <v>590</v>
      </c>
      <c r="D310" s="0" t="s">
        <v>66</v>
      </c>
    </row>
    <row r="311" customFormat="false" ht="12.75" hidden="false" customHeight="false" outlineLevel="0" collapsed="false">
      <c r="A311" s="0" t="s">
        <v>26</v>
      </c>
      <c r="C311" s="0" t="n">
        <f aca="false">65+19+12</f>
        <v>96</v>
      </c>
    </row>
    <row r="312" customFormat="false" ht="12.75" hidden="false" customHeight="false" outlineLevel="0" collapsed="false">
      <c r="A312" s="0" t="s">
        <v>27</v>
      </c>
      <c r="C312" s="0" t="n">
        <v>270</v>
      </c>
    </row>
    <row r="313" customFormat="false" ht="12.75" hidden="false" customHeight="false" outlineLevel="0" collapsed="false">
      <c r="A313" s="0" t="s">
        <v>28</v>
      </c>
    </row>
    <row r="314" customFormat="false" ht="12.75" hidden="false" customHeight="false" outlineLevel="0" collapsed="false">
      <c r="A314" s="0" t="s">
        <v>59</v>
      </c>
      <c r="C314" s="0" t="n">
        <f aca="false">56+93+77+18+15+30+113+21+8+32+21</f>
        <v>484</v>
      </c>
    </row>
    <row r="315" customFormat="false" ht="12.75" hidden="false" customHeight="false" outlineLevel="0" collapsed="false">
      <c r="A315" s="0" t="s">
        <v>43</v>
      </c>
      <c r="C315" s="0" t="n">
        <f aca="false">53+58+8+44+173+47+17+33</f>
        <v>433</v>
      </c>
    </row>
    <row r="316" customFormat="false" ht="12.75" hidden="false" customHeight="false" outlineLevel="0" collapsed="false">
      <c r="A316" s="0" t="s">
        <v>31</v>
      </c>
    </row>
    <row r="317" customFormat="false" ht="12.75" hidden="false" customHeight="false" outlineLevel="0" collapsed="false">
      <c r="A317" s="0" t="s">
        <v>32</v>
      </c>
      <c r="C317" s="0" t="n">
        <f aca="false">29+25</f>
        <v>54</v>
      </c>
    </row>
    <row r="318" customFormat="false" ht="12.75" hidden="false" customHeight="false" outlineLevel="0" collapsed="false">
      <c r="A318" s="0" t="s">
        <v>33</v>
      </c>
      <c r="C318" s="0" t="n">
        <f aca="false">13+94+37</f>
        <v>144</v>
      </c>
    </row>
    <row r="319" customFormat="false" ht="12.75" hidden="false" customHeight="false" outlineLevel="0" collapsed="false">
      <c r="A319" s="0" t="s">
        <v>34</v>
      </c>
    </row>
    <row r="320" customFormat="false" ht="12.75" hidden="false" customHeight="false" outlineLevel="0" collapsed="false">
      <c r="A320" s="0" t="s">
        <v>35</v>
      </c>
      <c r="C320" s="0" t="n">
        <f aca="false">265+409+112+78+64</f>
        <v>928</v>
      </c>
    </row>
    <row r="321" customFormat="false" ht="12.75" hidden="false" customHeight="false" outlineLevel="0" collapsed="false">
      <c r="A321" s="0" t="s">
        <v>36</v>
      </c>
      <c r="C321" s="0" t="n">
        <f aca="false">270+220+82</f>
        <v>572</v>
      </c>
    </row>
    <row r="322" customFormat="false" ht="12.75" hidden="false" customHeight="false" outlineLevel="0" collapsed="false">
      <c r="A322" s="0" t="s">
        <v>37</v>
      </c>
    </row>
    <row r="323" customFormat="false" ht="12.75" hidden="false" customHeight="false" outlineLevel="0" collapsed="false">
      <c r="A323" s="0" t="s">
        <v>38</v>
      </c>
    </row>
    <row r="324" customFormat="false" ht="12.75" hidden="false" customHeight="false" outlineLevel="0" collapsed="false">
      <c r="A324" s="0" t="s">
        <v>39</v>
      </c>
      <c r="C324" s="0" t="n">
        <v>1021</v>
      </c>
    </row>
    <row r="325" customFormat="false" ht="12.75" hidden="false" customHeight="false" outlineLevel="0" collapsed="false">
      <c r="A325" s="0" t="s">
        <v>45</v>
      </c>
      <c r="C325" s="0" t="n">
        <f aca="false">35+15</f>
        <v>50</v>
      </c>
    </row>
    <row r="326" customFormat="false" ht="12.75" hidden="false" customHeight="false" outlineLevel="0" collapsed="false">
      <c r="A326" s="0" t="s">
        <v>48</v>
      </c>
    </row>
    <row r="327" customFormat="false" ht="12.75" hidden="false" customHeight="false" outlineLevel="0" collapsed="false">
      <c r="A327" s="0" t="s">
        <v>50</v>
      </c>
      <c r="C327" s="0" t="n">
        <v>58</v>
      </c>
    </row>
    <row r="328" customFormat="false" ht="12.75" hidden="false" customHeight="false" outlineLevel="0" collapsed="false">
      <c r="A328" s="0" t="s">
        <v>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2001-09-23T15:28:09Z</dcterms:created>
  <dc:creator>Tracy Geaccone</dc:creator>
  <dc:description/>
  <dc:language>en-US</dc:language>
  <cp:lastModifiedBy>Tracy Geaccone</cp:lastModifiedBy>
  <cp:lastPrinted>2001-09-23T16:59:19Z</cp:lastPrinted>
  <dcterms:modified xsi:type="dcterms:W3CDTF">2001-09-24T02:06:29Z</dcterms:modified>
  <cp:revision>0</cp:revision>
  <dc:subject/>
  <dc:title/>
</cp:coreProperties>
</file>