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4" activeTab="4"/>
  </bookViews>
  <sheets>
    <sheet name="Associate&amp;Analyst" sheetId="1" state="hidden" r:id="rId3"/>
    <sheet name="Global Functions-Finance" sheetId="2" state="hidden" r:id="rId4"/>
    <sheet name="Risk Assessment &amp; Control" sheetId="3" state="hidden" r:id="rId5"/>
    <sheet name="Corp Accounting" sheetId="4" state="hidden" r:id="rId6"/>
    <sheet name="CORP PUBLIC AFFAIRS" sheetId="5" state="visible" r:id="rId7"/>
    <sheet name="Corp HR &amp; Comm Rel" sheetId="6" state="hidden" r:id="rId8"/>
    <sheet name="Corp Legal" sheetId="7" state="hidden" r:id="rId9"/>
    <sheet name="Office of the Chairman" sheetId="8" state="hidden" r:id="rId10"/>
    <sheet name="Carib-ME-04-15" sheetId="9" state="hidden" r:id="rId11"/>
  </sheets>
  <definedNames>
    <definedName function="false" hidden="false" localSheetId="0" name="_xlnm.Print_Area" vbProcedure="false">'Associate&amp;Analyst'!$A$1:$P$25</definedName>
    <definedName function="false" hidden="false" localSheetId="0" name="_xlnm.Print_Titles" vbProcedure="false">'Associate&amp;Analyst'!$1:$4</definedName>
    <definedName function="false" hidden="false" localSheetId="8" name="_xlnm.Print_Area" vbProcedure="false">'Carib-ME-04-15'!$A$1:$P$41</definedName>
    <definedName function="false" hidden="false" localSheetId="8" name="_xlnm.Print_Titles" vbProcedure="false">'Carib-ME-04-15'!$1:$4</definedName>
    <definedName function="false" hidden="false" localSheetId="3" name="_xlnm.Print_Area" vbProcedure="false">'Corp Accounting'!$A$1:$P$42</definedName>
    <definedName function="false" hidden="false" localSheetId="3" name="_xlnm.Print_Titles" vbProcedure="false">'Corp Accounting'!$1:$4</definedName>
    <definedName function="false" hidden="false" localSheetId="5" name="_xlnm.Print_Area" vbProcedure="false">'Corp HR &amp; Comm Rel'!$A$1:$P$37</definedName>
    <definedName function="false" hidden="false" localSheetId="5" name="_xlnm.Print_Titles" vbProcedure="false">'Corp HR &amp; Comm Rel'!$1:$4</definedName>
    <definedName function="false" hidden="false" localSheetId="6" name="_xlnm.Print_Area" vbProcedure="false">'Corp Legal'!$A$1:$P$29</definedName>
    <definedName function="false" hidden="false" localSheetId="6" name="_xlnm.Print_Titles" vbProcedure="false">'Corp Legal'!$1:$4</definedName>
    <definedName function="false" hidden="false" localSheetId="4" name="_xlnm.Print_Area" vbProcedure="false">'CORP PUBLIC AFFAIRS'!$A$1:$P$49</definedName>
    <definedName function="false" hidden="false" localSheetId="4" name="_xlnm.Print_Titles" vbProcedure="false">'CORP PUBLIC AFFAIRS'!$1:$4</definedName>
    <definedName function="false" hidden="false" localSheetId="1" name="_xlnm.Print_Area" vbProcedure="false">'Global Functions-Finance'!$A$1:$P$34</definedName>
    <definedName function="false" hidden="false" localSheetId="1" name="_xlnm.Print_Titles" vbProcedure="false">'Global Functions-Finance'!$1:$4</definedName>
    <definedName function="false" hidden="false" localSheetId="7" name="_xlnm.Print_Area" vbProcedure="false">'Office of the Chairman'!$A$1:$P$24</definedName>
    <definedName function="false" hidden="false" localSheetId="7" name="_xlnm.Print_Titles" vbProcedure="false">'Office of the Chairman'!$1:$4</definedName>
    <definedName function="false" hidden="false" localSheetId="2" name="_xlnm.Print_Area" vbProcedure="false">'Risk Assessment &amp; Control'!$A$1:$P$31</definedName>
    <definedName function="false" hidden="false" localSheetId="2" name="_xlnm.Print_Titles" vbProcedure="false">'Risk Assessment &amp; Control'!$1:$4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<sst xmlns="http://schemas.openxmlformats.org/spreadsheetml/2006/main" count="647" uniqueCount="70">
  <si>
    <t xml:space="preserve">Total</t>
  </si>
  <si>
    <t xml:space="preserve">Percent</t>
  </si>
  <si>
    <t xml:space="preserve">STAFF #</t>
  </si>
  <si>
    <t xml:space="preserve">Deficiency</t>
  </si>
  <si>
    <t xml:space="preserve">Percent of</t>
  </si>
  <si>
    <t xml:space="preserve">STAFF</t>
  </si>
  <si>
    <t xml:space="preserve">GREATER</t>
  </si>
  <si>
    <t xml:space="preserve">Staff #</t>
  </si>
  <si>
    <t xml:space="preserve">of Staff</t>
  </si>
  <si>
    <t xml:space="preserve">NEEDED</t>
  </si>
  <si>
    <t xml:space="preserve">Staff</t>
  </si>
  <si>
    <t xml:space="preserve">in #'s</t>
  </si>
  <si>
    <t xml:space="preserve">Is There</t>
  </si>
  <si>
    <t xml:space="preserve">Staff Mix</t>
  </si>
  <si>
    <t xml:space="preserve"># NEEDED</t>
  </si>
  <si>
    <t xml:space="preserve">Within 80%</t>
  </si>
  <si>
    <t xml:space="preserve">THAN A</t>
  </si>
  <si>
    <t xml:space="preserve">at</t>
  </si>
  <si>
    <t xml:space="preserve">Mix</t>
  </si>
  <si>
    <t xml:space="preserve">IN WHOLE</t>
  </si>
  <si>
    <t xml:space="preserve">Mix </t>
  </si>
  <si>
    <t xml:space="preserve">as of</t>
  </si>
  <si>
    <t xml:space="preserve">Under-</t>
  </si>
  <si>
    <t xml:space="preserve">Needed Using</t>
  </si>
  <si>
    <t xml:space="preserve">using</t>
  </si>
  <si>
    <t xml:space="preserve">of Goal?</t>
  </si>
  <si>
    <t xml:space="preserve">WHOLE</t>
  </si>
  <si>
    <t xml:space="preserve">Needed</t>
  </si>
  <si>
    <t xml:space="preserve">PERSONS</t>
  </si>
  <si>
    <t xml:space="preserve">utilization?</t>
  </si>
  <si>
    <t xml:space="preserve">80% Rule</t>
  </si>
  <si>
    <t xml:space="preserve">PERSON?</t>
  </si>
  <si>
    <t xml:space="preserve">Lower Level Manager</t>
  </si>
  <si>
    <t xml:space="preserve">Female</t>
  </si>
  <si>
    <t xml:space="preserve">Tot Min</t>
  </si>
  <si>
    <t xml:space="preserve">Associates</t>
  </si>
  <si>
    <t xml:space="preserve">Upper Professional</t>
  </si>
  <si>
    <t xml:space="preserve">Analysts</t>
  </si>
  <si>
    <t xml:space="preserve">Clerical</t>
  </si>
  <si>
    <t xml:space="preserve">Total Employees</t>
  </si>
  <si>
    <t xml:space="preserve">Total Fem</t>
  </si>
  <si>
    <t xml:space="preserve">!! New goal as of 11/07/00</t>
  </si>
  <si>
    <t xml:space="preserve">Total Min</t>
  </si>
  <si>
    <t xml:space="preserve">Upper Level Manager</t>
  </si>
  <si>
    <t xml:space="preserve">Mid Level Manager</t>
  </si>
  <si>
    <t xml:space="preserve">Professional</t>
  </si>
  <si>
    <t xml:space="preserve">Legal</t>
  </si>
  <si>
    <t xml:space="preserve">Sales</t>
  </si>
  <si>
    <t xml:space="preserve">Upper Level Clerical</t>
  </si>
  <si>
    <t xml:space="preserve">!!!  New Goal as of 6-15-00</t>
  </si>
  <si>
    <t xml:space="preserve">New job group as of 11/7/00</t>
  </si>
  <si>
    <t xml:space="preserve">Lower Financial</t>
  </si>
  <si>
    <t xml:space="preserve">Engineer/Nat Scientist</t>
  </si>
  <si>
    <t xml:space="preserve">new job group as of 11/7/00</t>
  </si>
  <si>
    <t xml:space="preserve">Lower Professional</t>
  </si>
  <si>
    <t xml:space="preserve">IT Professional</t>
  </si>
  <si>
    <t xml:space="preserve">Upper Financial</t>
  </si>
  <si>
    <t xml:space="preserve">Mid Level Clerical</t>
  </si>
  <si>
    <t xml:space="preserve">Lower Level Clerical</t>
  </si>
  <si>
    <t xml:space="preserve">Aircraft Pilots</t>
  </si>
  <si>
    <t xml:space="preserve">Technicians</t>
  </si>
  <si>
    <t xml:space="preserve">Skilled Craft Workers</t>
  </si>
  <si>
    <t xml:space="preserve">Laborers</t>
  </si>
  <si>
    <t xml:space="preserve">!!!   New goal</t>
  </si>
  <si>
    <t xml:space="preserve">as of 6/15/00</t>
  </si>
  <si>
    <t xml:space="preserve">!!!  New goal as of 8/15/00</t>
  </si>
  <si>
    <t xml:space="preserve">Senior Level Manager</t>
  </si>
  <si>
    <t xml:space="preserve">Engineer</t>
  </si>
  <si>
    <t xml:space="preserve">Financial</t>
  </si>
  <si>
    <t xml:space="preserve">Sales Professional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</si>
</sst>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%"/>
    <numFmt numFmtId="166" formatCode="0.00"/>
    <numFmt numFmtId="167" formatCode="0"/>
    <numFmt numFmtId="168" formatCode="[$-409]m/d/yyyy"/>
    <numFmt numFmtId="169" formatCode="0.00;\(0.00\)"/>
  </numFmts>
  <fonts count="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3.5"/>
      <color rgb="FF000000"/>
      <name val="Arial Narrow"/>
      <family val="2"/>
    </font>
    <font>
      <sz val="13.5"/>
      <color rgb="FF0000FF"/>
      <name val="Arial Narrow"/>
      <family val="2"/>
    </font>
    <font>
      <sz val="13.5"/>
      <name val="Arial Narrow"/>
      <family val="2"/>
    </font>
    <font>
      <i val="true"/>
      <sz val="13.5"/>
      <color rgb="FF000000"/>
      <name val="Arial Narrow"/>
      <family val="2"/>
    </font>
    <font>
      <i val="true"/>
      <sz val="12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2" min="2" style="2" width="11.28"/>
    <col collapsed="false" customWidth="true" hidden="true" outlineLevel="0" max="3" min="3" style="2" width="11.7"/>
    <col collapsed="false" customWidth="true" hidden="false" outlineLevel="0" max="4" min="4" style="1" width="11.7"/>
    <col collapsed="false" customWidth="true" hidden="false" outlineLevel="0" max="5" min="5" style="3" width="11.7"/>
    <col collapsed="false" customWidth="true" hidden="false" outlineLevel="0" max="6" min="6" style="4" width="11.7"/>
    <col collapsed="false" customWidth="true" hidden="false" outlineLevel="0" max="7" min="7" style="5" width="10.41"/>
    <col collapsed="false" customWidth="true" hidden="false" outlineLevel="0" max="8" min="8" style="3" width="11.7"/>
    <col collapsed="false" customWidth="true" hidden="false" outlineLevel="0" max="9" min="9" style="1" width="11.7"/>
    <col collapsed="false" customWidth="true" hidden="false" outlineLevel="0" max="10" min="10" style="6" width="10.85"/>
    <col collapsed="false" customWidth="true" hidden="false" outlineLevel="0" max="11" min="11" style="3" width="14.41"/>
    <col collapsed="false" customWidth="true" hidden="false" outlineLevel="0" max="12" min="12" style="4" width="12.28"/>
    <col collapsed="false" customWidth="true" hidden="false" outlineLevel="0" max="13" min="13" style="4" width="10.85"/>
    <col collapsed="false" customWidth="true" hidden="false" outlineLevel="0" max="14" min="14" style="0" width="2.42"/>
    <col collapsed="false" customWidth="true" hidden="false" outlineLevel="0" max="15" min="15" style="7" width="11.7"/>
    <col collapsed="false" customWidth="true" hidden="false" outlineLevel="0" max="16" min="16" style="1" width="12.85"/>
    <col collapsed="false" customWidth="false" hidden="false" outlineLevel="0" max="257" min="17" style="1" width="9.14"/>
  </cols>
  <sheetData>
    <row r="1" customFormat="false" ht="17.25" hidden="false" customHeight="false" outlineLevel="0" collapsed="false">
      <c r="B1" s="8" t="s">
        <v>0</v>
      </c>
      <c r="C1" s="2" t="s">
        <v>0</v>
      </c>
      <c r="D1" s="2"/>
      <c r="E1" s="9" t="s">
        <v>1</v>
      </c>
      <c r="F1" s="10" t="s">
        <v>2</v>
      </c>
      <c r="G1" s="11"/>
      <c r="H1" s="9" t="s">
        <v>1</v>
      </c>
      <c r="I1" s="8" t="s">
        <v>3</v>
      </c>
      <c r="J1" s="12"/>
      <c r="K1" s="9" t="s">
        <v>4</v>
      </c>
      <c r="L1" s="10" t="s">
        <v>5</v>
      </c>
      <c r="M1" s="10" t="s">
        <v>3</v>
      </c>
      <c r="O1" s="12"/>
      <c r="P1" s="13" t="s">
        <v>6</v>
      </c>
    </row>
    <row r="2" customFormat="false" ht="17.25" hidden="false" customHeight="false" outlineLevel="0" collapsed="false">
      <c r="B2" s="14" t="s">
        <v>7</v>
      </c>
      <c r="C2" s="15" t="s">
        <v>7</v>
      </c>
      <c r="D2" s="2"/>
      <c r="E2" s="16" t="s">
        <v>8</v>
      </c>
      <c r="F2" s="17" t="s">
        <v>9</v>
      </c>
      <c r="G2" s="18" t="s">
        <v>7</v>
      </c>
      <c r="H2" s="16" t="s">
        <v>10</v>
      </c>
      <c r="I2" s="14" t="s">
        <v>11</v>
      </c>
      <c r="J2" s="19" t="s">
        <v>12</v>
      </c>
      <c r="K2" s="16" t="s">
        <v>13</v>
      </c>
      <c r="L2" s="17" t="s">
        <v>14</v>
      </c>
      <c r="M2" s="17" t="s">
        <v>11</v>
      </c>
      <c r="O2" s="19" t="s">
        <v>15</v>
      </c>
      <c r="P2" s="20" t="s">
        <v>16</v>
      </c>
    </row>
    <row r="3" customFormat="false" ht="17.25" hidden="false" customHeight="false" outlineLevel="0" collapsed="false">
      <c r="B3" s="14" t="s">
        <v>17</v>
      </c>
      <c r="C3" s="21" t="s">
        <v>17</v>
      </c>
      <c r="D3" s="2"/>
      <c r="E3" s="16" t="s">
        <v>18</v>
      </c>
      <c r="F3" s="17" t="s">
        <v>19</v>
      </c>
      <c r="G3" s="18" t="s">
        <v>18</v>
      </c>
      <c r="H3" s="16" t="s">
        <v>20</v>
      </c>
      <c r="I3" s="14" t="s">
        <v>21</v>
      </c>
      <c r="J3" s="19" t="s">
        <v>22</v>
      </c>
      <c r="K3" s="16" t="s">
        <v>23</v>
      </c>
      <c r="L3" s="17" t="s">
        <v>24</v>
      </c>
      <c r="M3" s="17" t="s">
        <v>24</v>
      </c>
      <c r="O3" s="19" t="s">
        <v>25</v>
      </c>
      <c r="P3" s="22" t="s">
        <v>26</v>
      </c>
    </row>
    <row r="4" customFormat="false" ht="17.25" hidden="false" customHeight="false" outlineLevel="0" collapsed="false">
      <c r="B4" s="23" t="n">
        <v>36837</v>
      </c>
      <c r="C4" s="24" t="n">
        <v>35490</v>
      </c>
      <c r="D4" s="2"/>
      <c r="E4" s="25" t="s">
        <v>27</v>
      </c>
      <c r="F4" s="26" t="s">
        <v>28</v>
      </c>
      <c r="G4" s="27" t="n">
        <f aca="false">+B4</f>
        <v>36837</v>
      </c>
      <c r="H4" s="23" t="n">
        <f aca="false">+B4</f>
        <v>36837</v>
      </c>
      <c r="I4" s="23" t="n">
        <f aca="false">+B4</f>
        <v>36837</v>
      </c>
      <c r="J4" s="27" t="s">
        <v>29</v>
      </c>
      <c r="K4" s="25" t="s">
        <v>30</v>
      </c>
      <c r="L4" s="26" t="s">
        <v>30</v>
      </c>
      <c r="M4" s="26" t="s">
        <v>30</v>
      </c>
      <c r="O4" s="28"/>
      <c r="P4" s="29" t="s">
        <v>31</v>
      </c>
    </row>
    <row r="5" customFormat="false" ht="17.25" hidden="false" customHeight="false" outlineLevel="0" collapsed="false">
      <c r="A5" s="30" t="s">
        <v>32</v>
      </c>
      <c r="B5" s="31" t="n">
        <v>6</v>
      </c>
      <c r="C5" s="31" t="n">
        <v>51</v>
      </c>
      <c r="D5" s="30" t="s">
        <v>33</v>
      </c>
      <c r="E5" s="32" t="n">
        <v>0.359</v>
      </c>
      <c r="F5" s="33" t="n">
        <f aca="false">B5*E5</f>
        <v>2.154</v>
      </c>
      <c r="G5" s="34" t="n">
        <v>6</v>
      </c>
      <c r="H5" s="32" t="n">
        <f aca="false">(G5/B5)</f>
        <v>1</v>
      </c>
      <c r="I5" s="35" t="n">
        <f aca="false">(E5*B5-G5)</f>
        <v>-3.846</v>
      </c>
      <c r="J5" s="36" t="str">
        <f aca="false">IF(SUM(I5)&gt;0,"YES","NO")</f>
        <v>NO</v>
      </c>
      <c r="K5" s="32" t="n">
        <f aca="false">E5*0.8</f>
        <v>0.2872</v>
      </c>
      <c r="L5" s="33" t="n">
        <f aca="false">K5*B5</f>
        <v>1.7232</v>
      </c>
      <c r="M5" s="33" t="n">
        <f aca="false">L5-G5</f>
        <v>-4.2768</v>
      </c>
      <c r="N5" s="37"/>
      <c r="O5" s="36" t="str">
        <f aca="false">IF(SUM(L5)&lt;=G5,"YES","NO")</f>
        <v>YES</v>
      </c>
      <c r="P5" s="38" t="str">
        <f aca="false">IF(SUM(M5)&gt;=1,"*"," ")</f>
        <v> 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</row>
    <row r="6" customFormat="false" ht="17.25" hidden="false" customHeight="false" outlineLevel="0" collapsed="false">
      <c r="A6" s="40"/>
      <c r="B6" s="41"/>
      <c r="C6" s="41"/>
      <c r="D6" s="42" t="s">
        <v>34</v>
      </c>
      <c r="E6" s="43" t="n">
        <v>0.177</v>
      </c>
      <c r="F6" s="44" t="n">
        <f aca="false">B5*E6</f>
        <v>1.062</v>
      </c>
      <c r="G6" s="45" t="n">
        <v>0</v>
      </c>
      <c r="H6" s="43" t="n">
        <f aca="false">(G6/B5)</f>
        <v>0</v>
      </c>
      <c r="I6" s="46" t="n">
        <f aca="false">(E6*B5-G6)</f>
        <v>1.062</v>
      </c>
      <c r="J6" s="47" t="str">
        <f aca="false">IF(SUM(I6)&gt;0,"YES","NO")</f>
        <v>YES</v>
      </c>
      <c r="K6" s="43" t="n">
        <f aca="false">E6*0.8</f>
        <v>0.1416</v>
      </c>
      <c r="L6" s="44" t="n">
        <f aca="false">K6*B5</f>
        <v>0.8496</v>
      </c>
      <c r="M6" s="44" t="n">
        <f aca="false">L6-G6</f>
        <v>0.8496</v>
      </c>
      <c r="O6" s="47" t="str">
        <f aca="false">IF(SUM(L6)&lt;=G6,"YES","NO")</f>
        <v>NO</v>
      </c>
      <c r="P6" s="48" t="str">
        <f aca="false">IF(SUM(M6)&gt;=1,"*"," ")</f>
        <v> </v>
      </c>
    </row>
    <row r="7" customFormat="false" ht="17.25" hidden="false" customHeight="false" outlineLevel="0" collapsed="false">
      <c r="G7" s="6"/>
      <c r="I7" s="49"/>
    </row>
    <row r="8" customFormat="false" ht="17.25" hidden="false" customHeight="false" outlineLevel="0" collapsed="false">
      <c r="A8" s="30" t="s">
        <v>35</v>
      </c>
      <c r="B8" s="31" t="n">
        <v>239</v>
      </c>
      <c r="C8" s="31" t="n">
        <v>78</v>
      </c>
      <c r="D8" s="50" t="s">
        <v>33</v>
      </c>
      <c r="E8" s="51" t="n">
        <v>0.2718</v>
      </c>
      <c r="F8" s="52" t="n">
        <f aca="false">B8*E8</f>
        <v>64.9602</v>
      </c>
      <c r="G8" s="53" t="n">
        <v>50</v>
      </c>
      <c r="H8" s="51" t="n">
        <f aca="false">(G8/B8)</f>
        <v>0.209205020920502</v>
      </c>
      <c r="I8" s="54" t="n">
        <f aca="false">(E8*B8-G8)</f>
        <v>14.9602</v>
      </c>
      <c r="J8" s="55" t="str">
        <f aca="false">IF(SUM(I8)&gt;0,"YES","NO")</f>
        <v>YES</v>
      </c>
      <c r="K8" s="51" t="n">
        <f aca="false">E8*0.8</f>
        <v>0.21744</v>
      </c>
      <c r="L8" s="52" t="n">
        <f aca="false">K8*B8</f>
        <v>51.96816</v>
      </c>
      <c r="M8" s="52" t="n">
        <f aca="false">L8-G8</f>
        <v>1.96816</v>
      </c>
      <c r="N8" s="56"/>
      <c r="O8" s="55" t="str">
        <f aca="false">IF(SUM(L8)&lt;=G8,"YES","NO")</f>
        <v>NO</v>
      </c>
      <c r="P8" s="57" t="str">
        <f aca="false">IF(SUM(M8)&gt;=1,"*"," ")</f>
        <v>*</v>
      </c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customFormat="false" ht="17.25" hidden="false" customHeight="false" outlineLevel="0" collapsed="false">
      <c r="A9" s="40"/>
      <c r="B9" s="41"/>
      <c r="C9" s="41"/>
      <c r="D9" s="30" t="s">
        <v>34</v>
      </c>
      <c r="E9" s="32" t="n">
        <v>0.141</v>
      </c>
      <c r="F9" s="33" t="n">
        <f aca="false">B8*E9</f>
        <v>33.699</v>
      </c>
      <c r="G9" s="34" t="n">
        <v>85</v>
      </c>
      <c r="H9" s="32" t="n">
        <f aca="false">(G9/B8)</f>
        <v>0.355648535564854</v>
      </c>
      <c r="I9" s="35" t="n">
        <f aca="false">(E9*B8-G9)</f>
        <v>-51.301</v>
      </c>
      <c r="J9" s="36" t="str">
        <f aca="false">IF(SUM(I9)&gt;0,"YES","NO")</f>
        <v>NO</v>
      </c>
      <c r="K9" s="32" t="n">
        <f aca="false">E9*0.8</f>
        <v>0.1128</v>
      </c>
      <c r="L9" s="33" t="n">
        <f aca="false">K9*B8</f>
        <v>26.9592</v>
      </c>
      <c r="M9" s="33" t="n">
        <f aca="false">L9-G9</f>
        <v>-58.0408</v>
      </c>
      <c r="N9" s="37"/>
      <c r="O9" s="36" t="str">
        <f aca="false">IF(SUM(L9)&lt;=G9,"YES","NO")</f>
        <v>YES</v>
      </c>
      <c r="P9" s="38" t="str">
        <f aca="false">IF(SUM(M9)&gt;=1,"*"," ")</f>
        <v> </v>
      </c>
    </row>
    <row r="10" customFormat="false" ht="17.25" hidden="false" customHeight="false" outlineLevel="0" collapsed="false">
      <c r="D10" s="40"/>
      <c r="E10" s="58"/>
      <c r="F10" s="59"/>
      <c r="G10" s="60"/>
      <c r="H10" s="58"/>
      <c r="I10" s="61"/>
    </row>
    <row r="11" customFormat="false" ht="17.25" hidden="false" customHeight="false" outlineLevel="0" collapsed="false">
      <c r="A11" s="42" t="s">
        <v>36</v>
      </c>
      <c r="B11" s="62" t="n">
        <v>14</v>
      </c>
      <c r="C11" s="62" t="n">
        <v>51</v>
      </c>
      <c r="D11" s="30" t="s">
        <v>33</v>
      </c>
      <c r="E11" s="32" t="n">
        <v>0.358</v>
      </c>
      <c r="F11" s="33" t="n">
        <f aca="false">B11*E11</f>
        <v>5.012</v>
      </c>
      <c r="G11" s="34" t="n">
        <v>8</v>
      </c>
      <c r="H11" s="32" t="n">
        <f aca="false">(G11/B11)</f>
        <v>0.571428571428571</v>
      </c>
      <c r="I11" s="35" t="n">
        <f aca="false">(E11*B11-G11)</f>
        <v>-2.988</v>
      </c>
      <c r="J11" s="36" t="str">
        <f aca="false">IF(SUM(I11)&gt;0,"YES","NO")</f>
        <v>NO</v>
      </c>
      <c r="K11" s="32" t="n">
        <f aca="false">E11*0.8</f>
        <v>0.2864</v>
      </c>
      <c r="L11" s="33" t="n">
        <f aca="false">K11*B11</f>
        <v>4.0096</v>
      </c>
      <c r="M11" s="33" t="n">
        <f aca="false">L11-G11</f>
        <v>-3.9904</v>
      </c>
      <c r="N11" s="37"/>
      <c r="O11" s="36" t="str">
        <f aca="false">IF(SUM(L11)&lt;=G11,"YES","NO")</f>
        <v>YES</v>
      </c>
      <c r="P11" s="38" t="str">
        <f aca="false">IF(SUM(M11)&gt;=1,"*"," ")</f>
        <v> </v>
      </c>
    </row>
    <row r="12" customFormat="false" ht="17.25" hidden="false" customHeight="false" outlineLevel="0" collapsed="false">
      <c r="A12" s="40"/>
      <c r="B12" s="41"/>
      <c r="C12" s="41"/>
      <c r="D12" s="30" t="s">
        <v>34</v>
      </c>
      <c r="E12" s="32" t="n">
        <v>0.174</v>
      </c>
      <c r="F12" s="33" t="n">
        <f aca="false">B11*E12</f>
        <v>2.436</v>
      </c>
      <c r="G12" s="34" t="n">
        <v>3</v>
      </c>
      <c r="H12" s="32" t="n">
        <f aca="false">(G12/B11)</f>
        <v>0.214285714285714</v>
      </c>
      <c r="I12" s="35" t="n">
        <f aca="false">(E12*B11-G12)</f>
        <v>-0.564</v>
      </c>
      <c r="J12" s="36" t="str">
        <f aca="false">IF(SUM(I12)&gt;0,"YES","NO")</f>
        <v>NO</v>
      </c>
      <c r="K12" s="32" t="n">
        <f aca="false">E12*0.8</f>
        <v>0.1392</v>
      </c>
      <c r="L12" s="33" t="n">
        <f aca="false">K12*B11</f>
        <v>1.9488</v>
      </c>
      <c r="M12" s="33" t="n">
        <f aca="false">L12-G12</f>
        <v>-1.0512</v>
      </c>
      <c r="N12" s="37"/>
      <c r="O12" s="36" t="str">
        <f aca="false">IF(SUM(L12)&lt;=G12,"YES","NO")</f>
        <v>YES</v>
      </c>
      <c r="P12" s="38" t="str">
        <f aca="false">IF(SUM(M12)&gt;=1,"*"," ")</f>
        <v> </v>
      </c>
    </row>
    <row r="13" customFormat="false" ht="17.25" hidden="false" customHeight="false" outlineLevel="0" collapsed="false">
      <c r="G13" s="6"/>
      <c r="I13" s="49"/>
    </row>
    <row r="14" customFormat="false" ht="17.25" hidden="false" customHeight="false" outlineLevel="0" collapsed="false">
      <c r="A14" s="30" t="s">
        <v>37</v>
      </c>
      <c r="B14" s="31" t="n">
        <v>251</v>
      </c>
      <c r="C14" s="31" t="n">
        <v>51</v>
      </c>
      <c r="D14" s="30" t="s">
        <v>33</v>
      </c>
      <c r="E14" s="63" t="n">
        <v>0.2862</v>
      </c>
      <c r="F14" s="33" t="n">
        <f aca="false">B14*E14</f>
        <v>71.8362</v>
      </c>
      <c r="G14" s="34" t="n">
        <v>87</v>
      </c>
      <c r="H14" s="32" t="n">
        <f aca="false">(G14/B14)</f>
        <v>0.346613545816733</v>
      </c>
      <c r="I14" s="35" t="n">
        <f aca="false">(E14*B14-G14)</f>
        <v>-15.1638</v>
      </c>
      <c r="J14" s="36" t="str">
        <f aca="false">IF(SUM(I14)&gt;0,"YES","NO")</f>
        <v>NO</v>
      </c>
      <c r="K14" s="32" t="n">
        <f aca="false">E14*0.8</f>
        <v>0.22896</v>
      </c>
      <c r="L14" s="33" t="n">
        <f aca="false">K14*B14</f>
        <v>57.46896</v>
      </c>
      <c r="M14" s="33" t="n">
        <f aca="false">L14-G14</f>
        <v>-29.53104</v>
      </c>
      <c r="N14" s="37"/>
      <c r="O14" s="36" t="str">
        <f aca="false">IF(SUM(L14)&lt;=G14,"YES","NO")</f>
        <v>YES</v>
      </c>
      <c r="P14" s="38" t="str">
        <f aca="false">IF(SUM(M14)&gt;=1,"*"," ")</f>
        <v> </v>
      </c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</row>
    <row r="15" customFormat="false" ht="17.25" hidden="false" customHeight="false" outlineLevel="0" collapsed="false">
      <c r="A15" s="64"/>
      <c r="B15" s="65"/>
      <c r="C15" s="65"/>
      <c r="D15" s="30" t="s">
        <v>34</v>
      </c>
      <c r="E15" s="32" t="n">
        <v>0.1301</v>
      </c>
      <c r="F15" s="33" t="n">
        <f aca="false">B14*E15</f>
        <v>32.6551</v>
      </c>
      <c r="G15" s="34" t="n">
        <v>94</v>
      </c>
      <c r="H15" s="32" t="n">
        <f aca="false">(G15/B14)</f>
        <v>0.374501992031873</v>
      </c>
      <c r="I15" s="35" t="n">
        <f aca="false">(E15*B14-G15)</f>
        <v>-61.3449</v>
      </c>
      <c r="J15" s="36" t="str">
        <f aca="false">IF(SUM(I15)&gt;0,"YES","NO")</f>
        <v>NO</v>
      </c>
      <c r="K15" s="32" t="n">
        <f aca="false">E15*0.8</f>
        <v>0.10408</v>
      </c>
      <c r="L15" s="33" t="n">
        <f aca="false">K15*B14</f>
        <v>26.12408</v>
      </c>
      <c r="M15" s="33" t="n">
        <f aca="false">L15-G15</f>
        <v>-67.87592</v>
      </c>
      <c r="N15" s="37"/>
      <c r="O15" s="36" t="str">
        <f aca="false">IF(SUM(L15)&lt;=G15,"YES","NO")</f>
        <v>YES</v>
      </c>
      <c r="P15" s="38" t="str">
        <f aca="false">IF(SUM(M15)&gt;=1,"*"," ")</f>
        <v> </v>
      </c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</row>
    <row r="16" customFormat="false" ht="17.25" hidden="false" customHeight="false" outlineLevel="0" collapsed="false">
      <c r="G16" s="6"/>
      <c r="I16" s="49"/>
    </row>
    <row r="17" customFormat="false" ht="17.25" hidden="false" customHeight="false" outlineLevel="0" collapsed="false">
      <c r="A17" s="42" t="s">
        <v>38</v>
      </c>
      <c r="B17" s="62" t="n">
        <v>14</v>
      </c>
      <c r="C17" s="62" t="n">
        <v>51</v>
      </c>
      <c r="D17" s="30" t="s">
        <v>33</v>
      </c>
      <c r="E17" s="32" t="n">
        <v>0.9331</v>
      </c>
      <c r="F17" s="33" t="n">
        <f aca="false">B17*E17</f>
        <v>13.0634</v>
      </c>
      <c r="G17" s="34" t="n">
        <v>14</v>
      </c>
      <c r="H17" s="32" t="n">
        <f aca="false">(G17/B17)</f>
        <v>1</v>
      </c>
      <c r="I17" s="35" t="n">
        <f aca="false">(E17*B17-G17)</f>
        <v>-0.936599999999999</v>
      </c>
      <c r="J17" s="36" t="str">
        <f aca="false">IF(SUM(I17)&gt;0,"YES","NO")</f>
        <v>NO</v>
      </c>
      <c r="K17" s="32" t="n">
        <f aca="false">E17*0.8</f>
        <v>0.74648</v>
      </c>
      <c r="L17" s="33" t="n">
        <f aca="false">K17*B17</f>
        <v>10.45072</v>
      </c>
      <c r="M17" s="33" t="n">
        <f aca="false">L17-G17</f>
        <v>-3.54928</v>
      </c>
      <c r="N17" s="37"/>
      <c r="O17" s="36" t="str">
        <f aca="false">IF(SUM(L17)&lt;=G17,"YES","NO")</f>
        <v>YES</v>
      </c>
      <c r="P17" s="38" t="str">
        <f aca="false">IF(SUM(M17)&gt;=1,"*"," ")</f>
        <v> </v>
      </c>
    </row>
    <row r="18" customFormat="false" ht="17.25" hidden="false" customHeight="false" outlineLevel="0" collapsed="false">
      <c r="A18" s="40"/>
      <c r="B18" s="41"/>
      <c r="C18" s="41"/>
      <c r="D18" s="30" t="s">
        <v>34</v>
      </c>
      <c r="E18" s="32" t="n">
        <v>0.3147</v>
      </c>
      <c r="F18" s="33" t="n">
        <f aca="false">B17*E18</f>
        <v>4.4058</v>
      </c>
      <c r="G18" s="34" t="n">
        <v>5</v>
      </c>
      <c r="H18" s="32" t="n">
        <f aca="false">(G18/B17)</f>
        <v>0.357142857142857</v>
      </c>
      <c r="I18" s="35" t="n">
        <f aca="false">(E18*B17-G18)</f>
        <v>-0.594200000000001</v>
      </c>
      <c r="J18" s="36" t="str">
        <f aca="false">IF(SUM(I18)&gt;0,"YES","NO")</f>
        <v>NO</v>
      </c>
      <c r="K18" s="32" t="n">
        <f aca="false">E18*0.8</f>
        <v>0.25176</v>
      </c>
      <c r="L18" s="33" t="n">
        <f aca="false">K18*B17</f>
        <v>3.52464</v>
      </c>
      <c r="M18" s="33" t="n">
        <f aca="false">L18-G18</f>
        <v>-1.47536</v>
      </c>
      <c r="N18" s="37"/>
      <c r="O18" s="36" t="str">
        <f aca="false">IF(SUM(L18)&lt;=G18,"YES","NO")</f>
        <v>YES</v>
      </c>
      <c r="P18" s="38" t="str">
        <f aca="false">IF(SUM(M18)&gt;=1,"*"," ")</f>
        <v> </v>
      </c>
    </row>
    <row r="19" customFormat="false" ht="17.25" hidden="false" customHeight="false" outlineLevel="0" collapsed="false">
      <c r="G19" s="6"/>
      <c r="I19" s="49"/>
    </row>
    <row r="20" customFormat="false" ht="17.25" hidden="false" customHeight="false" outlineLevel="0" collapsed="false">
      <c r="G20" s="6"/>
      <c r="I20" s="66"/>
    </row>
    <row r="21" customFormat="false" ht="17.25" hidden="false" customHeight="false" outlineLevel="0" collapsed="false">
      <c r="B21" s="1"/>
      <c r="I21" s="66"/>
    </row>
    <row r="22" customFormat="false" ht="17.25" hidden="false" customHeight="false" outlineLevel="0" collapsed="false">
      <c r="A22" s="1" t="s">
        <v>39</v>
      </c>
      <c r="B22" s="2" t="n">
        <f aca="false">B5+B8+B11+B14+B17</f>
        <v>524</v>
      </c>
      <c r="D22" s="1" t="s">
        <v>40</v>
      </c>
      <c r="G22" s="67" t="n">
        <f aca="false">G5+G8+G11+G14+G17</f>
        <v>165</v>
      </c>
      <c r="I22" s="66"/>
      <c r="L22" s="68" t="s">
        <v>41</v>
      </c>
      <c r="M22" s="68"/>
      <c r="N22" s="56"/>
    </row>
    <row r="23" customFormat="false" ht="17.25" hidden="false" customHeight="false" outlineLevel="0" collapsed="false">
      <c r="D23" s="1" t="s">
        <v>42</v>
      </c>
      <c r="G23" s="67" t="n">
        <f aca="false">+G6+G9+G12+G15+G18</f>
        <v>187</v>
      </c>
      <c r="I23" s="66"/>
    </row>
    <row r="24" customFormat="false" ht="17.25" hidden="false" customHeight="false" outlineLevel="0" collapsed="false">
      <c r="I24" s="66"/>
    </row>
    <row r="25" customFormat="false" ht="17.25" hidden="false" customHeight="false" outlineLevel="0" collapsed="false">
      <c r="I25" s="66"/>
    </row>
    <row r="26" customFormat="false" ht="17.25" hidden="false" customHeight="false" outlineLevel="0" collapsed="false">
      <c r="I26" s="66"/>
    </row>
    <row r="27" customFormat="false" ht="17.25" hidden="false" customHeight="false" outlineLevel="0" collapsed="false">
      <c r="I27" s="66"/>
    </row>
    <row r="28" customFormat="false" ht="17.25" hidden="false" customHeight="false" outlineLevel="0" collapsed="false">
      <c r="I28" s="66"/>
    </row>
    <row r="29" customFormat="false" ht="17.25" hidden="false" customHeight="false" outlineLevel="0" collapsed="false">
      <c r="I29" s="66"/>
    </row>
    <row r="30" customFormat="false" ht="17.25" hidden="false" customHeight="false" outlineLevel="0" collapsed="false">
      <c r="I30" s="66"/>
    </row>
    <row r="31" customFormat="false" ht="17.25" hidden="false" customHeight="false" outlineLevel="0" collapsed="false">
      <c r="I31" s="66"/>
    </row>
    <row r="32" customFormat="false" ht="17.25" hidden="false" customHeight="false" outlineLevel="0" collapsed="false">
      <c r="I32" s="66"/>
    </row>
    <row r="33" customFormat="false" ht="17.25" hidden="false" customHeight="false" outlineLevel="0" collapsed="false">
      <c r="I33" s="66"/>
    </row>
    <row r="34" customFormat="false" ht="17.25" hidden="false" customHeight="false" outlineLevel="0" collapsed="false">
      <c r="I34" s="66"/>
    </row>
    <row r="35" customFormat="false" ht="17.25" hidden="false" customHeight="false" outlineLevel="0" collapsed="false">
      <c r="I35" s="66"/>
    </row>
    <row r="36" customFormat="false" ht="17.25" hidden="false" customHeight="false" outlineLevel="0" collapsed="false">
      <c r="I36" s="66"/>
    </row>
    <row r="37" customFormat="false" ht="17.25" hidden="false" customHeight="false" outlineLevel="0" collapsed="false">
      <c r="I37" s="66"/>
    </row>
    <row r="38" customFormat="false" ht="17.25" hidden="false" customHeight="false" outlineLevel="0" collapsed="false">
      <c r="I38" s="66"/>
    </row>
    <row r="39" customFormat="false" ht="17.25" hidden="false" customHeight="false" outlineLevel="0" collapsed="false">
      <c r="I39" s="66"/>
    </row>
    <row r="40" customFormat="false" ht="17.25" hidden="false" customHeight="false" outlineLevel="0" collapsed="false">
      <c r="I40" s="66"/>
    </row>
    <row r="41" customFormat="false" ht="17.25" hidden="false" customHeight="false" outlineLevel="0" collapsed="false">
      <c r="I41" s="66"/>
    </row>
    <row r="42" customFormat="false" ht="17.25" hidden="false" customHeight="false" outlineLevel="0" collapsed="false">
      <c r="I42" s="66"/>
    </row>
    <row r="43" customFormat="false" ht="17.25" hidden="false" customHeight="false" outlineLevel="0" collapsed="false">
      <c r="I43" s="66"/>
    </row>
    <row r="44" customFormat="false" ht="17.25" hidden="false" customHeight="false" outlineLevel="0" collapsed="false">
      <c r="I44" s="66"/>
    </row>
    <row r="45" customFormat="false" ht="17.25" hidden="false" customHeight="false" outlineLevel="0" collapsed="false">
      <c r="I45" s="66"/>
    </row>
    <row r="46" customFormat="false" ht="17.25" hidden="false" customHeight="false" outlineLevel="0" collapsed="false">
      <c r="I46" s="66"/>
    </row>
    <row r="47" customFormat="false" ht="17.25" hidden="false" customHeight="false" outlineLevel="0" collapsed="false">
      <c r="I47" s="66"/>
    </row>
    <row r="48" customFormat="false" ht="17.25" hidden="false" customHeight="false" outlineLevel="0" collapsed="false">
      <c r="I48" s="66"/>
    </row>
    <row r="49" customFormat="false" ht="17.25" hidden="false" customHeight="false" outlineLevel="0" collapsed="false">
      <c r="I49" s="66"/>
    </row>
    <row r="50" customFormat="false" ht="17.25" hidden="false" customHeight="false" outlineLevel="0" collapsed="false">
      <c r="I50" s="66"/>
    </row>
  </sheetData>
  <printOptions headings="false" gridLines="false" gridLinesSet="true" horizontalCentered="false" verticalCentered="false"/>
  <pageMargins left="0.25" right="0" top="1.08958333333333" bottom="0.559722222222222" header="0.329861111111111" footer="0.35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&amp;C&amp;"Arial,Regular"&amp;13CORP ASSOCIATE ANALYST PROGRAM
2000 AFFIRMATIVE ACTION PLAN
Utilization Analysis
Analysis Data as of 11/07/00</oddHeader>
    <oddFooter>&amp;Lo:\aap2000\crp117ut.xls&amp;R&amp;"Arial,Regular"PAGE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false" showRowColHeaders="true" showZeros="true" rightToLeft="false" tabSelected="false" showOutlineSymbols="true" defaultGridColor="true" view="pageBreakPreview" topLeftCell="A1" colorId="64" zoomScale="65" zoomScaleNormal="75" zoomScalePageLayoutView="65" workbookViewId="0">
      <pane xSplit="0" ySplit="4" topLeftCell="BM5" activePane="bottomLeft" state="frozen"/>
      <selection pane="topLeft" activeCell="A1" activeCellId="0" sqref="A1"/>
      <selection pane="bottomLeft" activeCell="A3" activeCellId="0" sqref="A3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2" min="2" style="2" width="11.28"/>
    <col collapsed="false" customWidth="true" hidden="true" outlineLevel="0" max="3" min="3" style="2" width="11.7"/>
    <col collapsed="false" customWidth="true" hidden="false" outlineLevel="0" max="4" min="4" style="1" width="11.7"/>
    <col collapsed="false" customWidth="true" hidden="false" outlineLevel="0" max="5" min="5" style="3" width="11.7"/>
    <col collapsed="false" customWidth="true" hidden="false" outlineLevel="0" max="6" min="6" style="4" width="11.7"/>
    <col collapsed="false" customWidth="true" hidden="false" outlineLevel="0" max="7" min="7" style="5" width="10.41"/>
    <col collapsed="false" customWidth="true" hidden="false" outlineLevel="0" max="8" min="8" style="3" width="11.7"/>
    <col collapsed="false" customWidth="true" hidden="false" outlineLevel="0" max="9" min="9" style="1" width="11.7"/>
    <col collapsed="false" customWidth="true" hidden="false" outlineLevel="0" max="10" min="10" style="6" width="10.85"/>
    <col collapsed="false" customWidth="true" hidden="false" outlineLevel="0" max="11" min="11" style="3" width="14.41"/>
    <col collapsed="false" customWidth="true" hidden="false" outlineLevel="0" max="12" min="12" style="4" width="12.28"/>
    <col collapsed="false" customWidth="true" hidden="false" outlineLevel="0" max="13" min="13" style="4" width="10.85"/>
    <col collapsed="false" customWidth="true" hidden="false" outlineLevel="0" max="14" min="14" style="0" width="2.42"/>
    <col collapsed="false" customWidth="true" hidden="false" outlineLevel="0" max="15" min="15" style="7" width="11.7"/>
    <col collapsed="false" customWidth="true" hidden="false" outlineLevel="0" max="16" min="16" style="1" width="12.85"/>
    <col collapsed="false" customWidth="false" hidden="false" outlineLevel="0" max="257" min="17" style="1" width="9.14"/>
  </cols>
  <sheetData>
    <row r="1" customFormat="false" ht="17.25" hidden="false" customHeight="false" outlineLevel="0" collapsed="false">
      <c r="B1" s="8" t="s">
        <v>0</v>
      </c>
      <c r="C1" s="2" t="s">
        <v>0</v>
      </c>
      <c r="D1" s="2"/>
      <c r="E1" s="9" t="s">
        <v>1</v>
      </c>
      <c r="F1" s="10" t="s">
        <v>2</v>
      </c>
      <c r="G1" s="11"/>
      <c r="H1" s="9" t="s">
        <v>1</v>
      </c>
      <c r="I1" s="8" t="s">
        <v>3</v>
      </c>
      <c r="J1" s="12"/>
      <c r="K1" s="9" t="s">
        <v>4</v>
      </c>
      <c r="L1" s="10" t="s">
        <v>5</v>
      </c>
      <c r="M1" s="10" t="s">
        <v>3</v>
      </c>
      <c r="O1" s="12"/>
      <c r="P1" s="13" t="s">
        <v>6</v>
      </c>
    </row>
    <row r="2" customFormat="false" ht="17.25" hidden="false" customHeight="false" outlineLevel="0" collapsed="false">
      <c r="B2" s="14" t="s">
        <v>7</v>
      </c>
      <c r="C2" s="15" t="s">
        <v>7</v>
      </c>
      <c r="D2" s="2"/>
      <c r="E2" s="16" t="s">
        <v>8</v>
      </c>
      <c r="F2" s="17" t="s">
        <v>9</v>
      </c>
      <c r="G2" s="18" t="s">
        <v>7</v>
      </c>
      <c r="H2" s="16" t="s">
        <v>10</v>
      </c>
      <c r="I2" s="14" t="s">
        <v>11</v>
      </c>
      <c r="J2" s="19" t="s">
        <v>12</v>
      </c>
      <c r="K2" s="16" t="s">
        <v>13</v>
      </c>
      <c r="L2" s="17" t="s">
        <v>14</v>
      </c>
      <c r="M2" s="17" t="s">
        <v>11</v>
      </c>
      <c r="O2" s="19" t="s">
        <v>15</v>
      </c>
      <c r="P2" s="20" t="s">
        <v>16</v>
      </c>
    </row>
    <row r="3" customFormat="false" ht="17.25" hidden="false" customHeight="false" outlineLevel="0" collapsed="false">
      <c r="B3" s="14" t="s">
        <v>17</v>
      </c>
      <c r="C3" s="21" t="s">
        <v>17</v>
      </c>
      <c r="D3" s="2"/>
      <c r="E3" s="16" t="s">
        <v>18</v>
      </c>
      <c r="F3" s="17" t="s">
        <v>19</v>
      </c>
      <c r="G3" s="18" t="s">
        <v>18</v>
      </c>
      <c r="H3" s="16" t="s">
        <v>20</v>
      </c>
      <c r="I3" s="14" t="s">
        <v>21</v>
      </c>
      <c r="J3" s="19" t="s">
        <v>22</v>
      </c>
      <c r="K3" s="16" t="s">
        <v>23</v>
      </c>
      <c r="L3" s="17" t="s">
        <v>24</v>
      </c>
      <c r="M3" s="17" t="s">
        <v>24</v>
      </c>
      <c r="O3" s="19" t="s">
        <v>25</v>
      </c>
      <c r="P3" s="22" t="s">
        <v>26</v>
      </c>
    </row>
    <row r="4" customFormat="false" ht="17.25" hidden="false" customHeight="false" outlineLevel="0" collapsed="false">
      <c r="B4" s="23" t="n">
        <v>36837</v>
      </c>
      <c r="C4" s="24" t="n">
        <v>35490</v>
      </c>
      <c r="D4" s="2"/>
      <c r="E4" s="25" t="s">
        <v>27</v>
      </c>
      <c r="F4" s="26" t="s">
        <v>28</v>
      </c>
      <c r="G4" s="27" t="n">
        <f aca="false">+B4</f>
        <v>36837</v>
      </c>
      <c r="H4" s="23" t="n">
        <f aca="false">+B4</f>
        <v>36837</v>
      </c>
      <c r="I4" s="23" t="n">
        <f aca="false">+B4</f>
        <v>36837</v>
      </c>
      <c r="J4" s="27" t="s">
        <v>29</v>
      </c>
      <c r="K4" s="25" t="s">
        <v>30</v>
      </c>
      <c r="L4" s="26" t="s">
        <v>30</v>
      </c>
      <c r="M4" s="26" t="s">
        <v>30</v>
      </c>
      <c r="O4" s="28"/>
      <c r="P4" s="29" t="s">
        <v>31</v>
      </c>
    </row>
    <row r="5" customFormat="false" ht="17.25" hidden="false" customHeight="false" outlineLevel="0" collapsed="false">
      <c r="A5" s="30" t="s">
        <v>43</v>
      </c>
      <c r="B5" s="31" t="n">
        <v>10</v>
      </c>
      <c r="C5" s="31" t="n">
        <v>51</v>
      </c>
      <c r="D5" s="30" t="s">
        <v>33</v>
      </c>
      <c r="E5" s="32" t="n">
        <v>0.3451</v>
      </c>
      <c r="F5" s="33" t="n">
        <f aca="false">B5*E5</f>
        <v>3.451</v>
      </c>
      <c r="G5" s="34" t="n">
        <v>4</v>
      </c>
      <c r="H5" s="32" t="n">
        <f aca="false">(G5/B5)</f>
        <v>0.4</v>
      </c>
      <c r="I5" s="35" t="n">
        <f aca="false">(E5*B5-G5)</f>
        <v>-0.549</v>
      </c>
      <c r="J5" s="36" t="str">
        <f aca="false">IF(SUM(I5)&gt;0,"YES","NO")</f>
        <v>NO</v>
      </c>
      <c r="K5" s="32" t="n">
        <f aca="false">E5*0.8</f>
        <v>0.27608</v>
      </c>
      <c r="L5" s="33" t="n">
        <f aca="false">K5*B5</f>
        <v>2.7608</v>
      </c>
      <c r="M5" s="33" t="n">
        <f aca="false">L5-G5</f>
        <v>-1.2392</v>
      </c>
      <c r="N5" s="37"/>
      <c r="O5" s="36" t="str">
        <f aca="false">IF(SUM(L5)&lt;=G5,"YES","NO")</f>
        <v>YES</v>
      </c>
      <c r="P5" s="38" t="str">
        <f aca="false">IF(SUM(M5)&gt;=1,"*"," ")</f>
        <v> 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</row>
    <row r="6" customFormat="false" ht="17.25" hidden="false" customHeight="false" outlineLevel="0" collapsed="false">
      <c r="A6" s="40"/>
      <c r="B6" s="41"/>
      <c r="C6" s="41"/>
      <c r="D6" s="50" t="s">
        <v>34</v>
      </c>
      <c r="E6" s="51" t="n">
        <v>0.1277</v>
      </c>
      <c r="F6" s="52" t="n">
        <f aca="false">B5*E6</f>
        <v>1.277</v>
      </c>
      <c r="G6" s="53" t="n">
        <v>0</v>
      </c>
      <c r="H6" s="51" t="n">
        <f aca="false">(G6/B5)</f>
        <v>0</v>
      </c>
      <c r="I6" s="54" t="n">
        <f aca="false">(E6*B5-G6)</f>
        <v>1.277</v>
      </c>
      <c r="J6" s="55" t="str">
        <f aca="false">IF(SUM(I6)&gt;0,"YES","NO")</f>
        <v>YES</v>
      </c>
      <c r="K6" s="51" t="n">
        <f aca="false">E6*0.8</f>
        <v>0.10216</v>
      </c>
      <c r="L6" s="52" t="n">
        <f aca="false">K6*B5</f>
        <v>1.0216</v>
      </c>
      <c r="M6" s="52" t="n">
        <f aca="false">L6-G6</f>
        <v>1.0216</v>
      </c>
      <c r="N6" s="56"/>
      <c r="O6" s="55" t="str">
        <f aca="false">IF(SUM(L6)&lt;=G6,"YES","NO")</f>
        <v>NO</v>
      </c>
      <c r="P6" s="57" t="str">
        <f aca="false">IF(SUM(M6)&gt;=1,"*"," ")</f>
        <v>*</v>
      </c>
    </row>
    <row r="7" customFormat="false" ht="17.25" hidden="false" customHeight="false" outlineLevel="0" collapsed="false">
      <c r="G7" s="6"/>
      <c r="I7" s="49"/>
    </row>
    <row r="8" customFormat="false" ht="17.25" hidden="false" customHeight="false" outlineLevel="0" collapsed="false">
      <c r="A8" s="30" t="s">
        <v>44</v>
      </c>
      <c r="B8" s="31" t="n">
        <v>7</v>
      </c>
      <c r="C8" s="31" t="n">
        <v>78</v>
      </c>
      <c r="D8" s="30" t="s">
        <v>33</v>
      </c>
      <c r="E8" s="32" t="n">
        <v>0.3183</v>
      </c>
      <c r="F8" s="33" t="n">
        <f aca="false">B8*E8</f>
        <v>2.2281</v>
      </c>
      <c r="G8" s="34" t="n">
        <v>2</v>
      </c>
      <c r="H8" s="32" t="n">
        <f aca="false">(G8/B8)</f>
        <v>0.285714285714286</v>
      </c>
      <c r="I8" s="35" t="n">
        <f aca="false">(E8*B8-G8)</f>
        <v>0.2281</v>
      </c>
      <c r="J8" s="36" t="str">
        <f aca="false">IF(SUM(I8)&gt;0,"YES","NO")</f>
        <v>YES</v>
      </c>
      <c r="K8" s="32" t="n">
        <f aca="false">E8*0.8</f>
        <v>0.25464</v>
      </c>
      <c r="L8" s="33" t="n">
        <f aca="false">K8*B8</f>
        <v>1.78248</v>
      </c>
      <c r="M8" s="33" t="n">
        <f aca="false">L8-G8</f>
        <v>-0.21752</v>
      </c>
      <c r="N8" s="37"/>
      <c r="O8" s="36" t="str">
        <f aca="false">IF(SUM(L8)&lt;=G8,"YES","NO")</f>
        <v>YES</v>
      </c>
      <c r="P8" s="38" t="str">
        <f aca="false">IF(SUM(M8)&gt;=1,"*"," ")</f>
        <v> </v>
      </c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customFormat="false" ht="17.25" hidden="false" customHeight="false" outlineLevel="0" collapsed="false">
      <c r="A9" s="40"/>
      <c r="B9" s="41"/>
      <c r="C9" s="41"/>
      <c r="D9" s="30" t="s">
        <v>34</v>
      </c>
      <c r="E9" s="32" t="n">
        <v>0.1195</v>
      </c>
      <c r="F9" s="33" t="n">
        <f aca="false">B8*E9</f>
        <v>0.8365</v>
      </c>
      <c r="G9" s="34" t="n">
        <v>0</v>
      </c>
      <c r="H9" s="32" t="n">
        <f aca="false">(G9/B8)</f>
        <v>0</v>
      </c>
      <c r="I9" s="35" t="n">
        <f aca="false">(E9*B8-G9)</f>
        <v>0.8365</v>
      </c>
      <c r="J9" s="36" t="str">
        <f aca="false">IF(SUM(I9)&gt;0,"YES","NO")</f>
        <v>YES</v>
      </c>
      <c r="K9" s="32" t="n">
        <f aca="false">E9*0.8</f>
        <v>0.0956</v>
      </c>
      <c r="L9" s="33" t="n">
        <f aca="false">K9*B8</f>
        <v>0.6692</v>
      </c>
      <c r="M9" s="33" t="n">
        <f aca="false">L9-G9</f>
        <v>0.6692</v>
      </c>
      <c r="N9" s="37"/>
      <c r="O9" s="36" t="str">
        <f aca="false">IF(SUM(L9)&lt;=G9,"YES","NO")</f>
        <v>NO</v>
      </c>
      <c r="P9" s="38" t="str">
        <f aca="false">IF(SUM(M9)&gt;=1,"*"," ")</f>
        <v> </v>
      </c>
    </row>
    <row r="10" customFormat="false" ht="17.25" hidden="false" customHeight="false" outlineLevel="0" collapsed="false">
      <c r="D10" s="40"/>
      <c r="E10" s="58"/>
      <c r="F10" s="59"/>
      <c r="G10" s="60"/>
      <c r="H10" s="58"/>
      <c r="I10" s="61"/>
    </row>
    <row r="11" customFormat="false" ht="17.25" hidden="false" customHeight="false" outlineLevel="0" collapsed="false">
      <c r="A11" s="30" t="s">
        <v>32</v>
      </c>
      <c r="B11" s="31" t="n">
        <v>11</v>
      </c>
      <c r="C11" s="31" t="n">
        <v>51</v>
      </c>
      <c r="D11" s="30" t="s">
        <v>33</v>
      </c>
      <c r="E11" s="32" t="n">
        <v>0.4055</v>
      </c>
      <c r="F11" s="33" t="n">
        <f aca="false">B11*E11</f>
        <v>4.4605</v>
      </c>
      <c r="G11" s="34" t="n">
        <v>5</v>
      </c>
      <c r="H11" s="32" t="n">
        <f aca="false">(G11/B11)</f>
        <v>0.454545454545455</v>
      </c>
      <c r="I11" s="35" t="n">
        <f aca="false">(E11*B11-G11)</f>
        <v>-0.539499999999999</v>
      </c>
      <c r="J11" s="36" t="str">
        <f aca="false">IF(SUM(I11)&gt;0,"YES","NO")</f>
        <v>NO</v>
      </c>
      <c r="K11" s="32" t="n">
        <f aca="false">E11*0.8</f>
        <v>0.3244</v>
      </c>
      <c r="L11" s="33" t="n">
        <f aca="false">K11*B11</f>
        <v>3.5684</v>
      </c>
      <c r="M11" s="33" t="n">
        <f aca="false">L11-G11</f>
        <v>-1.4316</v>
      </c>
      <c r="N11" s="37"/>
      <c r="O11" s="36" t="str">
        <f aca="false">IF(SUM(L11)&lt;=G11,"YES","NO")</f>
        <v>YES</v>
      </c>
      <c r="P11" s="38" t="str">
        <f aca="false">IF(SUM(M11)&gt;=1,"*"," ")</f>
        <v> </v>
      </c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</row>
    <row r="12" customFormat="false" ht="17.25" hidden="false" customHeight="false" outlineLevel="0" collapsed="false">
      <c r="A12" s="40"/>
      <c r="B12" s="41"/>
      <c r="C12" s="41"/>
      <c r="D12" s="30" t="s">
        <v>34</v>
      </c>
      <c r="E12" s="32" t="n">
        <v>0.1473</v>
      </c>
      <c r="F12" s="33" t="n">
        <f aca="false">B11*E12</f>
        <v>1.6203</v>
      </c>
      <c r="G12" s="34" t="n">
        <v>2</v>
      </c>
      <c r="H12" s="32" t="n">
        <f aca="false">(G12/B11)</f>
        <v>0.181818181818182</v>
      </c>
      <c r="I12" s="35" t="n">
        <f aca="false">(E12*B11-G12)</f>
        <v>-0.3797</v>
      </c>
      <c r="J12" s="36" t="str">
        <f aca="false">IF(SUM(I12)&gt;0,"YES","NO")</f>
        <v>NO</v>
      </c>
      <c r="K12" s="32" t="n">
        <f aca="false">E12*0.8</f>
        <v>0.11784</v>
      </c>
      <c r="L12" s="33" t="n">
        <f aca="false">K12*B11</f>
        <v>1.29624</v>
      </c>
      <c r="M12" s="33" t="n">
        <f aca="false">L12-G12</f>
        <v>-0.70376</v>
      </c>
      <c r="N12" s="37"/>
      <c r="O12" s="36" t="str">
        <f aca="false">IF(SUM(L12)&lt;=G12,"YES","NO")</f>
        <v>YES</v>
      </c>
      <c r="P12" s="38" t="str">
        <f aca="false">IF(SUM(M12)&gt;=1,"*"," ")</f>
        <v> </v>
      </c>
    </row>
    <row r="13" customFormat="false" ht="17.25" hidden="false" customHeight="false" outlineLevel="0" collapsed="false">
      <c r="G13" s="6"/>
      <c r="I13" s="49"/>
    </row>
    <row r="14" customFormat="false" ht="17.25" hidden="false" customHeight="false" outlineLevel="0" collapsed="false">
      <c r="A14" s="30" t="s">
        <v>45</v>
      </c>
      <c r="B14" s="31" t="n">
        <v>12</v>
      </c>
      <c r="C14" s="31" t="n">
        <v>51</v>
      </c>
      <c r="D14" s="30" t="s">
        <v>33</v>
      </c>
      <c r="E14" s="63" t="n">
        <v>0.3363</v>
      </c>
      <c r="F14" s="33" t="n">
        <f aca="false">B14*E14</f>
        <v>4.0356</v>
      </c>
      <c r="G14" s="34" t="n">
        <v>8</v>
      </c>
      <c r="H14" s="32" t="n">
        <f aca="false">(G14/B14)</f>
        <v>0.666666666666667</v>
      </c>
      <c r="I14" s="35" t="n">
        <f aca="false">(E14*B14-G14)</f>
        <v>-3.9644</v>
      </c>
      <c r="J14" s="36" t="str">
        <f aca="false">IF(SUM(I14)&gt;0,"YES","NO")</f>
        <v>NO</v>
      </c>
      <c r="K14" s="32" t="n">
        <f aca="false">E14*0.8</f>
        <v>0.26904</v>
      </c>
      <c r="L14" s="33" t="n">
        <f aca="false">K14*B14</f>
        <v>3.22848</v>
      </c>
      <c r="M14" s="33" t="n">
        <f aca="false">L14-G14</f>
        <v>-4.77152</v>
      </c>
      <c r="N14" s="37"/>
      <c r="O14" s="36" t="str">
        <f aca="false">IF(SUM(L14)&lt;=G14,"YES","NO")</f>
        <v>YES</v>
      </c>
      <c r="P14" s="38" t="str">
        <f aca="false">IF(SUM(M14)&gt;=1,"*"," ")</f>
        <v> </v>
      </c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</row>
    <row r="15" customFormat="false" ht="17.25" hidden="false" customHeight="false" outlineLevel="0" collapsed="false">
      <c r="A15" s="64"/>
      <c r="B15" s="65"/>
      <c r="C15" s="65"/>
      <c r="D15" s="30" t="s">
        <v>34</v>
      </c>
      <c r="E15" s="32" t="n">
        <v>0.1637</v>
      </c>
      <c r="F15" s="33" t="n">
        <f aca="false">B14*E15</f>
        <v>1.9644</v>
      </c>
      <c r="G15" s="34" t="n">
        <v>3</v>
      </c>
      <c r="H15" s="32" t="n">
        <f aca="false">(G15/B14)</f>
        <v>0.25</v>
      </c>
      <c r="I15" s="35" t="n">
        <f aca="false">(E15*B14-G15)</f>
        <v>-1.0356</v>
      </c>
      <c r="J15" s="36" t="str">
        <f aca="false">IF(SUM(I15)&gt;0,"YES","NO")</f>
        <v>NO</v>
      </c>
      <c r="K15" s="32" t="n">
        <f aca="false">E15*0.8</f>
        <v>0.13096</v>
      </c>
      <c r="L15" s="33" t="n">
        <f aca="false">K15*B14</f>
        <v>1.57152</v>
      </c>
      <c r="M15" s="33" t="n">
        <f aca="false">L15-G15</f>
        <v>-1.42848</v>
      </c>
      <c r="N15" s="37"/>
      <c r="O15" s="36" t="str">
        <f aca="false">IF(SUM(L15)&lt;=G15,"YES","NO")</f>
        <v>YES</v>
      </c>
      <c r="P15" s="38" t="str">
        <f aca="false">IF(SUM(M15)&gt;=1,"*"," ")</f>
        <v> </v>
      </c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</row>
    <row r="16" customFormat="false" ht="17.25" hidden="false" customHeight="false" outlineLevel="0" collapsed="false">
      <c r="G16" s="6"/>
      <c r="I16" s="49"/>
    </row>
    <row r="17" customFormat="false" ht="17.25" hidden="false" customHeight="false" outlineLevel="0" collapsed="false">
      <c r="A17" s="42" t="s">
        <v>46</v>
      </c>
      <c r="B17" s="62" t="n">
        <v>7</v>
      </c>
      <c r="C17" s="62" t="n">
        <v>51</v>
      </c>
      <c r="D17" s="30" t="s">
        <v>33</v>
      </c>
      <c r="E17" s="32" t="n">
        <v>0.2681</v>
      </c>
      <c r="F17" s="33" t="n">
        <f aca="false">B17*E17</f>
        <v>1.8767</v>
      </c>
      <c r="G17" s="34" t="n">
        <v>5</v>
      </c>
      <c r="H17" s="32" t="n">
        <f aca="false">(G17/B17)</f>
        <v>0.714285714285714</v>
      </c>
      <c r="I17" s="35" t="n">
        <f aca="false">(E17*B17-G17)</f>
        <v>-3.1233</v>
      </c>
      <c r="J17" s="36" t="str">
        <f aca="false">IF(SUM(I17)&gt;0,"YES","NO")</f>
        <v>NO</v>
      </c>
      <c r="K17" s="32" t="n">
        <f aca="false">E17*0.8</f>
        <v>0.21448</v>
      </c>
      <c r="L17" s="33" t="n">
        <f aca="false">K17*B17</f>
        <v>1.50136</v>
      </c>
      <c r="M17" s="33" t="n">
        <f aca="false">L17-G17</f>
        <v>-3.49864</v>
      </c>
      <c r="N17" s="37"/>
      <c r="O17" s="36" t="str">
        <f aca="false">IF(SUM(L17)&lt;=G17,"YES","NO")</f>
        <v>YES</v>
      </c>
      <c r="P17" s="38" t="str">
        <f aca="false">IF(SUM(M17)&gt;=1,"*"," ")</f>
        <v> </v>
      </c>
    </row>
    <row r="18" customFormat="false" ht="17.25" hidden="false" customHeight="false" outlineLevel="0" collapsed="false">
      <c r="A18" s="64"/>
      <c r="B18" s="65"/>
      <c r="C18" s="65"/>
      <c r="D18" s="30" t="s">
        <v>34</v>
      </c>
      <c r="E18" s="32" t="n">
        <v>0.0978</v>
      </c>
      <c r="F18" s="33" t="n">
        <f aca="false">B17*E18</f>
        <v>0.6846</v>
      </c>
      <c r="G18" s="34" t="n">
        <v>2</v>
      </c>
      <c r="H18" s="32" t="n">
        <f aca="false">(G18/B17)</f>
        <v>0.285714285714286</v>
      </c>
      <c r="I18" s="35" t="n">
        <f aca="false">(E18*B17-G18)</f>
        <v>-1.3154</v>
      </c>
      <c r="J18" s="36" t="str">
        <f aca="false">IF(SUM(I18)&gt;0,"YES","NO")</f>
        <v>NO</v>
      </c>
      <c r="K18" s="32" t="n">
        <f aca="false">E18*0.8</f>
        <v>0.07824</v>
      </c>
      <c r="L18" s="33" t="n">
        <f aca="false">K18*B17</f>
        <v>0.54768</v>
      </c>
      <c r="M18" s="33" t="n">
        <f aca="false">L18-G18</f>
        <v>-1.45232</v>
      </c>
      <c r="N18" s="37"/>
      <c r="O18" s="36" t="str">
        <f aca="false">IF(SUM(L18)&lt;=G18,"YES","NO")</f>
        <v>YES</v>
      </c>
      <c r="P18" s="38" t="str">
        <f aca="false">IF(SUM(M18)&gt;=1,"*"," ")</f>
        <v> </v>
      </c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customFormat="false" ht="17.25" hidden="false" customHeight="false" outlineLevel="0" collapsed="false">
      <c r="G19" s="6"/>
      <c r="I19" s="49"/>
    </row>
    <row r="20" customFormat="false" ht="17.25" hidden="false" customHeight="false" outlineLevel="0" collapsed="false">
      <c r="A20" s="42" t="s">
        <v>47</v>
      </c>
      <c r="B20" s="62" t="n">
        <v>0</v>
      </c>
      <c r="C20" s="62" t="n">
        <v>51</v>
      </c>
      <c r="D20" s="30" t="s">
        <v>33</v>
      </c>
      <c r="E20" s="32" t="n">
        <v>0.2141</v>
      </c>
      <c r="F20" s="33" t="n">
        <f aca="false">B20*E20</f>
        <v>0</v>
      </c>
      <c r="G20" s="34" t="n">
        <v>0</v>
      </c>
      <c r="H20" s="32" t="e">
        <f aca="false">(G20/B20)</f>
        <v>#DIV/0!</v>
      </c>
      <c r="I20" s="35" t="n">
        <f aca="false">(E20*B20-G20)</f>
        <v>0</v>
      </c>
      <c r="J20" s="36" t="str">
        <f aca="false">IF(SUM(I20)&gt;0,"YES","NO")</f>
        <v>NO</v>
      </c>
      <c r="K20" s="32" t="n">
        <f aca="false">E20*0.8</f>
        <v>0.17128</v>
      </c>
      <c r="L20" s="33" t="n">
        <f aca="false">K20*B20</f>
        <v>0</v>
      </c>
      <c r="M20" s="33" t="n">
        <f aca="false">L20-G20</f>
        <v>0</v>
      </c>
      <c r="N20" s="37"/>
      <c r="O20" s="36" t="str">
        <f aca="false">IF(SUM(L20)&lt;=G20,"YES","NO")</f>
        <v>YES</v>
      </c>
      <c r="P20" s="38" t="str">
        <f aca="false">IF(SUM(M20)&gt;=1,"*"," ")</f>
        <v> </v>
      </c>
    </row>
    <row r="21" customFormat="false" ht="17.25" hidden="false" customHeight="false" outlineLevel="0" collapsed="false">
      <c r="A21" s="64"/>
      <c r="B21" s="65"/>
      <c r="C21" s="65"/>
      <c r="D21" s="30" t="s">
        <v>34</v>
      </c>
      <c r="E21" s="32" t="n">
        <v>0.142</v>
      </c>
      <c r="F21" s="33" t="n">
        <f aca="false">B20*E21</f>
        <v>0</v>
      </c>
      <c r="G21" s="34" t="n">
        <v>0</v>
      </c>
      <c r="H21" s="32" t="e">
        <f aca="false">(G21/B20)</f>
        <v>#DIV/0!</v>
      </c>
      <c r="I21" s="35" t="n">
        <f aca="false">(E21*B20-G21)</f>
        <v>0</v>
      </c>
      <c r="J21" s="36" t="str">
        <f aca="false">IF(SUM(I21)&gt;0,"YES","NO")</f>
        <v>NO</v>
      </c>
      <c r="K21" s="32" t="n">
        <f aca="false">E21*0.8</f>
        <v>0.1136</v>
      </c>
      <c r="L21" s="33" t="n">
        <f aca="false">K21*B20</f>
        <v>0</v>
      </c>
      <c r="M21" s="33" t="n">
        <f aca="false">L21-G21</f>
        <v>0</v>
      </c>
      <c r="N21" s="37"/>
      <c r="O21" s="36" t="str">
        <f aca="false">IF(SUM(L21)&lt;=G21,"YES","NO")</f>
        <v>YES</v>
      </c>
      <c r="P21" s="38" t="str">
        <f aca="false">IF(SUM(M21)&gt;=1,"*"," ")</f>
        <v> </v>
      </c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</row>
    <row r="22" customFormat="false" ht="17.25" hidden="false" customHeight="false" outlineLevel="0" collapsed="false">
      <c r="G22" s="6"/>
      <c r="I22" s="49"/>
    </row>
    <row r="23" customFormat="false" ht="17.25" hidden="false" customHeight="false" outlineLevel="0" collapsed="false">
      <c r="A23" s="42" t="s">
        <v>48</v>
      </c>
      <c r="B23" s="62" t="n">
        <v>9</v>
      </c>
      <c r="C23" s="62" t="n">
        <v>51</v>
      </c>
      <c r="D23" s="30" t="s">
        <v>33</v>
      </c>
      <c r="E23" s="32" t="n">
        <v>0.9374</v>
      </c>
      <c r="F23" s="33" t="n">
        <f aca="false">B23*E23</f>
        <v>8.4366</v>
      </c>
      <c r="G23" s="34" t="n">
        <v>9</v>
      </c>
      <c r="H23" s="32" t="n">
        <f aca="false">(G23/B23)</f>
        <v>1</v>
      </c>
      <c r="I23" s="35" t="n">
        <f aca="false">(E23*B23-G23)</f>
        <v>-0.5634</v>
      </c>
      <c r="J23" s="36" t="str">
        <f aca="false">IF(SUM(I23)&gt;0,"YES","NO")</f>
        <v>NO</v>
      </c>
      <c r="K23" s="32" t="n">
        <f aca="false">E23*0.8</f>
        <v>0.74992</v>
      </c>
      <c r="L23" s="33" t="n">
        <f aca="false">K23*B23</f>
        <v>6.74928</v>
      </c>
      <c r="M23" s="33" t="n">
        <f aca="false">L23-G23</f>
        <v>-2.25072</v>
      </c>
      <c r="N23" s="37"/>
      <c r="O23" s="36" t="str">
        <f aca="false">IF(SUM(L23)&lt;=G23,"YES","NO")</f>
        <v>YES</v>
      </c>
      <c r="P23" s="38" t="str">
        <f aca="false">IF(SUM(M23)&gt;=1,"*"," ")</f>
        <v> </v>
      </c>
    </row>
    <row r="24" customFormat="false" ht="17.25" hidden="false" customHeight="false" outlineLevel="0" collapsed="false">
      <c r="A24" s="64"/>
      <c r="B24" s="65"/>
      <c r="C24" s="65"/>
      <c r="D24" s="30" t="s">
        <v>34</v>
      </c>
      <c r="E24" s="32" t="n">
        <v>0.3542</v>
      </c>
      <c r="F24" s="33" t="n">
        <f aca="false">B23*E24</f>
        <v>3.1878</v>
      </c>
      <c r="G24" s="34" t="n">
        <v>2</v>
      </c>
      <c r="H24" s="32" t="n">
        <f aca="false">(G24/B23)</f>
        <v>0.222222222222222</v>
      </c>
      <c r="I24" s="35" t="n">
        <f aca="false">(E24*B23-G24)</f>
        <v>1.1878</v>
      </c>
      <c r="J24" s="36" t="str">
        <f aca="false">IF(SUM(I24)&gt;0,"YES","NO")</f>
        <v>YES</v>
      </c>
      <c r="K24" s="32" t="n">
        <f aca="false">E24*0.8</f>
        <v>0.28336</v>
      </c>
      <c r="L24" s="33" t="n">
        <f aca="false">K24*B23</f>
        <v>2.55024</v>
      </c>
      <c r="M24" s="33" t="n">
        <f aca="false">L24-G24</f>
        <v>0.55024</v>
      </c>
      <c r="N24" s="37"/>
      <c r="O24" s="36" t="str">
        <f aca="false">IF(SUM(L24)&lt;=G24,"YES","NO")</f>
        <v>NO</v>
      </c>
      <c r="P24" s="38" t="str">
        <f aca="false">IF(SUM(M24)&gt;=1,"*"," ")</f>
        <v> </v>
      </c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</row>
    <row r="25" customFormat="false" ht="17.25" hidden="false" customHeight="false" outlineLevel="0" collapsed="false">
      <c r="G25" s="6"/>
      <c r="I25" s="49"/>
    </row>
    <row r="26" customFormat="false" ht="17.25" hidden="false" customHeight="false" outlineLevel="0" collapsed="false">
      <c r="A26" s="42" t="s">
        <v>38</v>
      </c>
      <c r="B26" s="62" t="n">
        <v>9</v>
      </c>
      <c r="C26" s="62" t="n">
        <v>51</v>
      </c>
      <c r="D26" s="30" t="s">
        <v>33</v>
      </c>
      <c r="E26" s="32" t="n">
        <v>0.8802</v>
      </c>
      <c r="F26" s="33" t="n">
        <f aca="false">B26*E26</f>
        <v>7.9218</v>
      </c>
      <c r="G26" s="34" t="n">
        <v>8</v>
      </c>
      <c r="H26" s="32" t="n">
        <f aca="false">(G26/B26)</f>
        <v>0.888888888888889</v>
      </c>
      <c r="I26" s="35" t="n">
        <f aca="false">(E26*B26-G26)</f>
        <v>-0.0781999999999998</v>
      </c>
      <c r="J26" s="36" t="str">
        <f aca="false">IF(SUM(I26)&gt;0,"YES","NO")</f>
        <v>NO</v>
      </c>
      <c r="K26" s="32" t="n">
        <f aca="false">E26*0.8</f>
        <v>0.70416</v>
      </c>
      <c r="L26" s="33" t="n">
        <f aca="false">K26*B26</f>
        <v>6.33744</v>
      </c>
      <c r="M26" s="33" t="n">
        <f aca="false">L26-G26</f>
        <v>-1.66256</v>
      </c>
      <c r="N26" s="37"/>
      <c r="O26" s="36" t="str">
        <f aca="false">IF(SUM(L26)&lt;=G26,"YES","NO")</f>
        <v>YES</v>
      </c>
      <c r="P26" s="38" t="str">
        <f aca="false">IF(SUM(M26)&gt;=1,"*"," ")</f>
        <v> </v>
      </c>
    </row>
    <row r="27" customFormat="false" ht="17.25" hidden="false" customHeight="false" outlineLevel="0" collapsed="false">
      <c r="A27" s="40"/>
      <c r="B27" s="41"/>
      <c r="C27" s="41"/>
      <c r="D27" s="30" t="s">
        <v>34</v>
      </c>
      <c r="E27" s="32" t="n">
        <v>0.485</v>
      </c>
      <c r="F27" s="33" t="n">
        <f aca="false">B26*E27</f>
        <v>4.365</v>
      </c>
      <c r="G27" s="34" t="n">
        <v>5</v>
      </c>
      <c r="H27" s="32" t="n">
        <f aca="false">(G27/B26)</f>
        <v>0.555555555555556</v>
      </c>
      <c r="I27" s="35" t="n">
        <f aca="false">(E27*B26-G27)</f>
        <v>-0.635</v>
      </c>
      <c r="J27" s="36" t="str">
        <f aca="false">IF(SUM(I27)&gt;0,"YES","NO")</f>
        <v>NO</v>
      </c>
      <c r="K27" s="32" t="n">
        <f aca="false">E27*0.8</f>
        <v>0.388</v>
      </c>
      <c r="L27" s="33" t="n">
        <f aca="false">K27*B26</f>
        <v>3.492</v>
      </c>
      <c r="M27" s="33" t="n">
        <f aca="false">L27-G27</f>
        <v>-1.508</v>
      </c>
      <c r="N27" s="37"/>
      <c r="O27" s="36" t="str">
        <f aca="false">IF(SUM(L27)&lt;=G27,"YES","NO")</f>
        <v>YES</v>
      </c>
      <c r="P27" s="38" t="str">
        <f aca="false">IF(SUM(M27)&gt;=1,"*"," ")</f>
        <v> </v>
      </c>
    </row>
    <row r="28" customFormat="false" ht="17.25" hidden="false" customHeight="false" outlineLevel="0" collapsed="false">
      <c r="G28" s="6"/>
      <c r="I28" s="49"/>
    </row>
    <row r="29" customFormat="false" ht="17.25" hidden="false" customHeight="false" outlineLevel="0" collapsed="false">
      <c r="G29" s="6"/>
      <c r="I29" s="66"/>
    </row>
    <row r="30" customFormat="false" ht="17.25" hidden="false" customHeight="false" outlineLevel="0" collapsed="false">
      <c r="B30" s="1"/>
      <c r="I30" s="66"/>
    </row>
    <row r="31" customFormat="false" ht="17.25" hidden="false" customHeight="false" outlineLevel="0" collapsed="false">
      <c r="A31" s="1" t="s">
        <v>39</v>
      </c>
      <c r="B31" s="2" t="n">
        <f aca="false">B5+B8+B11+B14+B17+B20+B23+B26</f>
        <v>65</v>
      </c>
      <c r="D31" s="1" t="s">
        <v>40</v>
      </c>
      <c r="G31" s="67" t="n">
        <f aca="false">G5+G8+G11+G14+G17+G20+G23+G26</f>
        <v>41</v>
      </c>
      <c r="I31" s="66"/>
      <c r="K31" s="69" t="s">
        <v>49</v>
      </c>
      <c r="L31" s="70"/>
    </row>
    <row r="32" customFormat="false" ht="17.25" hidden="false" customHeight="false" outlineLevel="0" collapsed="false">
      <c r="D32" s="1" t="s">
        <v>42</v>
      </c>
      <c r="G32" s="67" t="n">
        <f aca="false">+G6+G9+G12+G15+G18+G21+G24+G27</f>
        <v>14</v>
      </c>
      <c r="I32" s="66"/>
    </row>
    <row r="33" customFormat="false" ht="17.25" hidden="false" customHeight="false" outlineLevel="0" collapsed="false">
      <c r="I33" s="66"/>
    </row>
    <row r="34" customFormat="false" ht="17.25" hidden="false" customHeight="false" outlineLevel="0" collapsed="false">
      <c r="I34" s="66"/>
    </row>
    <row r="35" customFormat="false" ht="17.25" hidden="false" customHeight="false" outlineLevel="0" collapsed="false">
      <c r="I35" s="66"/>
    </row>
    <row r="36" customFormat="false" ht="17.25" hidden="false" customHeight="false" outlineLevel="0" collapsed="false">
      <c r="I36" s="66"/>
    </row>
    <row r="37" customFormat="false" ht="17.25" hidden="false" customHeight="false" outlineLevel="0" collapsed="false">
      <c r="I37" s="66"/>
    </row>
    <row r="38" customFormat="false" ht="17.25" hidden="false" customHeight="false" outlineLevel="0" collapsed="false">
      <c r="I38" s="66"/>
    </row>
    <row r="39" customFormat="false" ht="17.25" hidden="false" customHeight="false" outlineLevel="0" collapsed="false">
      <c r="I39" s="66"/>
    </row>
    <row r="40" customFormat="false" ht="17.25" hidden="false" customHeight="false" outlineLevel="0" collapsed="false">
      <c r="I40" s="66"/>
    </row>
    <row r="41" customFormat="false" ht="17.25" hidden="false" customHeight="false" outlineLevel="0" collapsed="false">
      <c r="I41" s="66"/>
    </row>
    <row r="42" customFormat="false" ht="17.25" hidden="false" customHeight="false" outlineLevel="0" collapsed="false">
      <c r="I42" s="66"/>
    </row>
    <row r="43" customFormat="false" ht="17.25" hidden="false" customHeight="false" outlineLevel="0" collapsed="false">
      <c r="I43" s="66"/>
    </row>
    <row r="44" customFormat="false" ht="17.25" hidden="false" customHeight="false" outlineLevel="0" collapsed="false">
      <c r="I44" s="66"/>
    </row>
    <row r="45" customFormat="false" ht="17.25" hidden="false" customHeight="false" outlineLevel="0" collapsed="false">
      <c r="I45" s="66"/>
    </row>
    <row r="46" customFormat="false" ht="17.25" hidden="false" customHeight="false" outlineLevel="0" collapsed="false">
      <c r="I46" s="66"/>
    </row>
    <row r="47" customFormat="false" ht="17.25" hidden="false" customHeight="false" outlineLevel="0" collapsed="false">
      <c r="I47" s="66"/>
    </row>
    <row r="48" customFormat="false" ht="17.25" hidden="false" customHeight="false" outlineLevel="0" collapsed="false">
      <c r="I48" s="66"/>
    </row>
    <row r="49" customFormat="false" ht="17.25" hidden="false" customHeight="false" outlineLevel="0" collapsed="false">
      <c r="I49" s="66"/>
    </row>
    <row r="50" customFormat="false" ht="17.25" hidden="false" customHeight="false" outlineLevel="0" collapsed="false">
      <c r="I50" s="66"/>
    </row>
    <row r="51" customFormat="false" ht="17.25" hidden="false" customHeight="false" outlineLevel="0" collapsed="false">
      <c r="I51" s="66"/>
    </row>
    <row r="52" customFormat="false" ht="17.25" hidden="false" customHeight="false" outlineLevel="0" collapsed="false">
      <c r="I52" s="66"/>
    </row>
    <row r="53" customFormat="false" ht="17.25" hidden="false" customHeight="false" outlineLevel="0" collapsed="false">
      <c r="I53" s="66"/>
    </row>
    <row r="54" customFormat="false" ht="17.25" hidden="false" customHeight="false" outlineLevel="0" collapsed="false">
      <c r="I54" s="66"/>
    </row>
    <row r="55" customFormat="false" ht="17.25" hidden="false" customHeight="false" outlineLevel="0" collapsed="false">
      <c r="I55" s="66"/>
    </row>
    <row r="56" customFormat="false" ht="17.25" hidden="false" customHeight="false" outlineLevel="0" collapsed="false">
      <c r="I56" s="66"/>
    </row>
    <row r="57" customFormat="false" ht="17.25" hidden="false" customHeight="false" outlineLevel="0" collapsed="false">
      <c r="I57" s="66"/>
    </row>
    <row r="58" customFormat="false" ht="17.25" hidden="false" customHeight="false" outlineLevel="0" collapsed="false">
      <c r="I58" s="66"/>
    </row>
    <row r="59" customFormat="false" ht="17.25" hidden="false" customHeight="false" outlineLevel="0" collapsed="false">
      <c r="I59" s="66"/>
    </row>
  </sheetData>
  <printOptions headings="false" gridLines="false" gridLinesSet="true" horizontalCentered="false" verticalCentered="false"/>
  <pageMargins left="0.25" right="0" top="1.08958333333333" bottom="0.559722222222222" header="0.329861111111111" footer="0.35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&amp;C&amp;"Arial,Regular"&amp;13GLOBAL FUNCTIONS
FINANCE
2000 AFFIRMATIVE ACTION PLAN
Utilization Analysis
Analysis Data as of 11/07/00</oddHeader>
    <oddFooter>&amp;Lo:\aap2000\crp117ut.xls&amp;R&amp;"Arial,Regular"PAGE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6"/>
  <sheetViews>
    <sheetView showFormulas="false" showGridLines="false" showRowColHeaders="true" showZeros="true" rightToLeft="false" tabSelected="false" showOutlineSymbols="true" defaultGridColor="true" view="pageBreakPreview" topLeftCell="A1" colorId="64" zoomScale="65" zoomScaleNormal="75" zoomScalePageLayoutView="65" workbookViewId="0">
      <pane xSplit="0" ySplit="4" topLeftCell="BM5" activePane="bottomLeft" state="frozen"/>
      <selection pane="topLeft" activeCell="A1" activeCellId="0" sqref="A1"/>
      <selection pane="bottomLeft" activeCell="A4" activeCellId="0" sqref="A4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2" min="2" style="2" width="11.28"/>
    <col collapsed="false" customWidth="true" hidden="true" outlineLevel="0" max="3" min="3" style="2" width="11.7"/>
    <col collapsed="false" customWidth="true" hidden="false" outlineLevel="0" max="4" min="4" style="1" width="11.7"/>
    <col collapsed="false" customWidth="true" hidden="false" outlineLevel="0" max="5" min="5" style="3" width="11.7"/>
    <col collapsed="false" customWidth="true" hidden="false" outlineLevel="0" max="6" min="6" style="4" width="11.7"/>
    <col collapsed="false" customWidth="true" hidden="false" outlineLevel="0" max="7" min="7" style="5" width="11.56"/>
    <col collapsed="false" customWidth="true" hidden="false" outlineLevel="0" max="8" min="8" style="3" width="11.7"/>
    <col collapsed="false" customWidth="true" hidden="false" outlineLevel="0" max="9" min="9" style="1" width="11.7"/>
    <col collapsed="false" customWidth="true" hidden="false" outlineLevel="0" max="10" min="10" style="6" width="10.85"/>
    <col collapsed="false" customWidth="true" hidden="false" outlineLevel="0" max="11" min="11" style="3" width="14.41"/>
    <col collapsed="false" customWidth="true" hidden="false" outlineLevel="0" max="12" min="12" style="4" width="12.28"/>
    <col collapsed="false" customWidth="true" hidden="false" outlineLevel="0" max="13" min="13" style="4" width="10.85"/>
    <col collapsed="false" customWidth="true" hidden="false" outlineLevel="0" max="14" min="14" style="0" width="2.42"/>
    <col collapsed="false" customWidth="true" hidden="false" outlineLevel="0" max="15" min="15" style="7" width="11.7"/>
    <col collapsed="false" customWidth="true" hidden="false" outlineLevel="0" max="16" min="16" style="1" width="12.85"/>
    <col collapsed="false" customWidth="false" hidden="false" outlineLevel="0" max="257" min="17" style="1" width="9.14"/>
  </cols>
  <sheetData>
    <row r="1" customFormat="false" ht="17.25" hidden="false" customHeight="false" outlineLevel="0" collapsed="false">
      <c r="B1" s="8" t="s">
        <v>0</v>
      </c>
      <c r="C1" s="2" t="s">
        <v>0</v>
      </c>
      <c r="D1" s="2"/>
      <c r="E1" s="9" t="s">
        <v>1</v>
      </c>
      <c r="F1" s="10" t="s">
        <v>2</v>
      </c>
      <c r="G1" s="11"/>
      <c r="H1" s="9" t="s">
        <v>1</v>
      </c>
      <c r="I1" s="8" t="s">
        <v>3</v>
      </c>
      <c r="J1" s="12"/>
      <c r="K1" s="9" t="s">
        <v>4</v>
      </c>
      <c r="L1" s="10" t="s">
        <v>5</v>
      </c>
      <c r="M1" s="10" t="s">
        <v>3</v>
      </c>
      <c r="O1" s="12"/>
      <c r="P1" s="13" t="s">
        <v>6</v>
      </c>
    </row>
    <row r="2" customFormat="false" ht="17.25" hidden="false" customHeight="false" outlineLevel="0" collapsed="false">
      <c r="B2" s="14" t="s">
        <v>7</v>
      </c>
      <c r="C2" s="15" t="s">
        <v>7</v>
      </c>
      <c r="D2" s="2"/>
      <c r="E2" s="16" t="s">
        <v>8</v>
      </c>
      <c r="F2" s="17" t="s">
        <v>9</v>
      </c>
      <c r="G2" s="18" t="s">
        <v>7</v>
      </c>
      <c r="H2" s="16" t="s">
        <v>10</v>
      </c>
      <c r="I2" s="14" t="s">
        <v>11</v>
      </c>
      <c r="J2" s="19" t="s">
        <v>12</v>
      </c>
      <c r="K2" s="16" t="s">
        <v>13</v>
      </c>
      <c r="L2" s="17" t="s">
        <v>14</v>
      </c>
      <c r="M2" s="17" t="s">
        <v>11</v>
      </c>
      <c r="O2" s="19" t="s">
        <v>15</v>
      </c>
      <c r="P2" s="20" t="s">
        <v>16</v>
      </c>
    </row>
    <row r="3" customFormat="false" ht="17.25" hidden="false" customHeight="false" outlineLevel="0" collapsed="false">
      <c r="B3" s="14" t="s">
        <v>17</v>
      </c>
      <c r="C3" s="21" t="s">
        <v>17</v>
      </c>
      <c r="D3" s="2"/>
      <c r="E3" s="16" t="s">
        <v>18</v>
      </c>
      <c r="F3" s="17" t="s">
        <v>19</v>
      </c>
      <c r="G3" s="18" t="s">
        <v>18</v>
      </c>
      <c r="H3" s="16" t="s">
        <v>20</v>
      </c>
      <c r="I3" s="14" t="s">
        <v>21</v>
      </c>
      <c r="J3" s="19" t="s">
        <v>22</v>
      </c>
      <c r="K3" s="16" t="s">
        <v>23</v>
      </c>
      <c r="L3" s="17" t="s">
        <v>24</v>
      </c>
      <c r="M3" s="17" t="s">
        <v>24</v>
      </c>
      <c r="O3" s="19" t="s">
        <v>25</v>
      </c>
      <c r="P3" s="22" t="s">
        <v>26</v>
      </c>
    </row>
    <row r="4" customFormat="false" ht="17.25" hidden="false" customHeight="false" outlineLevel="0" collapsed="false">
      <c r="B4" s="23" t="n">
        <v>36837</v>
      </c>
      <c r="C4" s="24" t="n">
        <v>35490</v>
      </c>
      <c r="D4" s="2"/>
      <c r="E4" s="25" t="s">
        <v>27</v>
      </c>
      <c r="F4" s="26" t="s">
        <v>28</v>
      </c>
      <c r="G4" s="27" t="n">
        <f aca="false">+B4</f>
        <v>36837</v>
      </c>
      <c r="H4" s="23" t="n">
        <f aca="false">+B4</f>
        <v>36837</v>
      </c>
      <c r="I4" s="23" t="n">
        <f aca="false">+B4</f>
        <v>36837</v>
      </c>
      <c r="J4" s="27" t="s">
        <v>29</v>
      </c>
      <c r="K4" s="25" t="s">
        <v>30</v>
      </c>
      <c r="L4" s="26" t="s">
        <v>30</v>
      </c>
      <c r="M4" s="26" t="s">
        <v>30</v>
      </c>
      <c r="O4" s="28"/>
      <c r="P4" s="29" t="s">
        <v>31</v>
      </c>
    </row>
    <row r="5" customFormat="false" ht="17.25" hidden="false" customHeight="false" outlineLevel="0" collapsed="false">
      <c r="A5" s="30" t="s">
        <v>43</v>
      </c>
      <c r="B5" s="31" t="n">
        <v>10</v>
      </c>
      <c r="C5" s="31" t="n">
        <v>51</v>
      </c>
      <c r="D5" s="71" t="s">
        <v>33</v>
      </c>
      <c r="E5" s="72" t="n">
        <v>0.273</v>
      </c>
      <c r="F5" s="73" t="n">
        <f aca="false">B5*E5</f>
        <v>2.73</v>
      </c>
      <c r="G5" s="74" t="n">
        <v>1</v>
      </c>
      <c r="H5" s="72" t="n">
        <f aca="false">(G5/B5)</f>
        <v>0.1</v>
      </c>
      <c r="I5" s="75" t="n">
        <f aca="false">(E5*B5-G5)</f>
        <v>1.73</v>
      </c>
      <c r="J5" s="76" t="str">
        <f aca="false">IF(SUM(I5)&gt;0,"YES","NO")</f>
        <v>YES</v>
      </c>
      <c r="K5" s="72" t="n">
        <f aca="false">E5*0.8</f>
        <v>0.2184</v>
      </c>
      <c r="L5" s="73" t="n">
        <f aca="false">K5*B5</f>
        <v>2.184</v>
      </c>
      <c r="M5" s="73" t="n">
        <f aca="false">L5-G5</f>
        <v>1.184</v>
      </c>
      <c r="N5" s="77"/>
      <c r="O5" s="76" t="str">
        <f aca="false">IF(SUM(L5)&lt;=G5,"YES","NO")</f>
        <v>NO</v>
      </c>
      <c r="P5" s="78" t="str">
        <f aca="false">IF(SUM(M5)&gt;=1,"*"," ")</f>
        <v>*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</row>
    <row r="6" customFormat="false" ht="17.25" hidden="false" customHeight="false" outlineLevel="0" collapsed="false">
      <c r="A6" s="40"/>
      <c r="B6" s="41"/>
      <c r="C6" s="41"/>
      <c r="D6" s="42" t="s">
        <v>34</v>
      </c>
      <c r="E6" s="43" t="n">
        <v>0.1236</v>
      </c>
      <c r="F6" s="44" t="n">
        <f aca="false">B5*E6</f>
        <v>1.236</v>
      </c>
      <c r="G6" s="45" t="n">
        <v>0</v>
      </c>
      <c r="H6" s="43" t="n">
        <f aca="false">(G6/B5)</f>
        <v>0</v>
      </c>
      <c r="I6" s="46" t="n">
        <f aca="false">(E6*B5-G6)</f>
        <v>1.236</v>
      </c>
      <c r="J6" s="47" t="str">
        <f aca="false">IF(SUM(I6)&gt;0,"YES","NO")</f>
        <v>YES</v>
      </c>
      <c r="K6" s="43" t="n">
        <f aca="false">E6*0.8</f>
        <v>0.09888</v>
      </c>
      <c r="L6" s="44" t="n">
        <f aca="false">K6*B5</f>
        <v>0.9888</v>
      </c>
      <c r="M6" s="44" t="n">
        <f aca="false">L6-G6</f>
        <v>0.9888</v>
      </c>
      <c r="O6" s="47" t="str">
        <f aca="false">IF(SUM(L6)&lt;=G6,"YES","NO")</f>
        <v>NO</v>
      </c>
      <c r="P6" s="48" t="str">
        <f aca="false">IF(SUM(M6)&gt;=1,"*"," ")</f>
        <v> </v>
      </c>
    </row>
    <row r="7" customFormat="false" ht="17.25" hidden="false" customHeight="false" outlineLevel="0" collapsed="false">
      <c r="G7" s="6"/>
      <c r="I7" s="49"/>
    </row>
    <row r="8" customFormat="false" ht="17.25" hidden="false" customHeight="false" outlineLevel="0" collapsed="false">
      <c r="A8" s="30" t="s">
        <v>44</v>
      </c>
      <c r="B8" s="31" t="n">
        <v>16</v>
      </c>
      <c r="C8" s="31" t="n">
        <v>78</v>
      </c>
      <c r="D8" s="30" t="s">
        <v>33</v>
      </c>
      <c r="E8" s="32" t="n">
        <v>0.2909</v>
      </c>
      <c r="F8" s="33" t="n">
        <f aca="false">B8*E8</f>
        <v>4.6544</v>
      </c>
      <c r="G8" s="34" t="n">
        <v>6</v>
      </c>
      <c r="H8" s="32" t="n">
        <f aca="false">(G8/B8)</f>
        <v>0.375</v>
      </c>
      <c r="I8" s="35" t="n">
        <f aca="false">(E8*B8-G8)</f>
        <v>-1.3456</v>
      </c>
      <c r="J8" s="36" t="str">
        <f aca="false">IF(SUM(I8)&gt;0,"YES","NO")</f>
        <v>NO</v>
      </c>
      <c r="K8" s="32" t="n">
        <f aca="false">E8*0.8</f>
        <v>0.23272</v>
      </c>
      <c r="L8" s="33" t="n">
        <f aca="false">K8*B8</f>
        <v>3.72352</v>
      </c>
      <c r="M8" s="33" t="n">
        <f aca="false">L8-G8</f>
        <v>-2.27648</v>
      </c>
      <c r="N8" s="37"/>
      <c r="O8" s="36" t="str">
        <f aca="false">IF(SUM(L8)&lt;=G8,"YES","NO")</f>
        <v>YES</v>
      </c>
      <c r="P8" s="38" t="str">
        <f aca="false">IF(SUM(M8)&gt;=1,"*"," ")</f>
        <v> </v>
      </c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customFormat="false" ht="17.25" hidden="false" customHeight="false" outlineLevel="0" collapsed="false">
      <c r="A9" s="40"/>
      <c r="B9" s="41"/>
      <c r="C9" s="41"/>
      <c r="D9" s="30" t="s">
        <v>34</v>
      </c>
      <c r="E9" s="32" t="n">
        <v>0.1401</v>
      </c>
      <c r="F9" s="33" t="n">
        <f aca="false">B8*E9</f>
        <v>2.2416</v>
      </c>
      <c r="G9" s="34" t="n">
        <v>1</v>
      </c>
      <c r="H9" s="32" t="n">
        <f aca="false">(G9/B8)</f>
        <v>0.0625</v>
      </c>
      <c r="I9" s="35" t="n">
        <f aca="false">(E9*B8-G9)</f>
        <v>1.2416</v>
      </c>
      <c r="J9" s="36" t="str">
        <f aca="false">IF(SUM(I9)&gt;0,"YES","NO")</f>
        <v>YES</v>
      </c>
      <c r="K9" s="32" t="n">
        <f aca="false">E9*0.8</f>
        <v>0.11208</v>
      </c>
      <c r="L9" s="33" t="n">
        <f aca="false">K9*B8</f>
        <v>1.79328</v>
      </c>
      <c r="M9" s="33" t="n">
        <f aca="false">L9-G9</f>
        <v>0.79328</v>
      </c>
      <c r="N9" s="37"/>
      <c r="O9" s="36" t="str">
        <f aca="false">IF(SUM(L9)&lt;=G9,"YES","NO")</f>
        <v>NO</v>
      </c>
      <c r="P9" s="38" t="str">
        <f aca="false">IF(SUM(M9)&gt;=1,"*"," ")</f>
        <v> </v>
      </c>
    </row>
    <row r="10" customFormat="false" ht="17.25" hidden="false" customHeight="false" outlineLevel="0" collapsed="false">
      <c r="D10" s="40"/>
      <c r="E10" s="58"/>
      <c r="F10" s="59"/>
      <c r="G10" s="60"/>
      <c r="H10" s="58"/>
      <c r="I10" s="61"/>
    </row>
    <row r="11" customFormat="false" ht="17.25" hidden="false" customHeight="false" outlineLevel="0" collapsed="false">
      <c r="A11" s="42" t="s">
        <v>32</v>
      </c>
      <c r="B11" s="62" t="n">
        <v>14</v>
      </c>
      <c r="C11" s="62" t="n">
        <v>51</v>
      </c>
      <c r="D11" s="71" t="s">
        <v>33</v>
      </c>
      <c r="E11" s="72" t="n">
        <v>0.2924</v>
      </c>
      <c r="F11" s="73" t="n">
        <f aca="false">B11*E11</f>
        <v>4.0936</v>
      </c>
      <c r="G11" s="74" t="n">
        <v>6</v>
      </c>
      <c r="H11" s="72" t="n">
        <f aca="false">(G11/B11)</f>
        <v>0.428571428571429</v>
      </c>
      <c r="I11" s="75" t="n">
        <f aca="false">(E11*B11-G11)</f>
        <v>-1.9064</v>
      </c>
      <c r="J11" s="76" t="str">
        <f aca="false">IF(SUM(I11)&gt;0,"YES","NO")</f>
        <v>NO</v>
      </c>
      <c r="K11" s="72" t="n">
        <f aca="false">E11*0.8</f>
        <v>0.23392</v>
      </c>
      <c r="L11" s="73" t="n">
        <f aca="false">K11*B11</f>
        <v>3.27488</v>
      </c>
      <c r="M11" s="73" t="n">
        <f aca="false">L11-G11</f>
        <v>-2.72512</v>
      </c>
      <c r="N11" s="77"/>
      <c r="O11" s="76" t="str">
        <f aca="false">IF(SUM(L11)&lt;=G11,"YES","NO")</f>
        <v>YES</v>
      </c>
      <c r="P11" s="78" t="str">
        <f aca="false">IF(SUM(M11)&gt;=1,"*"," ")</f>
        <v> </v>
      </c>
    </row>
    <row r="12" customFormat="false" ht="17.25" hidden="false" customHeight="false" outlineLevel="0" collapsed="false">
      <c r="A12" s="40"/>
      <c r="B12" s="41"/>
      <c r="C12" s="41"/>
      <c r="D12" s="30" t="s">
        <v>34</v>
      </c>
      <c r="E12" s="32" t="n">
        <v>0.1441</v>
      </c>
      <c r="F12" s="33" t="n">
        <f aca="false">B11*E12</f>
        <v>2.0174</v>
      </c>
      <c r="G12" s="34" t="n">
        <v>6</v>
      </c>
      <c r="H12" s="32" t="n">
        <f aca="false">(G12/B11)</f>
        <v>0.428571428571429</v>
      </c>
      <c r="I12" s="35" t="n">
        <f aca="false">(E12*B11-G12)</f>
        <v>-3.9826</v>
      </c>
      <c r="J12" s="36" t="str">
        <f aca="false">IF(SUM(I12)&gt;0,"YES","NO")</f>
        <v>NO</v>
      </c>
      <c r="K12" s="32" t="n">
        <f aca="false">E12*0.8</f>
        <v>0.11528</v>
      </c>
      <c r="L12" s="33" t="n">
        <f aca="false">K12*B11</f>
        <v>1.61392</v>
      </c>
      <c r="M12" s="33" t="n">
        <f aca="false">L12-G12</f>
        <v>-4.38608</v>
      </c>
      <c r="N12" s="37"/>
      <c r="O12" s="36" t="str">
        <f aca="false">IF(SUM(L12)&lt;=G12,"YES","NO")</f>
        <v>YES</v>
      </c>
      <c r="P12" s="38" t="str">
        <f aca="false">IF(SUM(M12)&gt;=1,"*"," ")</f>
        <v> </v>
      </c>
    </row>
    <row r="13" customFormat="false" ht="17.25" hidden="false" customHeight="false" outlineLevel="0" collapsed="false">
      <c r="G13" s="6"/>
      <c r="I13" s="49"/>
    </row>
    <row r="14" customFormat="false" ht="17.25" hidden="false" customHeight="false" outlineLevel="0" collapsed="false">
      <c r="A14" s="30" t="s">
        <v>45</v>
      </c>
      <c r="B14" s="31" t="n">
        <v>40</v>
      </c>
      <c r="C14" s="31" t="n">
        <v>51</v>
      </c>
      <c r="D14" s="30" t="s">
        <v>33</v>
      </c>
      <c r="E14" s="63" t="n">
        <v>0.4012</v>
      </c>
      <c r="F14" s="33" t="n">
        <f aca="false">B14*E14</f>
        <v>16.048</v>
      </c>
      <c r="G14" s="34" t="n">
        <v>22</v>
      </c>
      <c r="H14" s="32" t="n">
        <f aca="false">(G14/B14)</f>
        <v>0.55</v>
      </c>
      <c r="I14" s="35" t="n">
        <f aca="false">(E14*B14-G14)</f>
        <v>-5.952</v>
      </c>
      <c r="J14" s="36" t="str">
        <f aca="false">IF(SUM(I14)&gt;0,"YES","NO")</f>
        <v>NO</v>
      </c>
      <c r="K14" s="32" t="n">
        <f aca="false">E14*0.8</f>
        <v>0.32096</v>
      </c>
      <c r="L14" s="33" t="n">
        <f aca="false">K14*B14</f>
        <v>12.8384</v>
      </c>
      <c r="M14" s="33" t="n">
        <f aca="false">L14-G14</f>
        <v>-9.1616</v>
      </c>
      <c r="N14" s="37"/>
      <c r="O14" s="36" t="str">
        <f aca="false">IF(SUM(L14)&lt;=G14,"YES","NO")</f>
        <v>YES</v>
      </c>
      <c r="P14" s="38" t="str">
        <f aca="false">IF(SUM(M14)&gt;=1,"*"," ")</f>
        <v> </v>
      </c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</row>
    <row r="15" customFormat="false" ht="17.25" hidden="false" customHeight="false" outlineLevel="0" collapsed="false">
      <c r="A15" s="64"/>
      <c r="B15" s="65"/>
      <c r="C15" s="65"/>
      <c r="D15" s="30" t="s">
        <v>34</v>
      </c>
      <c r="E15" s="32" t="n">
        <v>0.1808</v>
      </c>
      <c r="F15" s="33" t="n">
        <f aca="false">B14*E15</f>
        <v>7.232</v>
      </c>
      <c r="G15" s="34" t="n">
        <v>9</v>
      </c>
      <c r="H15" s="32" t="n">
        <f aca="false">(G15/B14)</f>
        <v>0.225</v>
      </c>
      <c r="I15" s="35" t="n">
        <f aca="false">(E15*B14-G15)</f>
        <v>-1.768</v>
      </c>
      <c r="J15" s="36" t="str">
        <f aca="false">IF(SUM(I15)&gt;0,"YES","NO")</f>
        <v>NO</v>
      </c>
      <c r="K15" s="32" t="n">
        <f aca="false">E15*0.8</f>
        <v>0.14464</v>
      </c>
      <c r="L15" s="33" t="n">
        <f aca="false">K15*B14</f>
        <v>5.7856</v>
      </c>
      <c r="M15" s="33" t="n">
        <f aca="false">L15-G15</f>
        <v>-3.2144</v>
      </c>
      <c r="N15" s="37"/>
      <c r="O15" s="36" t="str">
        <f aca="false">IF(SUM(L15)&lt;=G15,"YES","NO")</f>
        <v>YES</v>
      </c>
      <c r="P15" s="38" t="str">
        <f aca="false">IF(SUM(M15)&gt;=1,"*"," ")</f>
        <v> </v>
      </c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</row>
    <row r="16" customFormat="false" ht="17.25" hidden="false" customHeight="false" outlineLevel="0" collapsed="false">
      <c r="A16" s="79" t="s">
        <v>50</v>
      </c>
      <c r="G16" s="6"/>
      <c r="I16" s="49"/>
    </row>
    <row r="17" customFormat="false" ht="17.25" hidden="false" customHeight="false" outlineLevel="0" collapsed="false">
      <c r="A17" s="42" t="s">
        <v>51</v>
      </c>
      <c r="B17" s="62" t="n">
        <v>14</v>
      </c>
      <c r="C17" s="62" t="n">
        <v>51</v>
      </c>
      <c r="D17" s="30" t="s">
        <v>33</v>
      </c>
      <c r="E17" s="63" t="n">
        <v>0.4012</v>
      </c>
      <c r="F17" s="33" t="n">
        <f aca="false">B17*E17</f>
        <v>5.6168</v>
      </c>
      <c r="G17" s="34" t="n">
        <v>9</v>
      </c>
      <c r="H17" s="32" t="n">
        <f aca="false">(G17/B17)</f>
        <v>0.642857142857143</v>
      </c>
      <c r="I17" s="35" t="n">
        <f aca="false">(E17*B17-G17)</f>
        <v>-3.3832</v>
      </c>
      <c r="J17" s="36" t="str">
        <f aca="false">IF(SUM(I17)&gt;0,"YES","NO")</f>
        <v>NO</v>
      </c>
      <c r="K17" s="32" t="n">
        <f aca="false">E17*0.8</f>
        <v>0.32096</v>
      </c>
      <c r="L17" s="33" t="n">
        <f aca="false">K17*B17</f>
        <v>4.49344</v>
      </c>
      <c r="M17" s="33" t="n">
        <f aca="false">L17-G17</f>
        <v>-4.50656</v>
      </c>
      <c r="N17" s="37"/>
      <c r="O17" s="36" t="str">
        <f aca="false">IF(SUM(L17)&lt;=G17,"YES","NO")</f>
        <v>YES</v>
      </c>
      <c r="P17" s="38" t="str">
        <f aca="false">IF(SUM(M17)&gt;=1,"*"," ")</f>
        <v> </v>
      </c>
    </row>
    <row r="18" customFormat="false" ht="17.25" hidden="false" customHeight="false" outlineLevel="0" collapsed="false">
      <c r="A18" s="64"/>
      <c r="B18" s="65"/>
      <c r="C18" s="65"/>
      <c r="D18" s="30" t="s">
        <v>34</v>
      </c>
      <c r="E18" s="32" t="n">
        <v>0.1808</v>
      </c>
      <c r="F18" s="33" t="n">
        <f aca="false">B17*E18</f>
        <v>2.5312</v>
      </c>
      <c r="G18" s="34" t="n">
        <v>9</v>
      </c>
      <c r="H18" s="32" t="n">
        <f aca="false">(G18/B17)</f>
        <v>0.642857142857143</v>
      </c>
      <c r="I18" s="35" t="n">
        <f aca="false">(E18*B17-G18)</f>
        <v>-6.4688</v>
      </c>
      <c r="J18" s="36" t="str">
        <f aca="false">IF(SUM(I18)&gt;0,"YES","NO")</f>
        <v>NO</v>
      </c>
      <c r="K18" s="32" t="n">
        <f aca="false">E18*0.8</f>
        <v>0.14464</v>
      </c>
      <c r="L18" s="33" t="n">
        <f aca="false">K18*B17</f>
        <v>2.02496</v>
      </c>
      <c r="M18" s="33" t="n">
        <f aca="false">L18-G18</f>
        <v>-6.97504</v>
      </c>
      <c r="N18" s="37"/>
      <c r="O18" s="36" t="str">
        <f aca="false">IF(SUM(L18)&lt;=G18,"YES","NO")</f>
        <v>YES</v>
      </c>
      <c r="P18" s="38" t="str">
        <f aca="false">IF(SUM(M18)&gt;=1,"*"," ")</f>
        <v> </v>
      </c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customFormat="false" ht="17.25" hidden="false" customHeight="false" outlineLevel="0" collapsed="false">
      <c r="G19" s="6"/>
      <c r="I19" s="49"/>
    </row>
    <row r="20" customFormat="false" ht="17.25" hidden="false" customHeight="false" outlineLevel="0" collapsed="false">
      <c r="A20" s="42" t="s">
        <v>52</v>
      </c>
      <c r="B20" s="62" t="n">
        <v>1</v>
      </c>
      <c r="C20" s="62" t="n">
        <v>51</v>
      </c>
      <c r="D20" s="30" t="s">
        <v>33</v>
      </c>
      <c r="E20" s="32" t="n">
        <v>0.0993</v>
      </c>
      <c r="F20" s="33" t="n">
        <f aca="false">B20*E20</f>
        <v>0.0993</v>
      </c>
      <c r="G20" s="34" t="n">
        <v>0</v>
      </c>
      <c r="H20" s="32" t="n">
        <f aca="false">(G20/B20)</f>
        <v>0</v>
      </c>
      <c r="I20" s="35" t="n">
        <f aca="false">(E20*B20-G20)</f>
        <v>0.0993</v>
      </c>
      <c r="J20" s="36" t="str">
        <f aca="false">IF(SUM(I20)&gt;0,"YES","NO")</f>
        <v>YES</v>
      </c>
      <c r="K20" s="32" t="n">
        <f aca="false">E20*0.8</f>
        <v>0.07944</v>
      </c>
      <c r="L20" s="33" t="n">
        <f aca="false">K20*B20</f>
        <v>0.07944</v>
      </c>
      <c r="M20" s="33" t="n">
        <f aca="false">L20-G20</f>
        <v>0.07944</v>
      </c>
      <c r="N20" s="37"/>
      <c r="O20" s="36" t="str">
        <f aca="false">IF(SUM(L20)&lt;=G20,"YES","NO")</f>
        <v>NO</v>
      </c>
      <c r="P20" s="38" t="str">
        <f aca="false">IF(SUM(M20)&gt;=1,"*"," ")</f>
        <v> </v>
      </c>
    </row>
    <row r="21" customFormat="false" ht="17.25" hidden="false" customHeight="false" outlineLevel="0" collapsed="false">
      <c r="A21" s="40"/>
      <c r="B21" s="41"/>
      <c r="C21" s="41"/>
      <c r="D21" s="71" t="s">
        <v>34</v>
      </c>
      <c r="E21" s="72" t="n">
        <v>0.1235</v>
      </c>
      <c r="F21" s="73" t="n">
        <f aca="false">B20*E21</f>
        <v>0.1235</v>
      </c>
      <c r="G21" s="74" t="n">
        <v>0</v>
      </c>
      <c r="H21" s="72" t="n">
        <f aca="false">(G21/B20)</f>
        <v>0</v>
      </c>
      <c r="I21" s="75" t="n">
        <f aca="false">(E21*B20-G21)</f>
        <v>0.1235</v>
      </c>
      <c r="J21" s="76" t="str">
        <f aca="false">IF(SUM(I21)&gt;0,"YES","NO")</f>
        <v>YES</v>
      </c>
      <c r="K21" s="72" t="n">
        <f aca="false">E21*0.8</f>
        <v>0.0988</v>
      </c>
      <c r="L21" s="73" t="n">
        <f aca="false">K21*B20</f>
        <v>0.0988</v>
      </c>
      <c r="M21" s="73" t="n">
        <f aca="false">L21-G21</f>
        <v>0.0988</v>
      </c>
      <c r="N21" s="77"/>
      <c r="O21" s="76" t="str">
        <f aca="false">IF(SUM(L21)&lt;=G21,"YES","NO")</f>
        <v>NO</v>
      </c>
      <c r="P21" s="78" t="str">
        <f aca="false">IF(SUM(M21)&gt;=1,"*"," ")</f>
        <v> </v>
      </c>
    </row>
    <row r="22" customFormat="false" ht="17.25" hidden="false" customHeight="false" outlineLevel="0" collapsed="false">
      <c r="G22" s="6"/>
      <c r="I22" s="49"/>
    </row>
    <row r="23" customFormat="false" ht="17.25" hidden="false" customHeight="false" outlineLevel="0" collapsed="false">
      <c r="A23" s="42" t="s">
        <v>38</v>
      </c>
      <c r="B23" s="62" t="n">
        <v>13</v>
      </c>
      <c r="C23" s="62" t="n">
        <v>51</v>
      </c>
      <c r="D23" s="30" t="s">
        <v>33</v>
      </c>
      <c r="E23" s="32" t="n">
        <v>0.8996</v>
      </c>
      <c r="F23" s="33" t="n">
        <f aca="false">B23*E23</f>
        <v>11.6948</v>
      </c>
      <c r="G23" s="34" t="n">
        <v>12</v>
      </c>
      <c r="H23" s="32" t="n">
        <f aca="false">(G23/B23)</f>
        <v>0.923076923076923</v>
      </c>
      <c r="I23" s="35" t="n">
        <f aca="false">(E23*B23-G23)</f>
        <v>-0.305200000000001</v>
      </c>
      <c r="J23" s="36" t="str">
        <f aca="false">IF(SUM(I23)&gt;0,"YES","NO")</f>
        <v>NO</v>
      </c>
      <c r="K23" s="32" t="n">
        <f aca="false">E23*0.8</f>
        <v>0.71968</v>
      </c>
      <c r="L23" s="33" t="n">
        <f aca="false">K23*B23</f>
        <v>9.35584</v>
      </c>
      <c r="M23" s="33" t="n">
        <f aca="false">L23-G23</f>
        <v>-2.64416</v>
      </c>
      <c r="N23" s="37"/>
      <c r="O23" s="36" t="str">
        <f aca="false">IF(SUM(L23)&lt;=G23,"YES","NO")</f>
        <v>YES</v>
      </c>
      <c r="P23" s="38" t="str">
        <f aca="false">IF(SUM(M23)&gt;=1,"*"," ")</f>
        <v> </v>
      </c>
    </row>
    <row r="24" customFormat="false" ht="17.25" hidden="false" customHeight="false" outlineLevel="0" collapsed="false">
      <c r="A24" s="40"/>
      <c r="B24" s="41"/>
      <c r="C24" s="41"/>
      <c r="D24" s="30" t="s">
        <v>34</v>
      </c>
      <c r="E24" s="32" t="n">
        <v>0.2741</v>
      </c>
      <c r="F24" s="33" t="n">
        <f aca="false">B23*E24</f>
        <v>3.5633</v>
      </c>
      <c r="G24" s="34" t="n">
        <v>7</v>
      </c>
      <c r="H24" s="32" t="n">
        <f aca="false">(G24/B23)</f>
        <v>0.538461538461538</v>
      </c>
      <c r="I24" s="35" t="n">
        <f aca="false">(E24*B23-G24)</f>
        <v>-3.4367</v>
      </c>
      <c r="J24" s="36" t="str">
        <f aca="false">IF(SUM(I24)&gt;0,"YES","NO")</f>
        <v>NO</v>
      </c>
      <c r="K24" s="32" t="n">
        <f aca="false">E24*0.8</f>
        <v>0.21928</v>
      </c>
      <c r="L24" s="33" t="n">
        <f aca="false">K24*B23</f>
        <v>2.85064</v>
      </c>
      <c r="M24" s="33" t="n">
        <f aca="false">L24-G24</f>
        <v>-4.14936</v>
      </c>
      <c r="N24" s="37"/>
      <c r="O24" s="36" t="str">
        <f aca="false">IF(SUM(L24)&lt;=G24,"YES","NO")</f>
        <v>YES</v>
      </c>
      <c r="P24" s="38" t="str">
        <f aca="false">IF(SUM(M24)&gt;=1,"*"," ")</f>
        <v> </v>
      </c>
    </row>
    <row r="25" customFormat="false" ht="17.25" hidden="false" customHeight="false" outlineLevel="0" collapsed="false">
      <c r="G25" s="6"/>
      <c r="I25" s="49"/>
    </row>
    <row r="26" customFormat="false" ht="17.25" hidden="false" customHeight="false" outlineLevel="0" collapsed="false">
      <c r="G26" s="6"/>
      <c r="I26" s="66"/>
    </row>
    <row r="27" customFormat="false" ht="17.25" hidden="false" customHeight="false" outlineLevel="0" collapsed="false">
      <c r="B27" s="1"/>
      <c r="I27" s="66"/>
      <c r="K27" s="80"/>
      <c r="L27" s="81"/>
    </row>
    <row r="28" customFormat="false" ht="17.25" hidden="false" customHeight="false" outlineLevel="0" collapsed="false">
      <c r="A28" s="1" t="s">
        <v>39</v>
      </c>
      <c r="B28" s="2" t="n">
        <f aca="false">B5+B8+B11+B14+B17+B20+B23</f>
        <v>108</v>
      </c>
      <c r="D28" s="1" t="s">
        <v>40</v>
      </c>
      <c r="G28" s="67" t="n">
        <f aca="false">G5+G8+G11+G14+G17+G20+G23</f>
        <v>56</v>
      </c>
      <c r="I28" s="66"/>
    </row>
    <row r="29" customFormat="false" ht="17.25" hidden="false" customHeight="false" outlineLevel="0" collapsed="false">
      <c r="D29" s="1" t="s">
        <v>42</v>
      </c>
      <c r="G29" s="67" t="n">
        <f aca="false">+G6+G9+G12+G15+G18+G21+G24</f>
        <v>32</v>
      </c>
      <c r="I29" s="66"/>
    </row>
    <row r="30" customFormat="false" ht="17.25" hidden="false" customHeight="false" outlineLevel="0" collapsed="false">
      <c r="I30" s="66"/>
    </row>
    <row r="31" customFormat="false" ht="17.25" hidden="false" customHeight="false" outlineLevel="0" collapsed="false">
      <c r="I31" s="66"/>
    </row>
    <row r="32" customFormat="false" ht="17.25" hidden="false" customHeight="false" outlineLevel="0" collapsed="false">
      <c r="I32" s="66"/>
    </row>
    <row r="33" customFormat="false" ht="17.25" hidden="false" customHeight="false" outlineLevel="0" collapsed="false">
      <c r="I33" s="66"/>
    </row>
    <row r="34" customFormat="false" ht="17.25" hidden="false" customHeight="false" outlineLevel="0" collapsed="false">
      <c r="I34" s="66"/>
    </row>
    <row r="35" customFormat="false" ht="17.25" hidden="false" customHeight="false" outlineLevel="0" collapsed="false">
      <c r="I35" s="66"/>
    </row>
    <row r="36" customFormat="false" ht="17.25" hidden="false" customHeight="false" outlineLevel="0" collapsed="false">
      <c r="I36" s="66"/>
    </row>
    <row r="37" customFormat="false" ht="17.25" hidden="false" customHeight="false" outlineLevel="0" collapsed="false">
      <c r="I37" s="66"/>
    </row>
    <row r="38" customFormat="false" ht="17.25" hidden="false" customHeight="false" outlineLevel="0" collapsed="false">
      <c r="I38" s="66"/>
    </row>
    <row r="39" customFormat="false" ht="17.25" hidden="false" customHeight="false" outlineLevel="0" collapsed="false">
      <c r="I39" s="66"/>
    </row>
    <row r="40" customFormat="false" ht="17.25" hidden="false" customHeight="false" outlineLevel="0" collapsed="false">
      <c r="I40" s="66"/>
    </row>
    <row r="41" customFormat="false" ht="17.25" hidden="false" customHeight="false" outlineLevel="0" collapsed="false">
      <c r="I41" s="66"/>
    </row>
    <row r="42" customFormat="false" ht="17.25" hidden="false" customHeight="false" outlineLevel="0" collapsed="false">
      <c r="I42" s="66"/>
    </row>
    <row r="43" customFormat="false" ht="17.25" hidden="false" customHeight="false" outlineLevel="0" collapsed="false">
      <c r="I43" s="66"/>
    </row>
    <row r="44" customFormat="false" ht="17.25" hidden="false" customHeight="false" outlineLevel="0" collapsed="false">
      <c r="I44" s="66"/>
    </row>
    <row r="45" customFormat="false" ht="17.25" hidden="false" customHeight="false" outlineLevel="0" collapsed="false">
      <c r="I45" s="66"/>
    </row>
    <row r="46" customFormat="false" ht="17.25" hidden="false" customHeight="false" outlineLevel="0" collapsed="false">
      <c r="I46" s="66"/>
    </row>
    <row r="47" customFormat="false" ht="17.25" hidden="false" customHeight="false" outlineLevel="0" collapsed="false">
      <c r="I47" s="66"/>
    </row>
    <row r="48" customFormat="false" ht="17.25" hidden="false" customHeight="false" outlineLevel="0" collapsed="false">
      <c r="I48" s="66"/>
    </row>
    <row r="49" customFormat="false" ht="17.25" hidden="false" customHeight="false" outlineLevel="0" collapsed="false">
      <c r="I49" s="66"/>
    </row>
    <row r="50" customFormat="false" ht="17.25" hidden="false" customHeight="false" outlineLevel="0" collapsed="false">
      <c r="I50" s="66"/>
    </row>
    <row r="51" customFormat="false" ht="17.25" hidden="false" customHeight="false" outlineLevel="0" collapsed="false">
      <c r="I51" s="66"/>
    </row>
    <row r="52" customFormat="false" ht="17.25" hidden="false" customHeight="false" outlineLevel="0" collapsed="false">
      <c r="I52" s="66"/>
    </row>
    <row r="53" customFormat="false" ht="17.25" hidden="false" customHeight="false" outlineLevel="0" collapsed="false">
      <c r="I53" s="66"/>
    </row>
    <row r="54" customFormat="false" ht="17.25" hidden="false" customHeight="false" outlineLevel="0" collapsed="false">
      <c r="I54" s="66"/>
    </row>
    <row r="55" customFormat="false" ht="17.25" hidden="false" customHeight="false" outlineLevel="0" collapsed="false">
      <c r="I55" s="66"/>
    </row>
    <row r="56" customFormat="false" ht="17.25" hidden="false" customHeight="false" outlineLevel="0" collapsed="false">
      <c r="I56" s="66"/>
    </row>
  </sheetData>
  <printOptions headings="false" gridLines="false" gridLinesSet="true" horizontalCentered="false" verticalCentered="false"/>
  <pageMargins left="0.25" right="0" top="1.08958333333333" bottom="0.559722222222222" header="0.329861111111111" footer="0.35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&amp;C&amp;"Arial,Regular"&amp;13CORP/RISK ASSESSMENT CONTROL
2000 AFFIRMATIVE ACTION PLAN
Utilization Analysis
Analysis Data as of 08/15/00</oddHeader>
    <oddFooter>&amp;Lo:\aap2000\crp815ut.xls&amp;R&amp;"Arial,Regular"PAGE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false" showRowColHeaders="true" showZeros="true" rightToLeft="false" tabSelected="false" showOutlineSymbols="true" defaultGridColor="true" view="pageBreakPreview" topLeftCell="A1" colorId="64" zoomScale="65" zoomScaleNormal="75" zoomScalePageLayoutView="65" workbookViewId="0">
      <pane xSplit="0" ySplit="4" topLeftCell="BM5" activePane="bottomLeft" state="frozen"/>
      <selection pane="topLeft" activeCell="A1" activeCellId="0" sqref="A1"/>
      <selection pane="bottomLeft" activeCell="A5" activeCellId="0" sqref="A5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2" min="2" style="2" width="11.28"/>
    <col collapsed="false" customWidth="true" hidden="true" outlineLevel="0" max="3" min="3" style="2" width="11.7"/>
    <col collapsed="false" customWidth="true" hidden="false" outlineLevel="0" max="4" min="4" style="1" width="11.7"/>
    <col collapsed="false" customWidth="true" hidden="false" outlineLevel="0" max="5" min="5" style="3" width="11.7"/>
    <col collapsed="false" customWidth="true" hidden="false" outlineLevel="0" max="6" min="6" style="4" width="11.7"/>
    <col collapsed="false" customWidth="true" hidden="false" outlineLevel="0" max="7" min="7" style="5" width="10.41"/>
    <col collapsed="false" customWidth="true" hidden="false" outlineLevel="0" max="8" min="8" style="3" width="11.7"/>
    <col collapsed="false" customWidth="true" hidden="false" outlineLevel="0" max="9" min="9" style="1" width="11.7"/>
    <col collapsed="false" customWidth="true" hidden="false" outlineLevel="0" max="10" min="10" style="6" width="10.85"/>
    <col collapsed="false" customWidth="true" hidden="false" outlineLevel="0" max="11" min="11" style="3" width="14.41"/>
    <col collapsed="false" customWidth="true" hidden="false" outlineLevel="0" max="12" min="12" style="4" width="12.28"/>
    <col collapsed="false" customWidth="true" hidden="false" outlineLevel="0" max="13" min="13" style="4" width="10.85"/>
    <col collapsed="false" customWidth="true" hidden="false" outlineLevel="0" max="14" min="14" style="0" width="2.42"/>
    <col collapsed="false" customWidth="true" hidden="false" outlineLevel="0" max="15" min="15" style="7" width="11.7"/>
    <col collapsed="false" customWidth="true" hidden="false" outlineLevel="0" max="16" min="16" style="1" width="12.85"/>
    <col collapsed="false" customWidth="false" hidden="false" outlineLevel="0" max="257" min="17" style="1" width="9.14"/>
  </cols>
  <sheetData>
    <row r="1" customFormat="false" ht="17.25" hidden="false" customHeight="false" outlineLevel="0" collapsed="false">
      <c r="B1" s="8" t="s">
        <v>0</v>
      </c>
      <c r="C1" s="2" t="s">
        <v>0</v>
      </c>
      <c r="D1" s="2"/>
      <c r="E1" s="9" t="s">
        <v>1</v>
      </c>
      <c r="F1" s="10" t="s">
        <v>2</v>
      </c>
      <c r="G1" s="11"/>
      <c r="H1" s="9" t="s">
        <v>1</v>
      </c>
      <c r="I1" s="8" t="s">
        <v>3</v>
      </c>
      <c r="J1" s="12"/>
      <c r="K1" s="9" t="s">
        <v>4</v>
      </c>
      <c r="L1" s="10" t="s">
        <v>5</v>
      </c>
      <c r="M1" s="10" t="s">
        <v>3</v>
      </c>
      <c r="O1" s="12"/>
      <c r="P1" s="13" t="s">
        <v>6</v>
      </c>
    </row>
    <row r="2" customFormat="false" ht="17.25" hidden="false" customHeight="false" outlineLevel="0" collapsed="false">
      <c r="B2" s="14" t="s">
        <v>7</v>
      </c>
      <c r="C2" s="15" t="s">
        <v>7</v>
      </c>
      <c r="D2" s="2"/>
      <c r="E2" s="16" t="s">
        <v>8</v>
      </c>
      <c r="F2" s="17" t="s">
        <v>9</v>
      </c>
      <c r="G2" s="18" t="s">
        <v>7</v>
      </c>
      <c r="H2" s="16" t="s">
        <v>10</v>
      </c>
      <c r="I2" s="14" t="s">
        <v>11</v>
      </c>
      <c r="J2" s="19" t="s">
        <v>12</v>
      </c>
      <c r="K2" s="16" t="s">
        <v>13</v>
      </c>
      <c r="L2" s="17" t="s">
        <v>14</v>
      </c>
      <c r="M2" s="17" t="s">
        <v>11</v>
      </c>
      <c r="O2" s="19" t="s">
        <v>15</v>
      </c>
      <c r="P2" s="20" t="s">
        <v>16</v>
      </c>
    </row>
    <row r="3" customFormat="false" ht="17.25" hidden="false" customHeight="false" outlineLevel="0" collapsed="false">
      <c r="B3" s="14" t="s">
        <v>17</v>
      </c>
      <c r="C3" s="21" t="s">
        <v>17</v>
      </c>
      <c r="D3" s="2"/>
      <c r="E3" s="16" t="s">
        <v>18</v>
      </c>
      <c r="F3" s="17" t="s">
        <v>19</v>
      </c>
      <c r="G3" s="18" t="s">
        <v>18</v>
      </c>
      <c r="H3" s="16" t="s">
        <v>20</v>
      </c>
      <c r="I3" s="14" t="s">
        <v>21</v>
      </c>
      <c r="J3" s="19" t="s">
        <v>22</v>
      </c>
      <c r="K3" s="16" t="s">
        <v>23</v>
      </c>
      <c r="L3" s="17" t="s">
        <v>24</v>
      </c>
      <c r="M3" s="17" t="s">
        <v>24</v>
      </c>
      <c r="O3" s="19" t="s">
        <v>25</v>
      </c>
      <c r="P3" s="22" t="s">
        <v>26</v>
      </c>
    </row>
    <row r="4" customFormat="false" ht="17.25" hidden="false" customHeight="false" outlineLevel="0" collapsed="false">
      <c r="B4" s="23" t="n">
        <v>36837</v>
      </c>
      <c r="C4" s="24" t="n">
        <v>35490</v>
      </c>
      <c r="D4" s="2"/>
      <c r="E4" s="25" t="s">
        <v>27</v>
      </c>
      <c r="F4" s="26" t="s">
        <v>28</v>
      </c>
      <c r="G4" s="27" t="n">
        <f aca="false">+B4</f>
        <v>36837</v>
      </c>
      <c r="H4" s="23" t="n">
        <f aca="false">+B4</f>
        <v>36837</v>
      </c>
      <c r="I4" s="23" t="n">
        <f aca="false">+B4</f>
        <v>36837</v>
      </c>
      <c r="J4" s="27" t="s">
        <v>29</v>
      </c>
      <c r="K4" s="25" t="s">
        <v>30</v>
      </c>
      <c r="L4" s="26" t="s">
        <v>30</v>
      </c>
      <c r="M4" s="26" t="s">
        <v>30</v>
      </c>
      <c r="O4" s="28"/>
      <c r="P4" s="29" t="s">
        <v>31</v>
      </c>
    </row>
    <row r="5" customFormat="false" ht="17.25" hidden="false" customHeight="false" outlineLevel="0" collapsed="false">
      <c r="A5" s="30" t="s">
        <v>43</v>
      </c>
      <c r="B5" s="31" t="n">
        <v>17</v>
      </c>
      <c r="C5" s="31" t="n">
        <v>51</v>
      </c>
      <c r="D5" s="71" t="s">
        <v>33</v>
      </c>
      <c r="E5" s="72" t="n">
        <v>0.321</v>
      </c>
      <c r="F5" s="73" t="n">
        <f aca="false">B5*E5</f>
        <v>5.457</v>
      </c>
      <c r="G5" s="74" t="n">
        <v>7</v>
      </c>
      <c r="H5" s="72" t="n">
        <f aca="false">(G5/B5)</f>
        <v>0.411764705882353</v>
      </c>
      <c r="I5" s="75" t="n">
        <f aca="false">(E5*B5-G5)</f>
        <v>-1.543</v>
      </c>
      <c r="J5" s="76" t="str">
        <f aca="false">IF(SUM(I5)&gt;0,"YES","NO")</f>
        <v>NO</v>
      </c>
      <c r="K5" s="72" t="n">
        <f aca="false">E5*0.8</f>
        <v>0.2568</v>
      </c>
      <c r="L5" s="73" t="n">
        <f aca="false">K5*B5</f>
        <v>4.3656</v>
      </c>
      <c r="M5" s="73" t="n">
        <f aca="false">L5-G5</f>
        <v>-2.6344</v>
      </c>
      <c r="N5" s="77"/>
      <c r="O5" s="76" t="str">
        <f aca="false">IF(SUM(L5)&lt;=G5,"YES","NO")</f>
        <v>YES</v>
      </c>
      <c r="P5" s="78" t="str">
        <f aca="false">IF(SUM(M5)&gt;=1,"*"," ")</f>
        <v> 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</row>
    <row r="6" customFormat="false" ht="17.25" hidden="false" customHeight="false" outlineLevel="0" collapsed="false">
      <c r="A6" s="40"/>
      <c r="B6" s="41"/>
      <c r="C6" s="41"/>
      <c r="D6" s="71" t="s">
        <v>34</v>
      </c>
      <c r="E6" s="72" t="n">
        <v>0.1285</v>
      </c>
      <c r="F6" s="73" t="n">
        <f aca="false">B5*E6</f>
        <v>2.1845</v>
      </c>
      <c r="G6" s="74" t="n">
        <v>3</v>
      </c>
      <c r="H6" s="72" t="n">
        <f aca="false">(G6/B5)</f>
        <v>0.176470588235294</v>
      </c>
      <c r="I6" s="75" t="n">
        <f aca="false">(E6*B5-G6)</f>
        <v>-0.8155</v>
      </c>
      <c r="J6" s="76" t="str">
        <f aca="false">IF(SUM(I6)&gt;0,"YES","NO")</f>
        <v>NO</v>
      </c>
      <c r="K6" s="72" t="n">
        <f aca="false">E6*0.8</f>
        <v>0.1028</v>
      </c>
      <c r="L6" s="73" t="n">
        <f aca="false">K6*B5</f>
        <v>1.7476</v>
      </c>
      <c r="M6" s="73" t="n">
        <f aca="false">L6-G6</f>
        <v>-1.2524</v>
      </c>
      <c r="N6" s="77"/>
      <c r="O6" s="76" t="str">
        <f aca="false">IF(SUM(L6)&lt;=G6,"YES","NO")</f>
        <v>YES</v>
      </c>
      <c r="P6" s="78" t="str">
        <f aca="false">IF(SUM(M6)&gt;=1,"*"," ")</f>
        <v> </v>
      </c>
    </row>
    <row r="7" customFormat="false" ht="17.25" hidden="false" customHeight="false" outlineLevel="0" collapsed="false">
      <c r="G7" s="6"/>
      <c r="I7" s="49"/>
    </row>
    <row r="8" customFormat="false" ht="17.25" hidden="false" customHeight="false" outlineLevel="0" collapsed="false">
      <c r="A8" s="30" t="s">
        <v>44</v>
      </c>
      <c r="B8" s="31" t="n">
        <v>87</v>
      </c>
      <c r="C8" s="31" t="n">
        <v>78</v>
      </c>
      <c r="D8" s="30" t="s">
        <v>33</v>
      </c>
      <c r="E8" s="32" t="n">
        <v>0.3328</v>
      </c>
      <c r="F8" s="33" t="n">
        <f aca="false">B8*E8</f>
        <v>28.9536</v>
      </c>
      <c r="G8" s="34" t="n">
        <v>34</v>
      </c>
      <c r="H8" s="32" t="n">
        <f aca="false">(G8/B8)</f>
        <v>0.390804597701149</v>
      </c>
      <c r="I8" s="35" t="n">
        <f aca="false">(E8*B8-G8)</f>
        <v>-5.0464</v>
      </c>
      <c r="J8" s="36" t="str">
        <f aca="false">IF(SUM(I8)&gt;0,"YES","NO")</f>
        <v>NO</v>
      </c>
      <c r="K8" s="32" t="n">
        <f aca="false">E8*0.8</f>
        <v>0.26624</v>
      </c>
      <c r="L8" s="33" t="n">
        <f aca="false">K8*B8</f>
        <v>23.16288</v>
      </c>
      <c r="M8" s="33" t="n">
        <f aca="false">L8-G8</f>
        <v>-10.83712</v>
      </c>
      <c r="N8" s="37"/>
      <c r="O8" s="36" t="str">
        <f aca="false">IF(SUM(L8)&lt;=G8,"YES","NO")</f>
        <v>YES</v>
      </c>
      <c r="P8" s="38" t="str">
        <f aca="false">IF(SUM(M8)&gt;=1,"*"," ")</f>
        <v> </v>
      </c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customFormat="false" ht="17.25" hidden="false" customHeight="false" outlineLevel="0" collapsed="false">
      <c r="A9" s="40"/>
      <c r="B9" s="41"/>
      <c r="C9" s="41"/>
      <c r="D9" s="71" t="s">
        <v>34</v>
      </c>
      <c r="E9" s="72" t="n">
        <v>0.1374</v>
      </c>
      <c r="F9" s="73" t="n">
        <f aca="false">B8*E9</f>
        <v>11.9538</v>
      </c>
      <c r="G9" s="74" t="n">
        <v>6</v>
      </c>
      <c r="H9" s="72" t="n">
        <f aca="false">(G9/B8)</f>
        <v>0.0689655172413793</v>
      </c>
      <c r="I9" s="75" t="n">
        <f aca="false">(E9*B8-G9)</f>
        <v>5.9538</v>
      </c>
      <c r="J9" s="76" t="str">
        <f aca="false">IF(SUM(I9)&gt;0,"YES","NO")</f>
        <v>YES</v>
      </c>
      <c r="K9" s="72" t="n">
        <f aca="false">E9*0.8</f>
        <v>0.10992</v>
      </c>
      <c r="L9" s="73" t="n">
        <f aca="false">K9*B8</f>
        <v>9.56304</v>
      </c>
      <c r="M9" s="73" t="n">
        <f aca="false">L9-G9</f>
        <v>3.56304</v>
      </c>
      <c r="N9" s="77"/>
      <c r="O9" s="76" t="str">
        <f aca="false">IF(SUM(L9)&lt;=G9,"YES","NO")</f>
        <v>NO</v>
      </c>
      <c r="P9" s="78" t="str">
        <f aca="false">IF(SUM(M9)&gt;=1,"*"," ")</f>
        <v>*</v>
      </c>
    </row>
    <row r="10" customFormat="false" ht="17.25" hidden="false" customHeight="false" outlineLevel="0" collapsed="false">
      <c r="D10" s="40"/>
      <c r="E10" s="58"/>
      <c r="F10" s="59"/>
      <c r="G10" s="60"/>
      <c r="H10" s="58"/>
      <c r="I10" s="61"/>
    </row>
    <row r="11" customFormat="false" ht="17.25" hidden="false" customHeight="false" outlineLevel="0" collapsed="false">
      <c r="A11" s="30" t="s">
        <v>32</v>
      </c>
      <c r="B11" s="31" t="n">
        <v>52</v>
      </c>
      <c r="C11" s="31" t="n">
        <v>51</v>
      </c>
      <c r="D11" s="30" t="s">
        <v>33</v>
      </c>
      <c r="E11" s="32" t="n">
        <v>0.3433</v>
      </c>
      <c r="F11" s="33" t="n">
        <f aca="false">B11*E11</f>
        <v>17.8516</v>
      </c>
      <c r="G11" s="34" t="n">
        <v>17</v>
      </c>
      <c r="H11" s="32" t="n">
        <f aca="false">(G11/B11)</f>
        <v>0.326923076923077</v>
      </c>
      <c r="I11" s="35" t="n">
        <f aca="false">(E11*B11-G11)</f>
        <v>0.851600000000001</v>
      </c>
      <c r="J11" s="36" t="str">
        <f aca="false">IF(SUM(I11)&gt;0,"YES","NO")</f>
        <v>YES</v>
      </c>
      <c r="K11" s="32" t="n">
        <f aca="false">E11*0.8</f>
        <v>0.27464</v>
      </c>
      <c r="L11" s="33" t="n">
        <f aca="false">K11*B11</f>
        <v>14.28128</v>
      </c>
      <c r="M11" s="33" t="n">
        <f aca="false">L11-G11</f>
        <v>-2.71872</v>
      </c>
      <c r="N11" s="37"/>
      <c r="O11" s="36" t="str">
        <f aca="false">IF(SUM(L11)&lt;=G11,"YES","NO")</f>
        <v>YES</v>
      </c>
      <c r="P11" s="38" t="str">
        <f aca="false">IF(SUM(M11)&gt;=1,"*"," ")</f>
        <v> </v>
      </c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</row>
    <row r="12" customFormat="false" ht="17.25" hidden="false" customHeight="false" outlineLevel="0" collapsed="false">
      <c r="A12" s="40"/>
      <c r="B12" s="41"/>
      <c r="C12" s="41"/>
      <c r="D12" s="30" t="s">
        <v>34</v>
      </c>
      <c r="E12" s="32" t="n">
        <v>0.1556</v>
      </c>
      <c r="F12" s="33" t="n">
        <f aca="false">B11*E12</f>
        <v>8.0912</v>
      </c>
      <c r="G12" s="34" t="n">
        <v>12</v>
      </c>
      <c r="H12" s="32" t="n">
        <f aca="false">(G12/B11)</f>
        <v>0.230769230769231</v>
      </c>
      <c r="I12" s="35" t="n">
        <f aca="false">(E12*B11-G12)</f>
        <v>-3.9088</v>
      </c>
      <c r="J12" s="36" t="str">
        <f aca="false">IF(SUM(I12)&gt;0,"YES","NO")</f>
        <v>NO</v>
      </c>
      <c r="K12" s="32" t="n">
        <f aca="false">E12*0.8</f>
        <v>0.12448</v>
      </c>
      <c r="L12" s="33" t="n">
        <f aca="false">K12*B11</f>
        <v>6.47296</v>
      </c>
      <c r="M12" s="33" t="n">
        <f aca="false">L12-G12</f>
        <v>-5.52704</v>
      </c>
      <c r="N12" s="37"/>
      <c r="O12" s="36" t="str">
        <f aca="false">IF(SUM(L12)&lt;=G12,"YES","NO")</f>
        <v>YES</v>
      </c>
      <c r="P12" s="38" t="str">
        <f aca="false">IF(SUM(M12)&gt;=1,"*"," ")</f>
        <v> </v>
      </c>
    </row>
    <row r="13" customFormat="false" ht="17.25" hidden="false" customHeight="false" outlineLevel="0" collapsed="false">
      <c r="G13" s="6"/>
      <c r="I13" s="49"/>
    </row>
    <row r="14" customFormat="false" ht="17.25" hidden="false" customHeight="false" outlineLevel="0" collapsed="false">
      <c r="A14" s="30" t="s">
        <v>36</v>
      </c>
      <c r="B14" s="31" t="n">
        <v>79</v>
      </c>
      <c r="C14" s="31" t="n">
        <v>51</v>
      </c>
      <c r="D14" s="30" t="s">
        <v>33</v>
      </c>
      <c r="E14" s="63" t="n">
        <v>0.3041</v>
      </c>
      <c r="F14" s="33" t="n">
        <f aca="false">B14*E14</f>
        <v>24.0239</v>
      </c>
      <c r="G14" s="34" t="n">
        <v>42</v>
      </c>
      <c r="H14" s="32" t="n">
        <f aca="false">(G14/B14)</f>
        <v>0.531645569620253</v>
      </c>
      <c r="I14" s="35" t="n">
        <f aca="false">(E14*B14-G14)</f>
        <v>-17.9761</v>
      </c>
      <c r="J14" s="36" t="str">
        <f aca="false">IF(SUM(I14)&gt;0,"YES","NO")</f>
        <v>NO</v>
      </c>
      <c r="K14" s="32" t="n">
        <f aca="false">E14*0.8</f>
        <v>0.24328</v>
      </c>
      <c r="L14" s="33" t="n">
        <f aca="false">K14*B14</f>
        <v>19.21912</v>
      </c>
      <c r="M14" s="33" t="n">
        <f aca="false">L14-G14</f>
        <v>-22.78088</v>
      </c>
      <c r="N14" s="37"/>
      <c r="O14" s="36" t="str">
        <f aca="false">IF(SUM(L14)&lt;=G14,"YES","NO")</f>
        <v>YES</v>
      </c>
      <c r="P14" s="38" t="str">
        <f aca="false">IF(SUM(M14)&gt;=1,"*"," ")</f>
        <v> </v>
      </c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</row>
    <row r="15" customFormat="false" ht="17.25" hidden="false" customHeight="false" outlineLevel="0" collapsed="false">
      <c r="A15" s="64"/>
      <c r="B15" s="65"/>
      <c r="C15" s="65"/>
      <c r="D15" s="30" t="s">
        <v>34</v>
      </c>
      <c r="E15" s="32" t="n">
        <v>0.1548</v>
      </c>
      <c r="F15" s="33" t="n">
        <f aca="false">B14*E15</f>
        <v>12.2292</v>
      </c>
      <c r="G15" s="34" t="n">
        <v>29</v>
      </c>
      <c r="H15" s="32" t="n">
        <f aca="false">(G15/B14)</f>
        <v>0.367088607594937</v>
      </c>
      <c r="I15" s="35" t="n">
        <f aca="false">(E15*B14-G15)</f>
        <v>-16.7708</v>
      </c>
      <c r="J15" s="36" t="str">
        <f aca="false">IF(SUM(I15)&gt;0,"YES","NO")</f>
        <v>NO</v>
      </c>
      <c r="K15" s="32" t="n">
        <f aca="false">E15*0.8</f>
        <v>0.12384</v>
      </c>
      <c r="L15" s="33" t="n">
        <f aca="false">K15*B14</f>
        <v>9.78336</v>
      </c>
      <c r="M15" s="33" t="n">
        <f aca="false">L15-G15</f>
        <v>-19.21664</v>
      </c>
      <c r="N15" s="37"/>
      <c r="O15" s="36" t="str">
        <f aca="false">IF(SUM(L15)&lt;=G15,"YES","NO")</f>
        <v>YES</v>
      </c>
      <c r="P15" s="38" t="str">
        <f aca="false">IF(SUM(M15)&gt;=1,"*"," ")</f>
        <v> </v>
      </c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</row>
    <row r="16" customFormat="false" ht="17.25" hidden="false" customHeight="false" outlineLevel="0" collapsed="false">
      <c r="A16" s="82" t="s">
        <v>53</v>
      </c>
      <c r="G16" s="6"/>
      <c r="I16" s="49"/>
    </row>
    <row r="17" customFormat="false" ht="17.25" hidden="false" customHeight="false" outlineLevel="0" collapsed="false">
      <c r="A17" s="30" t="s">
        <v>54</v>
      </c>
      <c r="B17" s="31" t="n">
        <v>13</v>
      </c>
      <c r="C17" s="31" t="n">
        <v>51</v>
      </c>
      <c r="D17" s="30" t="s">
        <v>33</v>
      </c>
      <c r="E17" s="63" t="n">
        <v>0.3041</v>
      </c>
      <c r="F17" s="33" t="n">
        <f aca="false">B17*E17</f>
        <v>3.9533</v>
      </c>
      <c r="G17" s="34" t="n">
        <v>7</v>
      </c>
      <c r="H17" s="32" t="n">
        <f aca="false">(G17/B17)</f>
        <v>0.538461538461538</v>
      </c>
      <c r="I17" s="35" t="n">
        <f aca="false">(E17*B17-G17)</f>
        <v>-3.0467</v>
      </c>
      <c r="J17" s="36" t="str">
        <f aca="false">IF(SUM(I17)&gt;0,"YES","NO")</f>
        <v>NO</v>
      </c>
      <c r="K17" s="32" t="n">
        <f aca="false">E17*0.8</f>
        <v>0.24328</v>
      </c>
      <c r="L17" s="33" t="n">
        <f aca="false">K17*B17</f>
        <v>3.16264</v>
      </c>
      <c r="M17" s="33" t="n">
        <f aca="false">L17-G17</f>
        <v>-3.83736</v>
      </c>
      <c r="N17" s="37"/>
      <c r="O17" s="36" t="str">
        <f aca="false">IF(SUM(L17)&lt;=G17,"YES","NO")</f>
        <v>YES</v>
      </c>
      <c r="P17" s="38" t="str">
        <f aca="false">IF(SUM(M17)&gt;=1,"*"," ")</f>
        <v> </v>
      </c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</row>
    <row r="18" customFormat="false" ht="17.25" hidden="false" customHeight="false" outlineLevel="0" collapsed="false">
      <c r="A18" s="64"/>
      <c r="B18" s="65"/>
      <c r="C18" s="65"/>
      <c r="D18" s="30" t="s">
        <v>34</v>
      </c>
      <c r="E18" s="32" t="n">
        <v>0.1548</v>
      </c>
      <c r="F18" s="33" t="n">
        <f aca="false">B17*E18</f>
        <v>2.0124</v>
      </c>
      <c r="G18" s="34" t="n">
        <v>4</v>
      </c>
      <c r="H18" s="32" t="n">
        <f aca="false">(G18/B17)</f>
        <v>0.307692307692308</v>
      </c>
      <c r="I18" s="35" t="n">
        <f aca="false">(E18*B17-G18)</f>
        <v>-1.9876</v>
      </c>
      <c r="J18" s="36" t="str">
        <f aca="false">IF(SUM(I18)&gt;0,"YES","NO")</f>
        <v>NO</v>
      </c>
      <c r="K18" s="32" t="n">
        <f aca="false">E18*0.8</f>
        <v>0.12384</v>
      </c>
      <c r="L18" s="33" t="n">
        <f aca="false">K18*B17</f>
        <v>1.60992</v>
      </c>
      <c r="M18" s="33" t="n">
        <f aca="false">L18-G18</f>
        <v>-2.39008</v>
      </c>
      <c r="N18" s="37"/>
      <c r="O18" s="36" t="str">
        <f aca="false">IF(SUM(L18)&lt;=G18,"YES","NO")</f>
        <v>YES</v>
      </c>
      <c r="P18" s="38" t="str">
        <f aca="false">IF(SUM(M18)&gt;=1,"*"," ")</f>
        <v> </v>
      </c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customFormat="false" ht="17.25" hidden="false" customHeight="false" outlineLevel="0" collapsed="false">
      <c r="G19" s="6"/>
      <c r="I19" s="49"/>
    </row>
    <row r="20" customFormat="false" ht="17.25" hidden="false" customHeight="false" outlineLevel="0" collapsed="false">
      <c r="A20" s="42" t="s">
        <v>55</v>
      </c>
      <c r="B20" s="62" t="n">
        <v>26</v>
      </c>
      <c r="C20" s="62" t="n">
        <v>51</v>
      </c>
      <c r="D20" s="30" t="s">
        <v>33</v>
      </c>
      <c r="E20" s="32" t="n">
        <v>0.288</v>
      </c>
      <c r="F20" s="33" t="n">
        <f aca="false">B20*E20</f>
        <v>7.488</v>
      </c>
      <c r="G20" s="34" t="n">
        <v>19</v>
      </c>
      <c r="H20" s="32" t="n">
        <f aca="false">(G20/B20)</f>
        <v>0.730769230769231</v>
      </c>
      <c r="I20" s="35" t="n">
        <f aca="false">(E20*B20-G20)</f>
        <v>-11.512</v>
      </c>
      <c r="J20" s="36" t="str">
        <f aca="false">IF(SUM(I20)&gt;0,"YES","NO")</f>
        <v>NO</v>
      </c>
      <c r="K20" s="32" t="n">
        <f aca="false">E20*0.8</f>
        <v>0.2304</v>
      </c>
      <c r="L20" s="33" t="n">
        <f aca="false">K20*B20</f>
        <v>5.9904</v>
      </c>
      <c r="M20" s="33" t="n">
        <f aca="false">L20-G20</f>
        <v>-13.0096</v>
      </c>
      <c r="N20" s="37"/>
      <c r="O20" s="36" t="str">
        <f aca="false">IF(SUM(L20)&lt;=G20,"YES","NO")</f>
        <v>YES</v>
      </c>
      <c r="P20" s="38" t="str">
        <f aca="false">IF(SUM(M20)&gt;=1,"*"," ")</f>
        <v> </v>
      </c>
    </row>
    <row r="21" customFormat="false" ht="17.25" hidden="false" customHeight="false" outlineLevel="0" collapsed="false">
      <c r="A21" s="64"/>
      <c r="B21" s="65"/>
      <c r="C21" s="65"/>
      <c r="D21" s="30" t="s">
        <v>34</v>
      </c>
      <c r="E21" s="32" t="n">
        <v>0.1989</v>
      </c>
      <c r="F21" s="33" t="n">
        <f aca="false">B20*E21</f>
        <v>5.1714</v>
      </c>
      <c r="G21" s="34" t="n">
        <v>14</v>
      </c>
      <c r="H21" s="32" t="n">
        <f aca="false">(G21/B20)</f>
        <v>0.538461538461538</v>
      </c>
      <c r="I21" s="35" t="n">
        <f aca="false">(E21*B20-G21)</f>
        <v>-8.8286</v>
      </c>
      <c r="J21" s="36" t="str">
        <f aca="false">IF(SUM(I21)&gt;0,"YES","NO")</f>
        <v>NO</v>
      </c>
      <c r="K21" s="32" t="n">
        <f aca="false">E21*0.8</f>
        <v>0.15912</v>
      </c>
      <c r="L21" s="33" t="n">
        <f aca="false">K21*B20</f>
        <v>4.13712</v>
      </c>
      <c r="M21" s="33" t="n">
        <f aca="false">L21-G21</f>
        <v>-9.86288</v>
      </c>
      <c r="N21" s="37"/>
      <c r="O21" s="36" t="str">
        <f aca="false">IF(SUM(L21)&lt;=G21,"YES","NO")</f>
        <v>YES</v>
      </c>
      <c r="P21" s="38" t="str">
        <f aca="false">IF(SUM(M21)&gt;=1,"*"," ")</f>
        <v> </v>
      </c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</row>
    <row r="22" customFormat="false" ht="17.25" hidden="false" customHeight="false" outlineLevel="0" collapsed="false">
      <c r="G22" s="6"/>
      <c r="I22" s="49"/>
    </row>
    <row r="23" customFormat="false" ht="17.25" hidden="false" customHeight="false" outlineLevel="0" collapsed="false">
      <c r="A23" s="42" t="s">
        <v>56</v>
      </c>
      <c r="B23" s="62" t="n">
        <v>38</v>
      </c>
      <c r="C23" s="62" t="n">
        <v>51</v>
      </c>
      <c r="D23" s="30" t="s">
        <v>33</v>
      </c>
      <c r="E23" s="32" t="n">
        <v>0.4122</v>
      </c>
      <c r="F23" s="33" t="n">
        <f aca="false">B23*E23</f>
        <v>15.6636</v>
      </c>
      <c r="G23" s="34" t="n">
        <v>17</v>
      </c>
      <c r="H23" s="32" t="n">
        <f aca="false">(G23/B23)</f>
        <v>0.447368421052632</v>
      </c>
      <c r="I23" s="35" t="n">
        <f aca="false">(E23*B23-G23)</f>
        <v>-1.3364</v>
      </c>
      <c r="J23" s="36" t="str">
        <f aca="false">IF(SUM(I23)&gt;0,"YES","NO")</f>
        <v>NO</v>
      </c>
      <c r="K23" s="32" t="n">
        <f aca="false">E23*0.8</f>
        <v>0.32976</v>
      </c>
      <c r="L23" s="33" t="n">
        <f aca="false">K23*B23</f>
        <v>12.53088</v>
      </c>
      <c r="M23" s="33" t="n">
        <f aca="false">L23-G23</f>
        <v>-4.46912</v>
      </c>
      <c r="N23" s="37"/>
      <c r="O23" s="36" t="str">
        <f aca="false">IF(SUM(L23)&lt;=G23,"YES","NO")</f>
        <v>YES</v>
      </c>
      <c r="P23" s="38" t="str">
        <f aca="false">IF(SUM(M23)&gt;=1,"*"," ")</f>
        <v> </v>
      </c>
    </row>
    <row r="24" customFormat="false" ht="17.25" hidden="false" customHeight="false" outlineLevel="0" collapsed="false">
      <c r="A24" s="64"/>
      <c r="B24" s="65"/>
      <c r="C24" s="65"/>
      <c r="D24" s="30" t="s">
        <v>34</v>
      </c>
      <c r="E24" s="32" t="n">
        <v>0.1898</v>
      </c>
      <c r="F24" s="33" t="n">
        <f aca="false">B23*E24</f>
        <v>7.2124</v>
      </c>
      <c r="G24" s="34" t="n">
        <v>8</v>
      </c>
      <c r="H24" s="32" t="n">
        <f aca="false">(G24/B23)</f>
        <v>0.210526315789474</v>
      </c>
      <c r="I24" s="35" t="n">
        <f aca="false">(E24*B23-G24)</f>
        <v>-0.7876</v>
      </c>
      <c r="J24" s="36" t="str">
        <f aca="false">IF(SUM(I24)&gt;0,"YES","NO")</f>
        <v>NO</v>
      </c>
      <c r="K24" s="32" t="n">
        <f aca="false">E24*0.8</f>
        <v>0.15184</v>
      </c>
      <c r="L24" s="33" t="n">
        <f aca="false">K24*B23</f>
        <v>5.76992</v>
      </c>
      <c r="M24" s="33" t="n">
        <f aca="false">L24-G24</f>
        <v>-2.23008</v>
      </c>
      <c r="N24" s="37"/>
      <c r="O24" s="36" t="str">
        <f aca="false">IF(SUM(L24)&lt;=G24,"YES","NO")</f>
        <v>YES</v>
      </c>
      <c r="P24" s="38" t="str">
        <f aca="false">IF(SUM(M24)&gt;=1,"*"," ")</f>
        <v> </v>
      </c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</row>
    <row r="25" customFormat="false" ht="17.25" hidden="false" customHeight="false" outlineLevel="0" collapsed="false">
      <c r="G25" s="6"/>
      <c r="I25" s="49"/>
    </row>
    <row r="26" customFormat="false" ht="17.25" hidden="false" customHeight="false" outlineLevel="0" collapsed="false">
      <c r="A26" s="42" t="s">
        <v>51</v>
      </c>
      <c r="B26" s="62" t="n">
        <v>94</v>
      </c>
      <c r="C26" s="62" t="n">
        <v>51</v>
      </c>
      <c r="D26" s="30" t="s">
        <v>33</v>
      </c>
      <c r="E26" s="32" t="n">
        <v>0.4302</v>
      </c>
      <c r="F26" s="33" t="n">
        <f aca="false">B26*E26</f>
        <v>40.4388</v>
      </c>
      <c r="G26" s="34" t="n">
        <v>62</v>
      </c>
      <c r="H26" s="32" t="n">
        <f aca="false">(G26/B26)</f>
        <v>0.659574468085106</v>
      </c>
      <c r="I26" s="35" t="n">
        <f aca="false">(E26*B26-G26)</f>
        <v>-21.5612</v>
      </c>
      <c r="J26" s="36" t="str">
        <f aca="false">IF(SUM(I26)&gt;0,"YES","NO")</f>
        <v>NO</v>
      </c>
      <c r="K26" s="32" t="n">
        <f aca="false">E26*0.8</f>
        <v>0.34416</v>
      </c>
      <c r="L26" s="33" t="n">
        <f aca="false">K26*B26</f>
        <v>32.35104</v>
      </c>
      <c r="M26" s="33" t="n">
        <f aca="false">L26-G26</f>
        <v>-29.64896</v>
      </c>
      <c r="N26" s="37"/>
      <c r="O26" s="36" t="str">
        <f aca="false">IF(SUM(L26)&lt;=G26,"YES","NO")</f>
        <v>YES</v>
      </c>
      <c r="P26" s="38" t="str">
        <f aca="false">IF(SUM(M26)&gt;=1,"*"," ")</f>
        <v> </v>
      </c>
    </row>
    <row r="27" customFormat="false" ht="17.25" hidden="false" customHeight="false" outlineLevel="0" collapsed="false">
      <c r="A27" s="64"/>
      <c r="B27" s="65"/>
      <c r="C27" s="65"/>
      <c r="D27" s="30" t="s">
        <v>34</v>
      </c>
      <c r="E27" s="32" t="n">
        <v>0.1922</v>
      </c>
      <c r="F27" s="33" t="n">
        <f aca="false">B26*E27</f>
        <v>18.0668</v>
      </c>
      <c r="G27" s="34" t="n">
        <v>45</v>
      </c>
      <c r="H27" s="32" t="n">
        <f aca="false">(G27/B26)</f>
        <v>0.478723404255319</v>
      </c>
      <c r="I27" s="35" t="n">
        <f aca="false">(E27*B26-G27)</f>
        <v>-26.9332</v>
      </c>
      <c r="J27" s="36" t="str">
        <f aca="false">IF(SUM(I27)&gt;0,"YES","NO")</f>
        <v>NO</v>
      </c>
      <c r="K27" s="32" t="n">
        <f aca="false">E27*0.8</f>
        <v>0.15376</v>
      </c>
      <c r="L27" s="33" t="n">
        <f aca="false">K27*B26</f>
        <v>14.45344</v>
      </c>
      <c r="M27" s="33" t="n">
        <f aca="false">L27-G27</f>
        <v>-30.54656</v>
      </c>
      <c r="N27" s="37"/>
      <c r="O27" s="36" t="str">
        <f aca="false">IF(SUM(L27)&lt;=G27,"YES","NO")</f>
        <v>YES</v>
      </c>
      <c r="P27" s="38" t="str">
        <f aca="false">IF(SUM(M27)&gt;=1,"*"," ")</f>
        <v> </v>
      </c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</row>
    <row r="28" customFormat="false" ht="17.25" hidden="false" customHeight="false" outlineLevel="0" collapsed="false">
      <c r="G28" s="6"/>
      <c r="I28" s="49"/>
    </row>
    <row r="29" customFormat="false" ht="17.25" hidden="false" customHeight="false" outlineLevel="0" collapsed="false">
      <c r="A29" s="42" t="s">
        <v>48</v>
      </c>
      <c r="B29" s="62" t="n">
        <v>31</v>
      </c>
      <c r="C29" s="62" t="n">
        <v>51</v>
      </c>
      <c r="D29" s="30" t="s">
        <v>33</v>
      </c>
      <c r="E29" s="32" t="n">
        <v>0.9273</v>
      </c>
      <c r="F29" s="33" t="n">
        <f aca="false">B29*E29</f>
        <v>28.7463</v>
      </c>
      <c r="G29" s="34" t="n">
        <v>31</v>
      </c>
      <c r="H29" s="32" t="n">
        <f aca="false">(G29/B29)</f>
        <v>1</v>
      </c>
      <c r="I29" s="35" t="n">
        <f aca="false">(E29*B29-G29)</f>
        <v>-2.2537</v>
      </c>
      <c r="J29" s="36" t="str">
        <f aca="false">IF(SUM(I29)&gt;0,"YES","NO")</f>
        <v>NO</v>
      </c>
      <c r="K29" s="32" t="n">
        <f aca="false">E29*0.8</f>
        <v>0.74184</v>
      </c>
      <c r="L29" s="33" t="n">
        <f aca="false">K29*B29</f>
        <v>22.99704</v>
      </c>
      <c r="M29" s="33" t="n">
        <f aca="false">L29-G29</f>
        <v>-8.00296</v>
      </c>
      <c r="N29" s="37"/>
      <c r="O29" s="36" t="str">
        <f aca="false">IF(SUM(L29)&lt;=G29,"YES","NO")</f>
        <v>YES</v>
      </c>
      <c r="P29" s="38" t="str">
        <f aca="false">IF(SUM(M29)&gt;=1,"*"," ")</f>
        <v> </v>
      </c>
    </row>
    <row r="30" customFormat="false" ht="17.25" hidden="false" customHeight="false" outlineLevel="0" collapsed="false">
      <c r="A30" s="40"/>
      <c r="B30" s="41"/>
      <c r="C30" s="41"/>
      <c r="D30" s="30" t="s">
        <v>34</v>
      </c>
      <c r="E30" s="32" t="n">
        <v>0.4033</v>
      </c>
      <c r="F30" s="33" t="n">
        <f aca="false">B29*E30</f>
        <v>12.5023</v>
      </c>
      <c r="G30" s="34" t="n">
        <v>11</v>
      </c>
      <c r="H30" s="32" t="n">
        <f aca="false">(G30/B29)</f>
        <v>0.354838709677419</v>
      </c>
      <c r="I30" s="35" t="n">
        <f aca="false">(E30*B29-G30)</f>
        <v>1.5023</v>
      </c>
      <c r="J30" s="36" t="str">
        <f aca="false">IF(SUM(I30)&gt;0,"YES","NO")</f>
        <v>YES</v>
      </c>
      <c r="K30" s="32" t="n">
        <f aca="false">E30*0.8</f>
        <v>0.32264</v>
      </c>
      <c r="L30" s="33" t="n">
        <f aca="false">K30*B29</f>
        <v>10.00184</v>
      </c>
      <c r="M30" s="33" t="n">
        <f aca="false">L30-G30</f>
        <v>-0.998159999999999</v>
      </c>
      <c r="N30" s="37"/>
      <c r="O30" s="36" t="str">
        <f aca="false">IF(SUM(L30)&lt;=G30,"YES","NO")</f>
        <v>YES</v>
      </c>
      <c r="P30" s="38" t="str">
        <f aca="false">IF(SUM(M30)&gt;=1,"*"," ")</f>
        <v> </v>
      </c>
    </row>
    <row r="31" customFormat="false" ht="17.25" hidden="false" customHeight="false" outlineLevel="0" collapsed="false">
      <c r="G31" s="6"/>
      <c r="I31" s="49"/>
    </row>
    <row r="32" customFormat="false" ht="17.25" hidden="false" customHeight="false" outlineLevel="0" collapsed="false">
      <c r="A32" s="42" t="s">
        <v>57</v>
      </c>
      <c r="B32" s="62" t="n">
        <v>46</v>
      </c>
      <c r="C32" s="62" t="n">
        <v>51</v>
      </c>
      <c r="D32" s="30" t="s">
        <v>33</v>
      </c>
      <c r="E32" s="32" t="n">
        <v>0.8856</v>
      </c>
      <c r="F32" s="33" t="n">
        <f aca="false">B32*E32</f>
        <v>40.7376</v>
      </c>
      <c r="G32" s="34" t="n">
        <v>44</v>
      </c>
      <c r="H32" s="32" t="n">
        <f aca="false">(G32/B32)</f>
        <v>0.956521739130435</v>
      </c>
      <c r="I32" s="35" t="n">
        <f aca="false">(E32*B32-G32)</f>
        <v>-3.2624</v>
      </c>
      <c r="J32" s="36" t="str">
        <f aca="false">IF(SUM(I32)&gt;0,"YES","NO")</f>
        <v>NO</v>
      </c>
      <c r="K32" s="32" t="n">
        <f aca="false">E32*0.8</f>
        <v>0.70848</v>
      </c>
      <c r="L32" s="33" t="n">
        <f aca="false">K32*B32</f>
        <v>32.59008</v>
      </c>
      <c r="M32" s="33" t="n">
        <f aca="false">L32-G32</f>
        <v>-11.40992</v>
      </c>
      <c r="N32" s="37"/>
      <c r="O32" s="36" t="str">
        <f aca="false">IF(SUM(L32)&lt;=G32,"YES","NO")</f>
        <v>YES</v>
      </c>
      <c r="P32" s="38" t="str">
        <f aca="false">IF(SUM(M32)&gt;=1,"*"," ")</f>
        <v> </v>
      </c>
    </row>
    <row r="33" customFormat="false" ht="17.25" hidden="false" customHeight="false" outlineLevel="0" collapsed="false">
      <c r="A33" s="40"/>
      <c r="B33" s="41"/>
      <c r="C33" s="41"/>
      <c r="D33" s="30" t="s">
        <v>34</v>
      </c>
      <c r="E33" s="32" t="n">
        <v>0.3241</v>
      </c>
      <c r="F33" s="33" t="n">
        <f aca="false">B32*E33</f>
        <v>14.9086</v>
      </c>
      <c r="G33" s="34" t="n">
        <v>24</v>
      </c>
      <c r="H33" s="32" t="n">
        <f aca="false">(G33/B32)</f>
        <v>0.521739130434783</v>
      </c>
      <c r="I33" s="35" t="n">
        <f aca="false">(E33*B32-G33)</f>
        <v>-9.0914</v>
      </c>
      <c r="J33" s="36" t="str">
        <f aca="false">IF(SUM(I33)&gt;0,"YES","NO")</f>
        <v>NO</v>
      </c>
      <c r="K33" s="32" t="n">
        <f aca="false">E33*0.8</f>
        <v>0.25928</v>
      </c>
      <c r="L33" s="33" t="n">
        <f aca="false">K33*B32</f>
        <v>11.92688</v>
      </c>
      <c r="M33" s="33" t="n">
        <f aca="false">L33-G33</f>
        <v>-12.07312</v>
      </c>
      <c r="N33" s="37"/>
      <c r="O33" s="36" t="str">
        <f aca="false">IF(SUM(L33)&lt;=G33,"YES","NO")</f>
        <v>YES</v>
      </c>
      <c r="P33" s="38" t="str">
        <f aca="false">IF(SUM(M33)&gt;=1,"*"," ")</f>
        <v> </v>
      </c>
    </row>
    <row r="34" customFormat="false" ht="17.25" hidden="false" customHeight="false" outlineLevel="0" collapsed="false">
      <c r="G34" s="6"/>
      <c r="I34" s="49"/>
    </row>
    <row r="35" customFormat="false" ht="17.25" hidden="false" customHeight="false" outlineLevel="0" collapsed="false">
      <c r="A35" s="42" t="s">
        <v>58</v>
      </c>
      <c r="B35" s="62" t="n">
        <v>30</v>
      </c>
      <c r="C35" s="62" t="n">
        <v>51</v>
      </c>
      <c r="D35" s="30" t="s">
        <v>33</v>
      </c>
      <c r="E35" s="32" t="n">
        <v>0.8856</v>
      </c>
      <c r="F35" s="33" t="n">
        <f aca="false">B35*E35</f>
        <v>26.568</v>
      </c>
      <c r="G35" s="34" t="n">
        <v>27</v>
      </c>
      <c r="H35" s="32" t="n">
        <f aca="false">(G35/B35)</f>
        <v>0.9</v>
      </c>
      <c r="I35" s="35" t="n">
        <f aca="false">(E35*B35-G35)</f>
        <v>-0.431999999999999</v>
      </c>
      <c r="J35" s="36" t="str">
        <f aca="false">IF(SUM(I35)&gt;0,"YES","NO")</f>
        <v>NO</v>
      </c>
      <c r="K35" s="32" t="n">
        <f aca="false">E35*0.8</f>
        <v>0.70848</v>
      </c>
      <c r="L35" s="33" t="n">
        <f aca="false">K35*B35</f>
        <v>21.2544</v>
      </c>
      <c r="M35" s="33" t="n">
        <f aca="false">L35-G35</f>
        <v>-5.7456</v>
      </c>
      <c r="N35" s="37"/>
      <c r="O35" s="36" t="str">
        <f aca="false">IF(SUM(L35)&lt;=G35,"YES","NO")</f>
        <v>YES</v>
      </c>
      <c r="P35" s="38" t="str">
        <f aca="false">IF(SUM(M35)&gt;=1,"*"," ")</f>
        <v> </v>
      </c>
    </row>
    <row r="36" customFormat="false" ht="17.25" hidden="false" customHeight="false" outlineLevel="0" collapsed="false">
      <c r="A36" s="40"/>
      <c r="B36" s="41"/>
      <c r="C36" s="41"/>
      <c r="D36" s="30" t="s">
        <v>34</v>
      </c>
      <c r="E36" s="32" t="n">
        <v>0.3241</v>
      </c>
      <c r="F36" s="33" t="n">
        <f aca="false">B35*E36</f>
        <v>9.723</v>
      </c>
      <c r="G36" s="34" t="n">
        <v>25</v>
      </c>
      <c r="H36" s="32" t="n">
        <f aca="false">(G36/B35)</f>
        <v>0.833333333333333</v>
      </c>
      <c r="I36" s="35" t="n">
        <f aca="false">(E36*B35-G36)</f>
        <v>-15.277</v>
      </c>
      <c r="J36" s="36" t="str">
        <f aca="false">IF(SUM(I36)&gt;0,"YES","NO")</f>
        <v>NO</v>
      </c>
      <c r="K36" s="32" t="n">
        <f aca="false">E36*0.8</f>
        <v>0.25928</v>
      </c>
      <c r="L36" s="33" t="n">
        <f aca="false">K36*B35</f>
        <v>7.7784</v>
      </c>
      <c r="M36" s="33" t="n">
        <f aca="false">L36-G36</f>
        <v>-17.2216</v>
      </c>
      <c r="N36" s="37"/>
      <c r="O36" s="36" t="str">
        <f aca="false">IF(SUM(L36)&lt;=G36,"YES","NO")</f>
        <v>YES</v>
      </c>
      <c r="P36" s="38" t="str">
        <f aca="false">IF(SUM(M36)&gt;=1,"*"," ")</f>
        <v> </v>
      </c>
    </row>
    <row r="37" customFormat="false" ht="17.25" hidden="false" customHeight="false" outlineLevel="0" collapsed="false">
      <c r="G37" s="6"/>
      <c r="I37" s="66"/>
    </row>
    <row r="38" customFormat="false" ht="17.25" hidden="false" customHeight="false" outlineLevel="0" collapsed="false">
      <c r="B38" s="1"/>
      <c r="I38" s="66"/>
    </row>
    <row r="39" customFormat="false" ht="17.25" hidden="false" customHeight="false" outlineLevel="0" collapsed="false">
      <c r="A39" s="1" t="s">
        <v>39</v>
      </c>
      <c r="B39" s="67" t="n">
        <f aca="false">B5+B8+B11+B14+G17+B20+B23+B26+B29+B32+B35</f>
        <v>507</v>
      </c>
      <c r="D39" s="1" t="s">
        <v>40</v>
      </c>
      <c r="G39" s="67" t="n">
        <f aca="false">G5+G8+G11+G14+G17+G20+G23+G26+G29+G32+G35</f>
        <v>307</v>
      </c>
      <c r="I39" s="66"/>
      <c r="K39" s="80"/>
      <c r="L39" s="81"/>
    </row>
    <row r="40" customFormat="false" ht="17.25" hidden="false" customHeight="false" outlineLevel="0" collapsed="false">
      <c r="D40" s="1" t="s">
        <v>42</v>
      </c>
      <c r="G40" s="67" t="n">
        <f aca="false">+G6+G9+G12+G15+G18+G21+G24+G27+G30+G33+G36</f>
        <v>181</v>
      </c>
      <c r="I40" s="66"/>
    </row>
    <row r="41" customFormat="false" ht="17.25" hidden="false" customHeight="false" outlineLevel="0" collapsed="false">
      <c r="I41" s="66"/>
    </row>
    <row r="42" customFormat="false" ht="17.25" hidden="false" customHeight="false" outlineLevel="0" collapsed="false">
      <c r="I42" s="66"/>
    </row>
    <row r="43" customFormat="false" ht="17.25" hidden="false" customHeight="false" outlineLevel="0" collapsed="false">
      <c r="I43" s="66"/>
    </row>
    <row r="44" customFormat="false" ht="17.25" hidden="false" customHeight="false" outlineLevel="0" collapsed="false">
      <c r="I44" s="66"/>
    </row>
    <row r="45" customFormat="false" ht="17.25" hidden="false" customHeight="false" outlineLevel="0" collapsed="false">
      <c r="I45" s="66"/>
    </row>
    <row r="46" customFormat="false" ht="17.25" hidden="false" customHeight="false" outlineLevel="0" collapsed="false">
      <c r="I46" s="66"/>
    </row>
    <row r="47" customFormat="false" ht="17.25" hidden="false" customHeight="false" outlineLevel="0" collapsed="false">
      <c r="I47" s="66"/>
    </row>
    <row r="48" customFormat="false" ht="17.25" hidden="false" customHeight="false" outlineLevel="0" collapsed="false">
      <c r="I48" s="66"/>
    </row>
    <row r="49" customFormat="false" ht="17.25" hidden="false" customHeight="false" outlineLevel="0" collapsed="false">
      <c r="I49" s="66"/>
    </row>
    <row r="50" customFormat="false" ht="17.25" hidden="false" customHeight="false" outlineLevel="0" collapsed="false">
      <c r="I50" s="66"/>
    </row>
    <row r="51" customFormat="false" ht="17.25" hidden="false" customHeight="false" outlineLevel="0" collapsed="false">
      <c r="I51" s="66"/>
    </row>
    <row r="52" customFormat="false" ht="17.25" hidden="false" customHeight="false" outlineLevel="0" collapsed="false">
      <c r="I52" s="66"/>
    </row>
    <row r="53" customFormat="false" ht="17.25" hidden="false" customHeight="false" outlineLevel="0" collapsed="false">
      <c r="I53" s="66"/>
    </row>
    <row r="54" customFormat="false" ht="17.25" hidden="false" customHeight="false" outlineLevel="0" collapsed="false">
      <c r="I54" s="66"/>
    </row>
    <row r="55" customFormat="false" ht="17.25" hidden="false" customHeight="false" outlineLevel="0" collapsed="false">
      <c r="I55" s="66"/>
    </row>
    <row r="56" customFormat="false" ht="17.25" hidden="false" customHeight="false" outlineLevel="0" collapsed="false">
      <c r="I56" s="66"/>
    </row>
    <row r="57" customFormat="false" ht="17.25" hidden="false" customHeight="false" outlineLevel="0" collapsed="false">
      <c r="I57" s="66"/>
    </row>
    <row r="58" customFormat="false" ht="17.25" hidden="false" customHeight="false" outlineLevel="0" collapsed="false">
      <c r="I58" s="66"/>
    </row>
    <row r="59" customFormat="false" ht="17.25" hidden="false" customHeight="false" outlineLevel="0" collapsed="false">
      <c r="I59" s="66"/>
    </row>
    <row r="60" customFormat="false" ht="17.25" hidden="false" customHeight="false" outlineLevel="0" collapsed="false">
      <c r="I60" s="66"/>
    </row>
    <row r="61" customFormat="false" ht="17.25" hidden="false" customHeight="false" outlineLevel="0" collapsed="false">
      <c r="I61" s="66"/>
    </row>
    <row r="62" customFormat="false" ht="17.25" hidden="false" customHeight="false" outlineLevel="0" collapsed="false">
      <c r="I62" s="66"/>
    </row>
    <row r="63" customFormat="false" ht="17.25" hidden="false" customHeight="false" outlineLevel="0" collapsed="false">
      <c r="I63" s="66"/>
    </row>
    <row r="64" customFormat="false" ht="17.25" hidden="false" customHeight="false" outlineLevel="0" collapsed="false">
      <c r="I64" s="66"/>
    </row>
    <row r="65" customFormat="false" ht="17.25" hidden="false" customHeight="false" outlineLevel="0" collapsed="false">
      <c r="I65" s="66"/>
    </row>
    <row r="66" customFormat="false" ht="17.25" hidden="false" customHeight="false" outlineLevel="0" collapsed="false">
      <c r="I66" s="66"/>
    </row>
    <row r="67" customFormat="false" ht="17.25" hidden="false" customHeight="false" outlineLevel="0" collapsed="false">
      <c r="I67" s="66"/>
    </row>
  </sheetData>
  <printOptions headings="false" gridLines="false" gridLinesSet="true" horizontalCentered="false" verticalCentered="false"/>
  <pageMargins left="0.25" right="0.25" top="1.08958333333333" bottom="0.559722222222222" header="0.329861111111111" footer="0.35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&amp;C&amp;"Arial,Regular"&amp;13ENRON CORP
ACCOUNTING
2000 AFFIRMATIVE ACTION PLAN
Utilization Analysis
Analysis Data as of 11/7/00</oddHeader>
    <oddFooter>&amp;Lo:\aap2000\crp117ut.xls&amp;R&amp;"Arial,Regular"PAGE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2" min="2" style="2" width="11.28"/>
    <col collapsed="false" customWidth="true" hidden="true" outlineLevel="0" max="3" min="3" style="2" width="11.7"/>
    <col collapsed="false" customWidth="true" hidden="false" outlineLevel="0" max="4" min="4" style="1" width="11.7"/>
    <col collapsed="false" customWidth="true" hidden="false" outlineLevel="0" max="5" min="5" style="3" width="11.7"/>
    <col collapsed="false" customWidth="true" hidden="false" outlineLevel="0" max="6" min="6" style="4" width="11.7"/>
    <col collapsed="false" customWidth="true" hidden="false" outlineLevel="0" max="7" min="7" style="5" width="10.41"/>
    <col collapsed="false" customWidth="true" hidden="false" outlineLevel="0" max="8" min="8" style="3" width="11.7"/>
    <col collapsed="false" customWidth="true" hidden="false" outlineLevel="0" max="9" min="9" style="1" width="11.7"/>
    <col collapsed="false" customWidth="true" hidden="false" outlineLevel="0" max="10" min="10" style="6" width="10.85"/>
    <col collapsed="false" customWidth="true" hidden="false" outlineLevel="0" max="11" min="11" style="3" width="14.41"/>
    <col collapsed="false" customWidth="true" hidden="false" outlineLevel="0" max="12" min="12" style="4" width="12.28"/>
    <col collapsed="false" customWidth="true" hidden="false" outlineLevel="0" max="13" min="13" style="4" width="10.85"/>
    <col collapsed="false" customWidth="true" hidden="false" outlineLevel="0" max="14" min="14" style="0" width="2.42"/>
    <col collapsed="false" customWidth="true" hidden="false" outlineLevel="0" max="15" min="15" style="7" width="11.7"/>
    <col collapsed="false" customWidth="true" hidden="false" outlineLevel="0" max="16" min="16" style="1" width="12.85"/>
    <col collapsed="false" customWidth="false" hidden="false" outlineLevel="0" max="257" min="17" style="1" width="9.14"/>
  </cols>
  <sheetData>
    <row r="1" customFormat="false" ht="17.25" hidden="false" customHeight="false" outlineLevel="0" collapsed="false">
      <c r="B1" s="8" t="s">
        <v>0</v>
      </c>
      <c r="C1" s="2" t="s">
        <v>0</v>
      </c>
      <c r="D1" s="2"/>
      <c r="E1" s="9" t="s">
        <v>1</v>
      </c>
      <c r="F1" s="10" t="s">
        <v>2</v>
      </c>
      <c r="G1" s="11"/>
      <c r="H1" s="9" t="s">
        <v>1</v>
      </c>
      <c r="I1" s="8" t="s">
        <v>3</v>
      </c>
      <c r="J1" s="12"/>
      <c r="K1" s="9" t="s">
        <v>4</v>
      </c>
      <c r="L1" s="10" t="s">
        <v>5</v>
      </c>
      <c r="M1" s="10" t="s">
        <v>3</v>
      </c>
      <c r="O1" s="12"/>
      <c r="P1" s="13" t="s">
        <v>6</v>
      </c>
    </row>
    <row r="2" customFormat="false" ht="17.25" hidden="false" customHeight="false" outlineLevel="0" collapsed="false">
      <c r="B2" s="14" t="s">
        <v>7</v>
      </c>
      <c r="C2" s="15" t="s">
        <v>7</v>
      </c>
      <c r="D2" s="2"/>
      <c r="E2" s="16" t="s">
        <v>8</v>
      </c>
      <c r="F2" s="17" t="s">
        <v>9</v>
      </c>
      <c r="G2" s="18" t="s">
        <v>7</v>
      </c>
      <c r="H2" s="16" t="s">
        <v>10</v>
      </c>
      <c r="I2" s="14" t="s">
        <v>11</v>
      </c>
      <c r="J2" s="19" t="s">
        <v>12</v>
      </c>
      <c r="K2" s="16" t="s">
        <v>13</v>
      </c>
      <c r="L2" s="17" t="s">
        <v>14</v>
      </c>
      <c r="M2" s="17" t="s">
        <v>11</v>
      </c>
      <c r="O2" s="19" t="s">
        <v>15</v>
      </c>
      <c r="P2" s="20" t="s">
        <v>16</v>
      </c>
    </row>
    <row r="3" customFormat="false" ht="17.25" hidden="false" customHeight="false" outlineLevel="0" collapsed="false">
      <c r="B3" s="14" t="s">
        <v>17</v>
      </c>
      <c r="C3" s="21" t="s">
        <v>17</v>
      </c>
      <c r="D3" s="2"/>
      <c r="E3" s="16" t="s">
        <v>18</v>
      </c>
      <c r="F3" s="17" t="s">
        <v>19</v>
      </c>
      <c r="G3" s="18" t="s">
        <v>18</v>
      </c>
      <c r="H3" s="16" t="s">
        <v>20</v>
      </c>
      <c r="I3" s="14" t="s">
        <v>21</v>
      </c>
      <c r="J3" s="19" t="s">
        <v>22</v>
      </c>
      <c r="K3" s="16" t="s">
        <v>23</v>
      </c>
      <c r="L3" s="17" t="s">
        <v>24</v>
      </c>
      <c r="M3" s="17" t="s">
        <v>24</v>
      </c>
      <c r="O3" s="19" t="s">
        <v>25</v>
      </c>
      <c r="P3" s="22" t="s">
        <v>26</v>
      </c>
    </row>
    <row r="4" customFormat="false" ht="17.25" hidden="false" customHeight="false" outlineLevel="0" collapsed="false">
      <c r="B4" s="23" t="n">
        <v>36837</v>
      </c>
      <c r="C4" s="24" t="n">
        <v>35490</v>
      </c>
      <c r="D4" s="2"/>
      <c r="E4" s="25" t="s">
        <v>27</v>
      </c>
      <c r="F4" s="26" t="s">
        <v>28</v>
      </c>
      <c r="G4" s="27" t="n">
        <f aca="false">+B4</f>
        <v>36837</v>
      </c>
      <c r="H4" s="23" t="n">
        <f aca="false">+B4</f>
        <v>36837</v>
      </c>
      <c r="I4" s="23" t="n">
        <f aca="false">+B4</f>
        <v>36837</v>
      </c>
      <c r="J4" s="27" t="s">
        <v>29</v>
      </c>
      <c r="K4" s="25" t="s">
        <v>30</v>
      </c>
      <c r="L4" s="26" t="s">
        <v>30</v>
      </c>
      <c r="M4" s="26" t="s">
        <v>30</v>
      </c>
      <c r="O4" s="28"/>
      <c r="P4" s="29" t="s">
        <v>31</v>
      </c>
    </row>
    <row r="5" customFormat="false" ht="17.25" hidden="false" customHeight="false" outlineLevel="0" collapsed="false">
      <c r="A5" s="30" t="s">
        <v>43</v>
      </c>
      <c r="B5" s="31" t="n">
        <v>15</v>
      </c>
      <c r="C5" s="31" t="n">
        <v>51</v>
      </c>
      <c r="D5" s="30" t="s">
        <v>33</v>
      </c>
      <c r="E5" s="32" t="n">
        <v>0.3132</v>
      </c>
      <c r="F5" s="33" t="n">
        <f aca="false">B5*E5</f>
        <v>4.698</v>
      </c>
      <c r="G5" s="34" t="n">
        <v>4</v>
      </c>
      <c r="H5" s="32" t="n">
        <f aca="false">(G5/B5)</f>
        <v>0.266666666666667</v>
      </c>
      <c r="I5" s="35" t="n">
        <f aca="false">(E5*B5-G5)</f>
        <v>0.698</v>
      </c>
      <c r="J5" s="36" t="str">
        <f aca="false">IF(SUM(I5)&gt;0,"YES","NO")</f>
        <v>YES</v>
      </c>
      <c r="K5" s="32" t="n">
        <f aca="false">E5*0.8</f>
        <v>0.25056</v>
      </c>
      <c r="L5" s="33" t="n">
        <f aca="false">K5*B5</f>
        <v>3.7584</v>
      </c>
      <c r="M5" s="33" t="n">
        <f aca="false">L5-G5</f>
        <v>-0.2416</v>
      </c>
      <c r="N5" s="37"/>
      <c r="O5" s="36" t="str">
        <f aca="false">IF(SUM(L5)&lt;=G5,"YES","NO")</f>
        <v>YES</v>
      </c>
      <c r="P5" s="38" t="str">
        <f aca="false">IF(SUM(M5)&gt;=1,"*"," ")</f>
        <v> 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</row>
    <row r="6" customFormat="false" ht="17.25" hidden="false" customHeight="false" outlineLevel="0" collapsed="false">
      <c r="A6" s="40"/>
      <c r="B6" s="41"/>
      <c r="C6" s="41"/>
      <c r="D6" s="71" t="s">
        <v>34</v>
      </c>
      <c r="E6" s="72" t="n">
        <v>0.1261</v>
      </c>
      <c r="F6" s="73" t="n">
        <f aca="false">B5*E6</f>
        <v>1.8915</v>
      </c>
      <c r="G6" s="74" t="n">
        <v>0</v>
      </c>
      <c r="H6" s="72" t="n">
        <f aca="false">(G6/B5)</f>
        <v>0</v>
      </c>
      <c r="I6" s="75" t="n">
        <f aca="false">(E6*B5-G6)</f>
        <v>1.8915</v>
      </c>
      <c r="J6" s="76" t="str">
        <f aca="false">IF(SUM(I6)&gt;0,"YES","NO")</f>
        <v>YES</v>
      </c>
      <c r="K6" s="72" t="n">
        <f aca="false">E6*0.8</f>
        <v>0.10088</v>
      </c>
      <c r="L6" s="73" t="n">
        <f aca="false">K6*B5</f>
        <v>1.5132</v>
      </c>
      <c r="M6" s="73" t="n">
        <f aca="false">L6-G6</f>
        <v>1.5132</v>
      </c>
      <c r="N6" s="77"/>
      <c r="O6" s="76" t="str">
        <f aca="false">IF(SUM(L6)&lt;=G6,"YES","NO")</f>
        <v>NO</v>
      </c>
      <c r="P6" s="78" t="str">
        <f aca="false">IF(SUM(M6)&gt;=1,"*"," ")</f>
        <v>*</v>
      </c>
    </row>
    <row r="7" customFormat="false" ht="17.25" hidden="false" customHeight="false" outlineLevel="0" collapsed="false">
      <c r="G7" s="6"/>
      <c r="I7" s="49"/>
    </row>
    <row r="8" customFormat="false" ht="17.25" hidden="false" customHeight="false" outlineLevel="0" collapsed="false">
      <c r="A8" s="30" t="s">
        <v>44</v>
      </c>
      <c r="B8" s="31" t="n">
        <v>34</v>
      </c>
      <c r="C8" s="31" t="n">
        <v>78</v>
      </c>
      <c r="D8" s="30" t="s">
        <v>33</v>
      </c>
      <c r="E8" s="32" t="n">
        <v>0.3159</v>
      </c>
      <c r="F8" s="33" t="n">
        <f aca="false">B8*E8</f>
        <v>10.7406</v>
      </c>
      <c r="G8" s="34" t="n">
        <v>15</v>
      </c>
      <c r="H8" s="32" t="n">
        <f aca="false">(G8/B8)</f>
        <v>0.441176470588235</v>
      </c>
      <c r="I8" s="35" t="n">
        <f aca="false">(E8*B8-G8)</f>
        <v>-4.2594</v>
      </c>
      <c r="J8" s="36" t="str">
        <f aca="false">IF(SUM(I8)&gt;0,"YES","NO")</f>
        <v>NO</v>
      </c>
      <c r="K8" s="32" t="n">
        <f aca="false">E8*0.8</f>
        <v>0.25272</v>
      </c>
      <c r="L8" s="33" t="n">
        <f aca="false">K8*B8</f>
        <v>8.59248</v>
      </c>
      <c r="M8" s="33" t="n">
        <f aca="false">L8-G8</f>
        <v>-6.40752</v>
      </c>
      <c r="N8" s="37"/>
      <c r="O8" s="36" t="str">
        <f aca="false">IF(SUM(L8)&lt;=G8,"YES","NO")</f>
        <v>YES</v>
      </c>
      <c r="P8" s="38" t="str">
        <f aca="false">IF(SUM(M8)&gt;=1,"*"," ")</f>
        <v> </v>
      </c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customFormat="false" ht="17.25" hidden="false" customHeight="false" outlineLevel="0" collapsed="false">
      <c r="A9" s="40"/>
      <c r="B9" s="41"/>
      <c r="C9" s="41"/>
      <c r="D9" s="71" t="s">
        <v>34</v>
      </c>
      <c r="E9" s="72" t="n">
        <v>0.1405</v>
      </c>
      <c r="F9" s="73" t="n">
        <f aca="false">B8*E9</f>
        <v>4.777</v>
      </c>
      <c r="G9" s="74" t="n">
        <v>3</v>
      </c>
      <c r="H9" s="72" t="n">
        <f aca="false">(G9/B8)</f>
        <v>0.0882352941176471</v>
      </c>
      <c r="I9" s="75" t="n">
        <f aca="false">(E9*B8-G9)</f>
        <v>1.777</v>
      </c>
      <c r="J9" s="76" t="str">
        <f aca="false">IF(SUM(I9)&gt;0,"YES","NO")</f>
        <v>YES</v>
      </c>
      <c r="K9" s="72" t="n">
        <f aca="false">E9*0.8</f>
        <v>0.1124</v>
      </c>
      <c r="L9" s="73" t="n">
        <f aca="false">K9*B8</f>
        <v>3.8216</v>
      </c>
      <c r="M9" s="73" t="n">
        <f aca="false">L9-G9</f>
        <v>0.821600000000001</v>
      </c>
      <c r="N9" s="77"/>
      <c r="O9" s="76" t="str">
        <f aca="false">IF(SUM(L9)&lt;=G9,"YES","NO")</f>
        <v>NO</v>
      </c>
      <c r="P9" s="78" t="str">
        <f aca="false">IF(SUM(M9)&gt;=1,"*"," ")</f>
        <v> </v>
      </c>
    </row>
    <row r="10" customFormat="false" ht="17.25" hidden="false" customHeight="false" outlineLevel="0" collapsed="false">
      <c r="D10" s="40"/>
      <c r="E10" s="58"/>
      <c r="F10" s="59"/>
      <c r="G10" s="60"/>
      <c r="H10" s="58"/>
      <c r="I10" s="61"/>
    </row>
    <row r="11" customFormat="false" ht="17.25" hidden="false" customHeight="false" outlineLevel="0" collapsed="false">
      <c r="A11" s="30" t="s">
        <v>32</v>
      </c>
      <c r="B11" s="31" t="n">
        <v>12</v>
      </c>
      <c r="C11" s="31" t="n">
        <v>51</v>
      </c>
      <c r="D11" s="30" t="s">
        <v>33</v>
      </c>
      <c r="E11" s="32" t="n">
        <v>0.3151</v>
      </c>
      <c r="F11" s="33" t="n">
        <f aca="false">B11*E11</f>
        <v>3.7812</v>
      </c>
      <c r="G11" s="34" t="n">
        <v>8</v>
      </c>
      <c r="H11" s="32" t="n">
        <f aca="false">(G11/B11)</f>
        <v>0.666666666666667</v>
      </c>
      <c r="I11" s="35" t="n">
        <f aca="false">(E11*B11-G11)</f>
        <v>-4.2188</v>
      </c>
      <c r="J11" s="36" t="str">
        <f aca="false">IF(SUM(I11)&gt;0,"YES","NO")</f>
        <v>NO</v>
      </c>
      <c r="K11" s="32" t="n">
        <f aca="false">E11*0.8</f>
        <v>0.25208</v>
      </c>
      <c r="L11" s="33" t="n">
        <f aca="false">K11*B11</f>
        <v>3.02496</v>
      </c>
      <c r="M11" s="33" t="n">
        <f aca="false">L11-G11</f>
        <v>-4.97504</v>
      </c>
      <c r="N11" s="37"/>
      <c r="O11" s="36" t="str">
        <f aca="false">IF(SUM(L11)&lt;=G11,"YES","NO")</f>
        <v>YES</v>
      </c>
      <c r="P11" s="38" t="str">
        <f aca="false">IF(SUM(M11)&gt;=1,"*"," ")</f>
        <v> </v>
      </c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</row>
    <row r="12" customFormat="false" ht="17.25" hidden="false" customHeight="false" outlineLevel="0" collapsed="false">
      <c r="A12" s="40"/>
      <c r="B12" s="41"/>
      <c r="C12" s="41"/>
      <c r="D12" s="30" t="s">
        <v>34</v>
      </c>
      <c r="E12" s="32" t="n">
        <v>0.1763</v>
      </c>
      <c r="F12" s="33" t="n">
        <f aca="false">B11*E12</f>
        <v>2.1156</v>
      </c>
      <c r="G12" s="34" t="n">
        <v>1</v>
      </c>
      <c r="H12" s="32" t="n">
        <f aca="false">(G12/B11)</f>
        <v>0.0833333333333333</v>
      </c>
      <c r="I12" s="35" t="n">
        <f aca="false">(E12*B11-G12)</f>
        <v>1.1156</v>
      </c>
      <c r="J12" s="36" t="str">
        <f aca="false">IF(SUM(I12)&gt;0,"YES","NO")</f>
        <v>YES</v>
      </c>
      <c r="K12" s="32" t="n">
        <f aca="false">E12*0.8</f>
        <v>0.14104</v>
      </c>
      <c r="L12" s="33" t="n">
        <f aca="false">K12*B11</f>
        <v>1.69248</v>
      </c>
      <c r="M12" s="33" t="n">
        <f aca="false">L12-G12</f>
        <v>0.69248</v>
      </c>
      <c r="N12" s="37"/>
      <c r="O12" s="36" t="str">
        <f aca="false">IF(SUM(L12)&lt;=G12,"YES","NO")</f>
        <v>NO</v>
      </c>
      <c r="P12" s="38" t="str">
        <f aca="false">IF(SUM(M12)&gt;=1,"*"," ")</f>
        <v> </v>
      </c>
    </row>
    <row r="13" customFormat="false" ht="17.25" hidden="false" customHeight="false" outlineLevel="0" collapsed="false">
      <c r="G13" s="6"/>
      <c r="I13" s="49"/>
    </row>
    <row r="14" customFormat="false" ht="17.25" hidden="false" customHeight="false" outlineLevel="0" collapsed="false">
      <c r="A14" s="30" t="s">
        <v>36</v>
      </c>
      <c r="B14" s="31" t="n">
        <v>57</v>
      </c>
      <c r="C14" s="31" t="n">
        <v>51</v>
      </c>
      <c r="D14" s="30" t="s">
        <v>33</v>
      </c>
      <c r="E14" s="63" t="n">
        <v>0.2768</v>
      </c>
      <c r="F14" s="33" t="n">
        <f aca="false">B14*E14</f>
        <v>15.7776</v>
      </c>
      <c r="G14" s="34" t="n">
        <v>23</v>
      </c>
      <c r="H14" s="32" t="n">
        <f aca="false">(G14/B14)</f>
        <v>0.403508771929825</v>
      </c>
      <c r="I14" s="35" t="n">
        <f aca="false">(E14*B14-G14)</f>
        <v>-7.2224</v>
      </c>
      <c r="J14" s="36" t="str">
        <f aca="false">IF(SUM(I14)&gt;0,"YES","NO")</f>
        <v>NO</v>
      </c>
      <c r="K14" s="32" t="n">
        <f aca="false">E14*0.8</f>
        <v>0.22144</v>
      </c>
      <c r="L14" s="33" t="n">
        <f aca="false">K14*B14</f>
        <v>12.62208</v>
      </c>
      <c r="M14" s="33" t="n">
        <f aca="false">L14-G14</f>
        <v>-10.37792</v>
      </c>
      <c r="N14" s="37"/>
      <c r="O14" s="36" t="str">
        <f aca="false">IF(SUM(L14)&lt;=G14,"YES","NO")</f>
        <v>YES</v>
      </c>
      <c r="P14" s="38" t="str">
        <f aca="false">IF(SUM(M14)&gt;=1,"*"," ")</f>
        <v> </v>
      </c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</row>
    <row r="15" customFormat="false" ht="17.25" hidden="false" customHeight="false" outlineLevel="0" collapsed="false">
      <c r="A15" s="64"/>
      <c r="B15" s="65"/>
      <c r="C15" s="65"/>
      <c r="D15" s="50" t="s">
        <v>34</v>
      </c>
      <c r="E15" s="51" t="n">
        <v>0.2094</v>
      </c>
      <c r="F15" s="52" t="n">
        <f aca="false">B14*E15</f>
        <v>11.9358</v>
      </c>
      <c r="G15" s="53" t="n">
        <v>7</v>
      </c>
      <c r="H15" s="51" t="n">
        <f aca="false">(G15/B14)</f>
        <v>0.12280701754386</v>
      </c>
      <c r="I15" s="54" t="n">
        <f aca="false">(E15*B14-G15)</f>
        <v>4.9358</v>
      </c>
      <c r="J15" s="55" t="str">
        <f aca="false">IF(SUM(I15)&gt;0,"YES","NO")</f>
        <v>YES</v>
      </c>
      <c r="K15" s="51" t="n">
        <f aca="false">E15*0.8</f>
        <v>0.16752</v>
      </c>
      <c r="L15" s="52" t="n">
        <f aca="false">K15*B14</f>
        <v>9.54864</v>
      </c>
      <c r="M15" s="52" t="n">
        <f aca="false">L15-G15</f>
        <v>2.54864</v>
      </c>
      <c r="N15" s="56"/>
      <c r="O15" s="55" t="str">
        <f aca="false">IF(SUM(L15)&lt;=G15,"YES","NO")</f>
        <v>NO</v>
      </c>
      <c r="P15" s="57" t="str">
        <f aca="false">IF(SUM(M15)&gt;=1,"*"," ")</f>
        <v>*</v>
      </c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</row>
    <row r="16" customFormat="false" ht="17.25" hidden="false" customHeight="false" outlineLevel="0" collapsed="false">
      <c r="G16" s="6"/>
      <c r="I16" s="49"/>
    </row>
    <row r="17" customFormat="false" ht="17.25" hidden="false" customHeight="false" outlineLevel="0" collapsed="false">
      <c r="A17" s="42" t="s">
        <v>54</v>
      </c>
      <c r="B17" s="62" t="n">
        <v>31</v>
      </c>
      <c r="C17" s="62" t="n">
        <v>51</v>
      </c>
      <c r="D17" s="30" t="s">
        <v>33</v>
      </c>
      <c r="E17" s="32" t="n">
        <v>0.5772</v>
      </c>
      <c r="F17" s="33" t="n">
        <f aca="false">B17*E17</f>
        <v>17.8932</v>
      </c>
      <c r="G17" s="34" t="n">
        <v>20</v>
      </c>
      <c r="H17" s="32" t="n">
        <f aca="false">(G17/B17)</f>
        <v>0.645161290322581</v>
      </c>
      <c r="I17" s="35" t="n">
        <f aca="false">(E17*B17-G17)</f>
        <v>-2.1068</v>
      </c>
      <c r="J17" s="36" t="str">
        <f aca="false">IF(SUM(I17)&gt;0,"YES","NO")</f>
        <v>NO</v>
      </c>
      <c r="K17" s="32" t="n">
        <f aca="false">E17*0.8</f>
        <v>0.46176</v>
      </c>
      <c r="L17" s="33" t="n">
        <f aca="false">K17*B17</f>
        <v>14.31456</v>
      </c>
      <c r="M17" s="33" t="n">
        <f aca="false">L17-G17</f>
        <v>-5.68544</v>
      </c>
      <c r="N17" s="37"/>
      <c r="O17" s="36" t="str">
        <f aca="false">IF(SUM(L17)&lt;=G17,"YES","NO")</f>
        <v>YES</v>
      </c>
      <c r="P17" s="38" t="str">
        <f aca="false">IF(SUM(M17)&gt;=1,"*"," ")</f>
        <v> </v>
      </c>
    </row>
    <row r="18" customFormat="false" ht="17.25" hidden="false" customHeight="false" outlineLevel="0" collapsed="false">
      <c r="A18" s="64"/>
      <c r="B18" s="65"/>
      <c r="C18" s="65"/>
      <c r="D18" s="30" t="s">
        <v>34</v>
      </c>
      <c r="E18" s="32" t="n">
        <v>0.2841</v>
      </c>
      <c r="F18" s="33" t="n">
        <f aca="false">B17*E18</f>
        <v>8.8071</v>
      </c>
      <c r="G18" s="34" t="n">
        <v>7</v>
      </c>
      <c r="H18" s="32" t="n">
        <f aca="false">(G18/B17)</f>
        <v>0.225806451612903</v>
      </c>
      <c r="I18" s="35" t="n">
        <f aca="false">(E18*B17-G18)</f>
        <v>1.8071</v>
      </c>
      <c r="J18" s="36" t="str">
        <f aca="false">IF(SUM(I18)&gt;0,"YES","NO")</f>
        <v>YES</v>
      </c>
      <c r="K18" s="32" t="n">
        <f aca="false">E18*0.8</f>
        <v>0.22728</v>
      </c>
      <c r="L18" s="33" t="n">
        <f aca="false">K18*B17</f>
        <v>7.04568</v>
      </c>
      <c r="M18" s="33" t="n">
        <f aca="false">L18-G18</f>
        <v>0.0456800000000008</v>
      </c>
      <c r="N18" s="37"/>
      <c r="O18" s="36" t="str">
        <f aca="false">IF(SUM(L18)&lt;=G18,"YES","NO")</f>
        <v>NO</v>
      </c>
      <c r="P18" s="38" t="str">
        <f aca="false">IF(SUM(M18)&gt;=1,"*"," ")</f>
        <v> </v>
      </c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customFormat="false" ht="17.25" hidden="false" customHeight="false" outlineLevel="0" collapsed="false">
      <c r="G19" s="6"/>
      <c r="I19" s="49"/>
    </row>
    <row r="20" customFormat="false" ht="17.25" hidden="false" customHeight="false" outlineLevel="0" collapsed="false">
      <c r="A20" s="42" t="s">
        <v>55</v>
      </c>
      <c r="B20" s="62" t="n">
        <v>0</v>
      </c>
      <c r="C20" s="62" t="n">
        <v>51</v>
      </c>
      <c r="D20" s="30" t="s">
        <v>33</v>
      </c>
      <c r="E20" s="32" t="n">
        <v>0.4231</v>
      </c>
      <c r="F20" s="33" t="n">
        <f aca="false">B20*E20</f>
        <v>0</v>
      </c>
      <c r="G20" s="34" t="n">
        <v>0</v>
      </c>
      <c r="H20" s="32" t="e">
        <f aca="false">(G20/B20)</f>
        <v>#DIV/0!</v>
      </c>
      <c r="I20" s="35" t="n">
        <f aca="false">(E20*B20-G20)</f>
        <v>0</v>
      </c>
      <c r="J20" s="36" t="str">
        <f aca="false">IF(SUM(I20)&gt;0,"YES","NO")</f>
        <v>NO</v>
      </c>
      <c r="K20" s="32" t="n">
        <f aca="false">E20*0.8</f>
        <v>0.33848</v>
      </c>
      <c r="L20" s="33" t="n">
        <f aca="false">K20*B20</f>
        <v>0</v>
      </c>
      <c r="M20" s="33" t="n">
        <f aca="false">L20-G20</f>
        <v>0</v>
      </c>
      <c r="N20" s="37"/>
      <c r="O20" s="36" t="str">
        <f aca="false">IF(SUM(L20)&lt;=G20,"YES","NO")</f>
        <v>YES</v>
      </c>
      <c r="P20" s="38" t="str">
        <f aca="false">IF(SUM(M20)&gt;=1,"*"," ")</f>
        <v> </v>
      </c>
    </row>
    <row r="21" customFormat="false" ht="17.25" hidden="false" customHeight="false" outlineLevel="0" collapsed="false">
      <c r="A21" s="64"/>
      <c r="B21" s="65"/>
      <c r="C21" s="65"/>
      <c r="D21" s="30" t="s">
        <v>34</v>
      </c>
      <c r="E21" s="32" t="n">
        <v>0.2029</v>
      </c>
      <c r="F21" s="33" t="n">
        <f aca="false">B20*E21</f>
        <v>0</v>
      </c>
      <c r="G21" s="34" t="n">
        <v>0</v>
      </c>
      <c r="H21" s="32" t="e">
        <f aca="false">(G21/B20)</f>
        <v>#DIV/0!</v>
      </c>
      <c r="I21" s="35" t="n">
        <f aca="false">(E21*B20-G21)</f>
        <v>0</v>
      </c>
      <c r="J21" s="36" t="str">
        <f aca="false">IF(SUM(I21)&gt;0,"YES","NO")</f>
        <v>NO</v>
      </c>
      <c r="K21" s="32" t="n">
        <f aca="false">E21*0.8</f>
        <v>0.16232</v>
      </c>
      <c r="L21" s="33" t="n">
        <f aca="false">K21*B20</f>
        <v>0</v>
      </c>
      <c r="M21" s="33" t="n">
        <f aca="false">L21-G21</f>
        <v>0</v>
      </c>
      <c r="N21" s="37"/>
      <c r="O21" s="36" t="str">
        <f aca="false">IF(SUM(L21)&lt;=G21,"YES","NO")</f>
        <v>YES</v>
      </c>
      <c r="P21" s="38" t="str">
        <f aca="false">IF(SUM(M21)&gt;=1,"*"," ")</f>
        <v> </v>
      </c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</row>
    <row r="22" customFormat="false" ht="17.25" hidden="false" customHeight="false" outlineLevel="0" collapsed="false">
      <c r="G22" s="6"/>
      <c r="I22" s="49"/>
    </row>
    <row r="23" customFormat="false" ht="17.25" hidden="false" customHeight="false" outlineLevel="0" collapsed="false">
      <c r="A23" s="42" t="s">
        <v>59</v>
      </c>
      <c r="B23" s="62" t="n">
        <v>23</v>
      </c>
      <c r="C23" s="62" t="n">
        <v>51</v>
      </c>
      <c r="D23" s="30" t="s">
        <v>33</v>
      </c>
      <c r="E23" s="32" t="n">
        <v>0.0269</v>
      </c>
      <c r="F23" s="33" t="n">
        <f aca="false">B23*E23</f>
        <v>0.6187</v>
      </c>
      <c r="G23" s="34" t="n">
        <v>3</v>
      </c>
      <c r="H23" s="32" t="n">
        <f aca="false">(G23/B23)</f>
        <v>0.130434782608696</v>
      </c>
      <c r="I23" s="35" t="n">
        <f aca="false">(E23*B23-G23)</f>
        <v>-2.3813</v>
      </c>
      <c r="J23" s="36" t="str">
        <f aca="false">IF(SUM(I23)&gt;0,"YES","NO")</f>
        <v>NO</v>
      </c>
      <c r="K23" s="32" t="n">
        <f aca="false">E23*0.8</f>
        <v>0.02152</v>
      </c>
      <c r="L23" s="33" t="n">
        <f aca="false">K23*B23</f>
        <v>0.49496</v>
      </c>
      <c r="M23" s="33" t="n">
        <f aca="false">L23-G23</f>
        <v>-2.50504</v>
      </c>
      <c r="N23" s="37"/>
      <c r="O23" s="36" t="str">
        <f aca="false">IF(SUM(L23)&lt;=G23,"YES","NO")</f>
        <v>YES</v>
      </c>
      <c r="P23" s="38" t="str">
        <f aca="false">IF(SUM(M23)&gt;=1,"*"," ")</f>
        <v> </v>
      </c>
    </row>
    <row r="24" customFormat="false" ht="17.25" hidden="false" customHeight="false" outlineLevel="0" collapsed="false">
      <c r="A24" s="64"/>
      <c r="B24" s="65"/>
      <c r="C24" s="65"/>
      <c r="D24" s="30" t="s">
        <v>34</v>
      </c>
      <c r="E24" s="32" t="n">
        <v>0.0559</v>
      </c>
      <c r="F24" s="33" t="n">
        <f aca="false">B23*E24</f>
        <v>1.2857</v>
      </c>
      <c r="G24" s="34" t="n">
        <v>2</v>
      </c>
      <c r="H24" s="32" t="n">
        <f aca="false">(G24/B23)</f>
        <v>0.0869565217391304</v>
      </c>
      <c r="I24" s="35" t="n">
        <f aca="false">(E24*B23-G24)</f>
        <v>-0.7143</v>
      </c>
      <c r="J24" s="36" t="str">
        <f aca="false">IF(SUM(I24)&gt;0,"YES","NO")</f>
        <v>NO</v>
      </c>
      <c r="K24" s="32" t="n">
        <f aca="false">E24*0.8</f>
        <v>0.04472</v>
      </c>
      <c r="L24" s="33" t="n">
        <f aca="false">K24*B23</f>
        <v>1.02856</v>
      </c>
      <c r="M24" s="33" t="n">
        <f aca="false">L24-G24</f>
        <v>-0.97144</v>
      </c>
      <c r="N24" s="37"/>
      <c r="O24" s="36" t="str">
        <f aca="false">IF(SUM(L24)&lt;=G24,"YES","NO")</f>
        <v>YES</v>
      </c>
      <c r="P24" s="38" t="str">
        <f aca="false">IF(SUM(M24)&gt;=1,"*"," ")</f>
        <v> </v>
      </c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</row>
    <row r="25" customFormat="false" ht="17.25" hidden="false" customHeight="false" outlineLevel="0" collapsed="false">
      <c r="G25" s="6"/>
      <c r="I25" s="49"/>
    </row>
    <row r="26" customFormat="false" ht="17.25" hidden="false" customHeight="false" outlineLevel="0" collapsed="false">
      <c r="A26" s="30" t="s">
        <v>60</v>
      </c>
      <c r="B26" s="31" t="n">
        <v>2</v>
      </c>
      <c r="C26" s="31" t="n">
        <v>51</v>
      </c>
      <c r="D26" s="30" t="s">
        <v>33</v>
      </c>
      <c r="E26" s="32" t="n">
        <v>0.4639</v>
      </c>
      <c r="F26" s="33" t="n">
        <f aca="false">B26*E26</f>
        <v>0.9278</v>
      </c>
      <c r="G26" s="34" t="n">
        <v>1</v>
      </c>
      <c r="H26" s="32" t="n">
        <f aca="false">(G26/B26)</f>
        <v>0.5</v>
      </c>
      <c r="I26" s="35" t="n">
        <f aca="false">(E26*B26-G26)</f>
        <v>-0.0722</v>
      </c>
      <c r="J26" s="36" t="str">
        <f aca="false">IF(SUM(I26)&gt;0,"YES","NO")</f>
        <v>NO</v>
      </c>
      <c r="K26" s="32" t="n">
        <f aca="false">E26*0.8</f>
        <v>0.37112</v>
      </c>
      <c r="L26" s="33" t="n">
        <f aca="false">K26*B26</f>
        <v>0.74224</v>
      </c>
      <c r="M26" s="33" t="n">
        <f aca="false">L26-G26</f>
        <v>-0.25776</v>
      </c>
      <c r="N26" s="37"/>
      <c r="O26" s="36" t="str">
        <f aca="false">IF(SUM(L26)&lt;=G26,"YES","NO")</f>
        <v>YES</v>
      </c>
      <c r="P26" s="38" t="str">
        <f aca="false">IF(SUM(M26)&gt;=1,"*"," ")</f>
        <v> </v>
      </c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</row>
    <row r="27" customFormat="false" ht="17.25" hidden="false" customHeight="false" outlineLevel="0" collapsed="false">
      <c r="A27" s="64"/>
      <c r="B27" s="65"/>
      <c r="C27" s="65"/>
      <c r="D27" s="30" t="s">
        <v>34</v>
      </c>
      <c r="E27" s="32" t="n">
        <v>0.3229</v>
      </c>
      <c r="F27" s="33" t="n">
        <f aca="false">B26*E27</f>
        <v>0.6458</v>
      </c>
      <c r="G27" s="34" t="n">
        <v>1</v>
      </c>
      <c r="H27" s="32" t="n">
        <f aca="false">(G27/B26)</f>
        <v>0.5</v>
      </c>
      <c r="I27" s="35" t="n">
        <f aca="false">(E27*B26-G27)</f>
        <v>-0.3542</v>
      </c>
      <c r="J27" s="36" t="str">
        <f aca="false">IF(SUM(I27)&gt;0,"YES","NO")</f>
        <v>NO</v>
      </c>
      <c r="K27" s="32" t="n">
        <f aca="false">E27*0.8</f>
        <v>0.25832</v>
      </c>
      <c r="L27" s="33" t="n">
        <f aca="false">K27*B26</f>
        <v>0.51664</v>
      </c>
      <c r="M27" s="33" t="n">
        <f aca="false">L27-G27</f>
        <v>-0.48336</v>
      </c>
      <c r="N27" s="37"/>
      <c r="O27" s="36" t="str">
        <f aca="false">IF(SUM(L27)&lt;=G27,"YES","NO")</f>
        <v>YES</v>
      </c>
      <c r="P27" s="38" t="str">
        <f aca="false">IF(SUM(M27)&gt;=1,"*"," ")</f>
        <v> </v>
      </c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</row>
    <row r="28" customFormat="false" ht="17.25" hidden="false" customHeight="false" outlineLevel="0" collapsed="false">
      <c r="G28" s="6"/>
      <c r="I28" s="49"/>
    </row>
    <row r="29" customFormat="false" ht="17.25" hidden="false" customHeight="false" outlineLevel="0" collapsed="false">
      <c r="A29" s="42" t="s">
        <v>48</v>
      </c>
      <c r="B29" s="62" t="n">
        <v>29</v>
      </c>
      <c r="C29" s="62" t="n">
        <v>51</v>
      </c>
      <c r="D29" s="30" t="s">
        <v>33</v>
      </c>
      <c r="E29" s="32" t="n">
        <v>0.9187</v>
      </c>
      <c r="F29" s="33" t="n">
        <f aca="false">B29*E29</f>
        <v>26.6423</v>
      </c>
      <c r="G29" s="34" t="n">
        <v>28</v>
      </c>
      <c r="H29" s="32" t="n">
        <f aca="false">(G29/B29)</f>
        <v>0.96551724137931</v>
      </c>
      <c r="I29" s="35" t="n">
        <f aca="false">(E29*B29-G29)</f>
        <v>-1.3577</v>
      </c>
      <c r="J29" s="36" t="str">
        <f aca="false">IF(SUM(I29)&gt;0,"YES","NO")</f>
        <v>NO</v>
      </c>
      <c r="K29" s="32" t="n">
        <f aca="false">E29*0.8</f>
        <v>0.73496</v>
      </c>
      <c r="L29" s="33" t="n">
        <f aca="false">K29*B29</f>
        <v>21.31384</v>
      </c>
      <c r="M29" s="33" t="n">
        <f aca="false">L29-G29</f>
        <v>-6.68616</v>
      </c>
      <c r="N29" s="37"/>
      <c r="O29" s="36" t="str">
        <f aca="false">IF(SUM(L29)&lt;=G29,"YES","NO")</f>
        <v>YES</v>
      </c>
      <c r="P29" s="38" t="str">
        <f aca="false">IF(SUM(M29)&gt;=1,"*"," ")</f>
        <v> </v>
      </c>
    </row>
    <row r="30" customFormat="false" ht="17.25" hidden="false" customHeight="false" outlineLevel="0" collapsed="false">
      <c r="A30" s="64"/>
      <c r="B30" s="65"/>
      <c r="C30" s="65"/>
      <c r="D30" s="30" t="s">
        <v>34</v>
      </c>
      <c r="E30" s="32" t="n">
        <v>0.2777</v>
      </c>
      <c r="F30" s="33" t="n">
        <f aca="false">B29*E30</f>
        <v>8.0533</v>
      </c>
      <c r="G30" s="34" t="n">
        <v>11</v>
      </c>
      <c r="H30" s="32" t="n">
        <f aca="false">(G30/B29)</f>
        <v>0.379310344827586</v>
      </c>
      <c r="I30" s="35" t="n">
        <f aca="false">(E30*B29-G30)</f>
        <v>-2.9467</v>
      </c>
      <c r="J30" s="36" t="str">
        <f aca="false">IF(SUM(I30)&gt;0,"YES","NO")</f>
        <v>NO</v>
      </c>
      <c r="K30" s="32" t="n">
        <f aca="false">E30*0.8</f>
        <v>0.22216</v>
      </c>
      <c r="L30" s="33" t="n">
        <f aca="false">K30*B29</f>
        <v>6.44264</v>
      </c>
      <c r="M30" s="33" t="n">
        <f aca="false">L30-G30</f>
        <v>-4.55736</v>
      </c>
      <c r="N30" s="37"/>
      <c r="O30" s="36" t="str">
        <f aca="false">IF(SUM(L30)&lt;=G30,"YES","NO")</f>
        <v>YES</v>
      </c>
      <c r="P30" s="38" t="str">
        <f aca="false">IF(SUM(M30)&gt;=1,"*"," ")</f>
        <v> </v>
      </c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</row>
    <row r="31" customFormat="false" ht="17.25" hidden="false" customHeight="false" outlineLevel="0" collapsed="false">
      <c r="G31" s="6"/>
      <c r="I31" s="49"/>
    </row>
    <row r="32" customFormat="false" ht="17.25" hidden="false" customHeight="false" outlineLevel="0" collapsed="false">
      <c r="A32" s="42" t="s">
        <v>57</v>
      </c>
      <c r="B32" s="62" t="n">
        <v>18</v>
      </c>
      <c r="C32" s="62" t="n">
        <v>51</v>
      </c>
      <c r="D32" s="30" t="s">
        <v>33</v>
      </c>
      <c r="E32" s="32" t="n">
        <v>0.8551</v>
      </c>
      <c r="F32" s="33" t="n">
        <f aca="false">B32*E32</f>
        <v>15.3918</v>
      </c>
      <c r="G32" s="34" t="n">
        <v>15</v>
      </c>
      <c r="H32" s="32" t="n">
        <f aca="false">(G32/B32)</f>
        <v>0.833333333333333</v>
      </c>
      <c r="I32" s="35" t="n">
        <f aca="false">(E32*B32-G32)</f>
        <v>0.3918</v>
      </c>
      <c r="J32" s="36" t="str">
        <f aca="false">IF(SUM(I32)&gt;0,"YES","NO")</f>
        <v>YES</v>
      </c>
      <c r="K32" s="32" t="n">
        <f aca="false">E32*0.8</f>
        <v>0.68408</v>
      </c>
      <c r="L32" s="33" t="n">
        <f aca="false">K32*B32</f>
        <v>12.31344</v>
      </c>
      <c r="M32" s="33" t="n">
        <f aca="false">L32-G32</f>
        <v>-2.68656</v>
      </c>
      <c r="N32" s="37"/>
      <c r="O32" s="36" t="str">
        <f aca="false">IF(SUM(L32)&lt;=G32,"YES","NO")</f>
        <v>YES</v>
      </c>
      <c r="P32" s="38" t="str">
        <f aca="false">IF(SUM(M32)&gt;=1,"*"," ")</f>
        <v> </v>
      </c>
    </row>
    <row r="33" customFormat="false" ht="17.25" hidden="false" customHeight="false" outlineLevel="0" collapsed="false">
      <c r="A33" s="64"/>
      <c r="B33" s="65"/>
      <c r="C33" s="65"/>
      <c r="D33" s="30" t="s">
        <v>34</v>
      </c>
      <c r="E33" s="32" t="n">
        <v>0.3774</v>
      </c>
      <c r="F33" s="33" t="n">
        <f aca="false">B32*E33</f>
        <v>6.7932</v>
      </c>
      <c r="G33" s="34" t="n">
        <v>6</v>
      </c>
      <c r="H33" s="32" t="n">
        <f aca="false">(G33/B32)</f>
        <v>0.333333333333333</v>
      </c>
      <c r="I33" s="35" t="n">
        <f aca="false">(E33*B32-G33)</f>
        <v>0.793200000000001</v>
      </c>
      <c r="J33" s="36" t="str">
        <f aca="false">IF(SUM(I33)&gt;0,"YES","NO")</f>
        <v>YES</v>
      </c>
      <c r="K33" s="32" t="n">
        <f aca="false">E33*0.8</f>
        <v>0.30192</v>
      </c>
      <c r="L33" s="33" t="n">
        <f aca="false">K33*B32</f>
        <v>5.43456</v>
      </c>
      <c r="M33" s="33" t="n">
        <f aca="false">L33-G33</f>
        <v>-0.56544</v>
      </c>
      <c r="N33" s="37"/>
      <c r="O33" s="36" t="str">
        <f aca="false">IF(SUM(L33)&lt;=G33,"YES","NO")</f>
        <v>YES</v>
      </c>
      <c r="P33" s="38" t="str">
        <f aca="false">IF(SUM(M33)&gt;=1,"*"," ")</f>
        <v> </v>
      </c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</row>
    <row r="34" customFormat="false" ht="17.25" hidden="false" customHeight="false" outlineLevel="0" collapsed="false">
      <c r="G34" s="6"/>
      <c r="I34" s="49"/>
    </row>
    <row r="35" customFormat="false" ht="17.25" hidden="false" customHeight="false" outlineLevel="0" collapsed="false">
      <c r="A35" s="42" t="s">
        <v>58</v>
      </c>
      <c r="B35" s="62" t="n">
        <v>19</v>
      </c>
      <c r="C35" s="62" t="n">
        <v>51</v>
      </c>
      <c r="D35" s="30" t="s">
        <v>33</v>
      </c>
      <c r="E35" s="32" t="n">
        <v>0.7641</v>
      </c>
      <c r="F35" s="33" t="n">
        <f aca="false">B35*E35</f>
        <v>14.5179</v>
      </c>
      <c r="G35" s="34" t="n">
        <v>13</v>
      </c>
      <c r="H35" s="32" t="n">
        <f aca="false">(G35/B35)</f>
        <v>0.68421052631579</v>
      </c>
      <c r="I35" s="35" t="n">
        <f aca="false">(E35*B35-G35)</f>
        <v>1.5179</v>
      </c>
      <c r="J35" s="36" t="str">
        <f aca="false">IF(SUM(I35)&gt;0,"YES","NO")</f>
        <v>YES</v>
      </c>
      <c r="K35" s="32" t="n">
        <f aca="false">E35*0.8</f>
        <v>0.61128</v>
      </c>
      <c r="L35" s="33" t="n">
        <f aca="false">K35*B35</f>
        <v>11.61432</v>
      </c>
      <c r="M35" s="33" t="n">
        <f aca="false">L35-G35</f>
        <v>-1.38568</v>
      </c>
      <c r="N35" s="37"/>
      <c r="O35" s="36" t="str">
        <f aca="false">IF(SUM(L35)&lt;=G35,"YES","NO")</f>
        <v>YES</v>
      </c>
      <c r="P35" s="38" t="str">
        <f aca="false">IF(SUM(M35)&gt;=1,"*"," ")</f>
        <v> </v>
      </c>
    </row>
    <row r="36" customFormat="false" ht="17.25" hidden="false" customHeight="false" outlineLevel="0" collapsed="false">
      <c r="A36" s="64"/>
      <c r="B36" s="65"/>
      <c r="C36" s="65"/>
      <c r="D36" s="30" t="s">
        <v>34</v>
      </c>
      <c r="E36" s="32" t="n">
        <v>0.4011</v>
      </c>
      <c r="F36" s="33" t="n">
        <f aca="false">B35*E36</f>
        <v>7.6209</v>
      </c>
      <c r="G36" s="34" t="n">
        <v>15</v>
      </c>
      <c r="H36" s="32" t="n">
        <f aca="false">(G36/B35)</f>
        <v>0.789473684210526</v>
      </c>
      <c r="I36" s="35" t="n">
        <f aca="false">(E36*B35-G36)</f>
        <v>-7.3791</v>
      </c>
      <c r="J36" s="36" t="str">
        <f aca="false">IF(SUM(I36)&gt;0,"YES","NO")</f>
        <v>NO</v>
      </c>
      <c r="K36" s="32" t="n">
        <f aca="false">E36*0.8</f>
        <v>0.32088</v>
      </c>
      <c r="L36" s="33" t="n">
        <f aca="false">K36*B35</f>
        <v>6.09672</v>
      </c>
      <c r="M36" s="33" t="n">
        <f aca="false">L36-G36</f>
        <v>-8.90328</v>
      </c>
      <c r="N36" s="37"/>
      <c r="O36" s="36" t="str">
        <f aca="false">IF(SUM(L36)&lt;=G36,"YES","NO")</f>
        <v>YES</v>
      </c>
      <c r="P36" s="38" t="str">
        <f aca="false">IF(SUM(M36)&gt;=1,"*"," ")</f>
        <v> </v>
      </c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  <c r="IU36" s="39"/>
      <c r="IV36" s="39"/>
      <c r="IW36" s="39"/>
    </row>
    <row r="37" customFormat="false" ht="17.25" hidden="false" customHeight="false" outlineLevel="0" collapsed="false">
      <c r="G37" s="6"/>
      <c r="I37" s="49"/>
    </row>
    <row r="38" customFormat="false" ht="17.25" hidden="false" customHeight="false" outlineLevel="0" collapsed="false">
      <c r="A38" s="42" t="s">
        <v>61</v>
      </c>
      <c r="B38" s="62" t="n">
        <v>10</v>
      </c>
      <c r="C38" s="62" t="n">
        <v>51</v>
      </c>
      <c r="D38" s="30" t="s">
        <v>33</v>
      </c>
      <c r="E38" s="32" t="n">
        <v>0.0155</v>
      </c>
      <c r="F38" s="33" t="n">
        <f aca="false">B38*E38</f>
        <v>0.155</v>
      </c>
      <c r="G38" s="34" t="n">
        <v>0</v>
      </c>
      <c r="H38" s="32" t="n">
        <f aca="false">(G38/B38)</f>
        <v>0</v>
      </c>
      <c r="I38" s="35" t="n">
        <f aca="false">(E38*B38-G38)</f>
        <v>0.155</v>
      </c>
      <c r="J38" s="36" t="str">
        <f aca="false">IF(SUM(I38)&gt;0,"YES","NO")</f>
        <v>YES</v>
      </c>
      <c r="K38" s="32" t="n">
        <f aca="false">E38*0.8</f>
        <v>0.0124</v>
      </c>
      <c r="L38" s="33" t="n">
        <f aca="false">K38*B38</f>
        <v>0.124</v>
      </c>
      <c r="M38" s="33" t="n">
        <f aca="false">L38-G38</f>
        <v>0.124</v>
      </c>
      <c r="N38" s="37"/>
      <c r="O38" s="36" t="str">
        <f aca="false">IF(SUM(L38)&lt;=G38,"YES","NO")</f>
        <v>NO</v>
      </c>
      <c r="P38" s="38" t="str">
        <f aca="false">IF(SUM(M38)&gt;=1,"*"," ")</f>
        <v> </v>
      </c>
    </row>
    <row r="39" customFormat="false" ht="17.25" hidden="false" customHeight="false" outlineLevel="0" collapsed="false">
      <c r="A39" s="64"/>
      <c r="B39" s="65"/>
      <c r="C39" s="65"/>
      <c r="D39" s="71" t="s">
        <v>34</v>
      </c>
      <c r="E39" s="72" t="n">
        <v>0.2969</v>
      </c>
      <c r="F39" s="73" t="n">
        <f aca="false">B38*E39</f>
        <v>2.969</v>
      </c>
      <c r="G39" s="74" t="n">
        <v>1</v>
      </c>
      <c r="H39" s="72" t="n">
        <f aca="false">(G39/B38)</f>
        <v>0.1</v>
      </c>
      <c r="I39" s="75" t="n">
        <f aca="false">(E39*B38-G39)</f>
        <v>1.969</v>
      </c>
      <c r="J39" s="76" t="str">
        <f aca="false">IF(SUM(I39)&gt;0,"YES","NO")</f>
        <v>YES</v>
      </c>
      <c r="K39" s="72" t="n">
        <f aca="false">E39*0.8</f>
        <v>0.23752</v>
      </c>
      <c r="L39" s="73" t="n">
        <f aca="false">K39*B38</f>
        <v>2.3752</v>
      </c>
      <c r="M39" s="73" t="n">
        <f aca="false">L39-G39</f>
        <v>1.3752</v>
      </c>
      <c r="N39" s="77"/>
      <c r="O39" s="76" t="str">
        <f aca="false">IF(SUM(L39)&lt;=G39,"YES","NO")</f>
        <v>NO</v>
      </c>
      <c r="P39" s="78" t="str">
        <f aca="false">IF(SUM(M39)&gt;=1,"*"," ")</f>
        <v>*</v>
      </c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</row>
    <row r="40" customFormat="false" ht="17.25" hidden="false" customHeight="false" outlineLevel="0" collapsed="false">
      <c r="G40" s="6"/>
      <c r="I40" s="49"/>
    </row>
    <row r="41" customFormat="false" ht="17.25" hidden="false" customHeight="false" outlineLevel="0" collapsed="false">
      <c r="A41" s="42" t="s">
        <v>62</v>
      </c>
      <c r="B41" s="62" t="n">
        <v>4</v>
      </c>
      <c r="C41" s="62" t="n">
        <v>51</v>
      </c>
      <c r="D41" s="30" t="s">
        <v>33</v>
      </c>
      <c r="E41" s="32" t="n">
        <v>0.1111</v>
      </c>
      <c r="F41" s="33" t="n">
        <f aca="false">B41*E41</f>
        <v>0.4444</v>
      </c>
      <c r="G41" s="34" t="n">
        <v>0</v>
      </c>
      <c r="H41" s="32" t="n">
        <f aca="false">(G41/B41)</f>
        <v>0</v>
      </c>
      <c r="I41" s="35" t="n">
        <f aca="false">(E41*B41-G41)</f>
        <v>0.4444</v>
      </c>
      <c r="J41" s="36" t="str">
        <f aca="false">IF(SUM(I41)&gt;0,"YES","NO")</f>
        <v>YES</v>
      </c>
      <c r="K41" s="32" t="n">
        <f aca="false">E41*0.8</f>
        <v>0.08888</v>
      </c>
      <c r="L41" s="33" t="n">
        <f aca="false">K41*B41</f>
        <v>0.35552</v>
      </c>
      <c r="M41" s="33" t="n">
        <f aca="false">L41-G41</f>
        <v>0.35552</v>
      </c>
      <c r="N41" s="37"/>
      <c r="O41" s="36" t="str">
        <f aca="false">IF(SUM(L41)&lt;=G41,"YES","NO")</f>
        <v>NO</v>
      </c>
      <c r="P41" s="38" t="str">
        <f aca="false">IF(SUM(M41)&gt;=1,"*"," ")</f>
        <v> </v>
      </c>
    </row>
    <row r="42" customFormat="false" ht="17.25" hidden="false" customHeight="false" outlineLevel="0" collapsed="false">
      <c r="A42" s="40"/>
      <c r="B42" s="41"/>
      <c r="C42" s="41"/>
      <c r="D42" s="30" t="s">
        <v>34</v>
      </c>
      <c r="E42" s="32" t="n">
        <v>0.5551</v>
      </c>
      <c r="F42" s="33" t="n">
        <f aca="false">B41*E42</f>
        <v>2.2204</v>
      </c>
      <c r="G42" s="34" t="n">
        <v>3</v>
      </c>
      <c r="H42" s="32" t="n">
        <f aca="false">(G42/B41)</f>
        <v>0.75</v>
      </c>
      <c r="I42" s="35" t="n">
        <f aca="false">(E42*B41-G42)</f>
        <v>-0.7796</v>
      </c>
      <c r="J42" s="36" t="str">
        <f aca="false">IF(SUM(I42)&gt;0,"YES","NO")</f>
        <v>NO</v>
      </c>
      <c r="K42" s="32" t="n">
        <f aca="false">E42*0.8</f>
        <v>0.44408</v>
      </c>
      <c r="L42" s="33" t="n">
        <f aca="false">K42*B41</f>
        <v>1.77632</v>
      </c>
      <c r="M42" s="33" t="n">
        <f aca="false">L42-G42</f>
        <v>-1.22368</v>
      </c>
      <c r="N42" s="37"/>
      <c r="O42" s="36" t="str">
        <f aca="false">IF(SUM(L42)&lt;=G42,"YES","NO")</f>
        <v>YES</v>
      </c>
      <c r="P42" s="38" t="str">
        <f aca="false">IF(SUM(M42)&gt;=1,"*"," ")</f>
        <v> </v>
      </c>
    </row>
    <row r="43" customFormat="false" ht="17.25" hidden="false" customHeight="false" outlineLevel="0" collapsed="false">
      <c r="G43" s="6"/>
      <c r="I43" s="49"/>
    </row>
    <row r="44" customFormat="false" ht="17.25" hidden="false" customHeight="false" outlineLevel="0" collapsed="false">
      <c r="G44" s="6"/>
      <c r="I44" s="66"/>
    </row>
    <row r="45" customFormat="false" ht="17.25" hidden="false" customHeight="false" outlineLevel="0" collapsed="false">
      <c r="B45" s="1"/>
      <c r="I45" s="66"/>
    </row>
    <row r="46" customFormat="false" ht="17.25" hidden="false" customHeight="false" outlineLevel="0" collapsed="false">
      <c r="A46" s="1" t="s">
        <v>39</v>
      </c>
      <c r="B46" s="2" t="n">
        <f aca="false">B5+B8+B11+B14+B17+B20+B23+B26+B29+B32+B35+B38+B41</f>
        <v>254</v>
      </c>
      <c r="D46" s="1" t="s">
        <v>40</v>
      </c>
      <c r="G46" s="67" t="n">
        <f aca="false">G5+G8+G11+G14+G17+G20+G23+G26+G29+G32+G35+G38+G41</f>
        <v>130</v>
      </c>
      <c r="I46" s="66"/>
      <c r="K46" s="69" t="s">
        <v>63</v>
      </c>
      <c r="L46" s="70" t="s">
        <v>64</v>
      </c>
    </row>
    <row r="47" customFormat="false" ht="17.25" hidden="false" customHeight="false" outlineLevel="0" collapsed="false">
      <c r="D47" s="1" t="s">
        <v>42</v>
      </c>
      <c r="G47" s="67" t="n">
        <f aca="false">+G6+G9+G12+G15+G18+G21+G24+G27+G30+G33+G36+G39+G42</f>
        <v>57</v>
      </c>
      <c r="I47" s="66"/>
    </row>
    <row r="48" customFormat="false" ht="17.25" hidden="false" customHeight="false" outlineLevel="0" collapsed="false">
      <c r="I48" s="66"/>
    </row>
    <row r="49" customFormat="false" ht="17.25" hidden="false" customHeight="false" outlineLevel="0" collapsed="false">
      <c r="I49" s="66"/>
    </row>
    <row r="50" customFormat="false" ht="17.25" hidden="false" customHeight="false" outlineLevel="0" collapsed="false">
      <c r="I50" s="66"/>
    </row>
    <row r="51" customFormat="false" ht="17.25" hidden="false" customHeight="false" outlineLevel="0" collapsed="false">
      <c r="I51" s="66"/>
    </row>
    <row r="52" customFormat="false" ht="17.25" hidden="false" customHeight="false" outlineLevel="0" collapsed="false">
      <c r="I52" s="66"/>
    </row>
    <row r="53" customFormat="false" ht="17.25" hidden="false" customHeight="false" outlineLevel="0" collapsed="false">
      <c r="I53" s="66"/>
    </row>
    <row r="54" customFormat="false" ht="17.25" hidden="false" customHeight="false" outlineLevel="0" collapsed="false">
      <c r="I54" s="66"/>
    </row>
    <row r="55" customFormat="false" ht="17.25" hidden="false" customHeight="false" outlineLevel="0" collapsed="false">
      <c r="I55" s="66"/>
    </row>
    <row r="56" customFormat="false" ht="17.25" hidden="false" customHeight="false" outlineLevel="0" collapsed="false">
      <c r="I56" s="66"/>
    </row>
    <row r="57" customFormat="false" ht="17.25" hidden="false" customHeight="false" outlineLevel="0" collapsed="false">
      <c r="I57" s="66"/>
    </row>
    <row r="58" customFormat="false" ht="17.25" hidden="false" customHeight="false" outlineLevel="0" collapsed="false">
      <c r="I58" s="66"/>
    </row>
    <row r="59" customFormat="false" ht="17.25" hidden="false" customHeight="false" outlineLevel="0" collapsed="false">
      <c r="I59" s="66"/>
    </row>
    <row r="60" customFormat="false" ht="17.25" hidden="false" customHeight="false" outlineLevel="0" collapsed="false">
      <c r="I60" s="66"/>
    </row>
    <row r="61" customFormat="false" ht="17.25" hidden="false" customHeight="false" outlineLevel="0" collapsed="false">
      <c r="I61" s="66"/>
    </row>
    <row r="62" customFormat="false" ht="17.25" hidden="false" customHeight="false" outlineLevel="0" collapsed="false">
      <c r="I62" s="66"/>
    </row>
    <row r="63" customFormat="false" ht="17.25" hidden="false" customHeight="false" outlineLevel="0" collapsed="false">
      <c r="I63" s="66"/>
    </row>
    <row r="64" customFormat="false" ht="17.25" hidden="false" customHeight="false" outlineLevel="0" collapsed="false">
      <c r="I64" s="66"/>
    </row>
    <row r="65" customFormat="false" ht="17.25" hidden="false" customHeight="false" outlineLevel="0" collapsed="false">
      <c r="I65" s="66"/>
    </row>
    <row r="66" customFormat="false" ht="17.25" hidden="false" customHeight="false" outlineLevel="0" collapsed="false">
      <c r="I66" s="66"/>
    </row>
    <row r="67" customFormat="false" ht="17.25" hidden="false" customHeight="false" outlineLevel="0" collapsed="false">
      <c r="I67" s="66"/>
    </row>
    <row r="68" customFormat="false" ht="17.25" hidden="false" customHeight="false" outlineLevel="0" collapsed="false">
      <c r="I68" s="66"/>
    </row>
    <row r="69" customFormat="false" ht="17.25" hidden="false" customHeight="false" outlineLevel="0" collapsed="false">
      <c r="I69" s="66"/>
    </row>
    <row r="70" customFormat="false" ht="17.25" hidden="false" customHeight="false" outlineLevel="0" collapsed="false">
      <c r="I70" s="66"/>
    </row>
    <row r="71" customFormat="false" ht="17.25" hidden="false" customHeight="false" outlineLevel="0" collapsed="false">
      <c r="I71" s="66"/>
    </row>
    <row r="72" customFormat="false" ht="17.25" hidden="false" customHeight="false" outlineLevel="0" collapsed="false">
      <c r="I72" s="66"/>
    </row>
    <row r="73" customFormat="false" ht="17.25" hidden="false" customHeight="false" outlineLevel="0" collapsed="false">
      <c r="I73" s="66"/>
    </row>
    <row r="74" customFormat="false" ht="17.25" hidden="false" customHeight="false" outlineLevel="0" collapsed="false">
      <c r="I74" s="66"/>
    </row>
  </sheetData>
  <printOptions headings="false" gridLines="false" gridLinesSet="true" horizontalCentered="false" verticalCentered="false"/>
  <pageMargins left="0.25" right="0" top="1.08958333333333" bottom="0.559722222222222" header="0.329861111111111" footer="0.35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&amp;C&amp;"Arial,Regular"&amp;13ENRON CORP
PUBLIC AFFAIRS ADMINISTRATION
2000 AFFIRMATIVE ACTION PLAN
Utilization Analysis
Analysis Data as of 11/7/00</oddHeader>
    <oddFooter>&amp;Lo:\aap2000\crp117ut.xls&amp;R&amp;"Arial,Regular"PAGE &amp;P OF &amp;N</oddFooter>
  </headerFooter>
  <rowBreaks count="1" manualBreakCount="1">
    <brk id="34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2"/>
  <sheetViews>
    <sheetView showFormulas="false" showGridLines="false" showRowColHeaders="true" showZeros="true" rightToLeft="false" tabSelected="false" showOutlineSymbols="true" defaultGridColor="true" view="pageBreakPreview" topLeftCell="A1" colorId="64" zoomScale="65" zoomScaleNormal="75" zoomScalePageLayoutView="65" workbookViewId="0">
      <pane xSplit="0" ySplit="4" topLeftCell="BM5" activePane="bottomLeft" state="frozen"/>
      <selection pane="topLeft" activeCell="A1" activeCellId="0" sqref="A1"/>
      <selection pane="bottomLeft" activeCell="A5" activeCellId="0" sqref="A5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2" min="2" style="2" width="11.28"/>
    <col collapsed="false" customWidth="true" hidden="true" outlineLevel="0" max="3" min="3" style="2" width="11.7"/>
    <col collapsed="false" customWidth="true" hidden="false" outlineLevel="0" max="4" min="4" style="1" width="11.7"/>
    <col collapsed="false" customWidth="true" hidden="false" outlineLevel="0" max="5" min="5" style="3" width="11.7"/>
    <col collapsed="false" customWidth="true" hidden="false" outlineLevel="0" max="6" min="6" style="4" width="11.7"/>
    <col collapsed="false" customWidth="true" hidden="false" outlineLevel="0" max="7" min="7" style="5" width="10.41"/>
    <col collapsed="false" customWidth="true" hidden="false" outlineLevel="0" max="8" min="8" style="3" width="11.7"/>
    <col collapsed="false" customWidth="true" hidden="false" outlineLevel="0" max="9" min="9" style="1" width="11.7"/>
    <col collapsed="false" customWidth="true" hidden="false" outlineLevel="0" max="10" min="10" style="6" width="10.85"/>
    <col collapsed="false" customWidth="true" hidden="false" outlineLevel="0" max="11" min="11" style="3" width="14.41"/>
    <col collapsed="false" customWidth="true" hidden="false" outlineLevel="0" max="12" min="12" style="4" width="12.28"/>
    <col collapsed="false" customWidth="true" hidden="false" outlineLevel="0" max="13" min="13" style="4" width="10.85"/>
    <col collapsed="false" customWidth="true" hidden="false" outlineLevel="0" max="14" min="14" style="0" width="2.42"/>
    <col collapsed="false" customWidth="true" hidden="false" outlineLevel="0" max="15" min="15" style="7" width="11.7"/>
    <col collapsed="false" customWidth="true" hidden="false" outlineLevel="0" max="16" min="16" style="1" width="12.85"/>
    <col collapsed="false" customWidth="false" hidden="false" outlineLevel="0" max="257" min="17" style="1" width="9.14"/>
  </cols>
  <sheetData>
    <row r="1" customFormat="false" ht="17.25" hidden="false" customHeight="false" outlineLevel="0" collapsed="false">
      <c r="B1" s="8" t="s">
        <v>0</v>
      </c>
      <c r="C1" s="2" t="s">
        <v>0</v>
      </c>
      <c r="D1" s="2"/>
      <c r="E1" s="9" t="s">
        <v>1</v>
      </c>
      <c r="F1" s="10" t="s">
        <v>2</v>
      </c>
      <c r="G1" s="11"/>
      <c r="H1" s="9" t="s">
        <v>1</v>
      </c>
      <c r="I1" s="8" t="s">
        <v>3</v>
      </c>
      <c r="J1" s="12"/>
      <c r="K1" s="9" t="s">
        <v>4</v>
      </c>
      <c r="L1" s="10" t="s">
        <v>5</v>
      </c>
      <c r="M1" s="10" t="s">
        <v>3</v>
      </c>
      <c r="O1" s="12"/>
      <c r="P1" s="13" t="s">
        <v>6</v>
      </c>
    </row>
    <row r="2" customFormat="false" ht="17.25" hidden="false" customHeight="false" outlineLevel="0" collapsed="false">
      <c r="B2" s="14" t="s">
        <v>7</v>
      </c>
      <c r="C2" s="15" t="s">
        <v>7</v>
      </c>
      <c r="D2" s="2"/>
      <c r="E2" s="16" t="s">
        <v>8</v>
      </c>
      <c r="F2" s="17" t="s">
        <v>9</v>
      </c>
      <c r="G2" s="18" t="s">
        <v>7</v>
      </c>
      <c r="H2" s="16" t="s">
        <v>10</v>
      </c>
      <c r="I2" s="14" t="s">
        <v>11</v>
      </c>
      <c r="J2" s="19" t="s">
        <v>12</v>
      </c>
      <c r="K2" s="16" t="s">
        <v>13</v>
      </c>
      <c r="L2" s="17" t="s">
        <v>14</v>
      </c>
      <c r="M2" s="17" t="s">
        <v>11</v>
      </c>
      <c r="O2" s="19" t="s">
        <v>15</v>
      </c>
      <c r="P2" s="20" t="s">
        <v>16</v>
      </c>
    </row>
    <row r="3" customFormat="false" ht="17.25" hidden="false" customHeight="false" outlineLevel="0" collapsed="false">
      <c r="B3" s="14" t="s">
        <v>17</v>
      </c>
      <c r="C3" s="21" t="s">
        <v>17</v>
      </c>
      <c r="D3" s="2"/>
      <c r="E3" s="16" t="s">
        <v>18</v>
      </c>
      <c r="F3" s="17" t="s">
        <v>19</v>
      </c>
      <c r="G3" s="18" t="s">
        <v>18</v>
      </c>
      <c r="H3" s="16" t="s">
        <v>20</v>
      </c>
      <c r="I3" s="14" t="s">
        <v>21</v>
      </c>
      <c r="J3" s="19" t="s">
        <v>22</v>
      </c>
      <c r="K3" s="16" t="s">
        <v>23</v>
      </c>
      <c r="L3" s="17" t="s">
        <v>24</v>
      </c>
      <c r="M3" s="17" t="s">
        <v>24</v>
      </c>
      <c r="O3" s="19" t="s">
        <v>25</v>
      </c>
      <c r="P3" s="22" t="s">
        <v>26</v>
      </c>
    </row>
    <row r="4" customFormat="false" ht="17.25" hidden="false" customHeight="false" outlineLevel="0" collapsed="false">
      <c r="B4" s="23" t="n">
        <v>36837</v>
      </c>
      <c r="C4" s="24" t="n">
        <v>35490</v>
      </c>
      <c r="D4" s="2"/>
      <c r="E4" s="25" t="s">
        <v>27</v>
      </c>
      <c r="F4" s="26" t="s">
        <v>28</v>
      </c>
      <c r="G4" s="27" t="n">
        <f aca="false">+B4</f>
        <v>36837</v>
      </c>
      <c r="H4" s="23" t="n">
        <f aca="false">+B4</f>
        <v>36837</v>
      </c>
      <c r="I4" s="23" t="n">
        <f aca="false">+B4</f>
        <v>36837</v>
      </c>
      <c r="J4" s="27" t="s">
        <v>29</v>
      </c>
      <c r="K4" s="25" t="s">
        <v>30</v>
      </c>
      <c r="L4" s="26" t="s">
        <v>30</v>
      </c>
      <c r="M4" s="26" t="s">
        <v>30</v>
      </c>
      <c r="O4" s="28"/>
      <c r="P4" s="29" t="s">
        <v>31</v>
      </c>
    </row>
    <row r="5" customFormat="false" ht="17.25" hidden="false" customHeight="false" outlineLevel="0" collapsed="false">
      <c r="A5" s="30" t="s">
        <v>43</v>
      </c>
      <c r="B5" s="31" t="n">
        <v>1</v>
      </c>
      <c r="C5" s="31" t="n">
        <v>51</v>
      </c>
      <c r="D5" s="30" t="s">
        <v>33</v>
      </c>
      <c r="E5" s="32" t="n">
        <v>0.3812</v>
      </c>
      <c r="F5" s="33" t="n">
        <f aca="false">B5*E5</f>
        <v>0.3812</v>
      </c>
      <c r="G5" s="34" t="n">
        <v>1</v>
      </c>
      <c r="H5" s="32" t="n">
        <f aca="false">(G5/B5)</f>
        <v>1</v>
      </c>
      <c r="I5" s="35" t="n">
        <f aca="false">(E5*B5-G5)</f>
        <v>-0.6188</v>
      </c>
      <c r="J5" s="36" t="str">
        <f aca="false">IF(SUM(I5)&gt;0,"YES","NO")</f>
        <v>NO</v>
      </c>
      <c r="K5" s="32" t="n">
        <f aca="false">E5*0.8</f>
        <v>0.30496</v>
      </c>
      <c r="L5" s="33" t="n">
        <f aca="false">K5*B5</f>
        <v>0.30496</v>
      </c>
      <c r="M5" s="33" t="n">
        <f aca="false">L5-G5</f>
        <v>-0.69504</v>
      </c>
      <c r="N5" s="37"/>
      <c r="O5" s="36" t="str">
        <f aca="false">IF(SUM(L5)&lt;=G5,"YES","NO")</f>
        <v>YES</v>
      </c>
      <c r="P5" s="38" t="str">
        <f aca="false">IF(SUM(M5)&gt;=1,"*"," ")</f>
        <v> 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</row>
    <row r="6" customFormat="false" ht="17.25" hidden="false" customHeight="false" outlineLevel="0" collapsed="false">
      <c r="A6" s="64"/>
      <c r="B6" s="65"/>
      <c r="C6" s="65"/>
      <c r="D6" s="30" t="s">
        <v>34</v>
      </c>
      <c r="E6" s="32" t="n">
        <v>0.1924</v>
      </c>
      <c r="F6" s="33" t="n">
        <f aca="false">B5*E6</f>
        <v>0.1924</v>
      </c>
      <c r="G6" s="34" t="n">
        <v>0</v>
      </c>
      <c r="H6" s="32" t="n">
        <f aca="false">(G6/B5)</f>
        <v>0</v>
      </c>
      <c r="I6" s="35" t="n">
        <f aca="false">(E6*B5-G6)</f>
        <v>0.1924</v>
      </c>
      <c r="J6" s="36" t="str">
        <f aca="false">IF(SUM(I6)&gt;0,"YES","NO")</f>
        <v>YES</v>
      </c>
      <c r="K6" s="32" t="n">
        <f aca="false">E6*0.8</f>
        <v>0.15392</v>
      </c>
      <c r="L6" s="33" t="n">
        <f aca="false">K6*B5</f>
        <v>0.15392</v>
      </c>
      <c r="M6" s="33" t="n">
        <f aca="false">L6-G6</f>
        <v>0.15392</v>
      </c>
      <c r="N6" s="37"/>
      <c r="O6" s="36" t="str">
        <f aca="false">IF(SUM(L6)&lt;=G6,"YES","NO")</f>
        <v>NO</v>
      </c>
      <c r="P6" s="38" t="str">
        <f aca="false">IF(SUM(M6)&gt;=1,"*"," ")</f>
        <v> </v>
      </c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</row>
    <row r="7" customFormat="false" ht="17.25" hidden="false" customHeight="false" outlineLevel="0" collapsed="false">
      <c r="G7" s="6"/>
      <c r="I7" s="49"/>
    </row>
    <row r="8" customFormat="false" ht="17.25" hidden="false" customHeight="false" outlineLevel="0" collapsed="false">
      <c r="A8" s="30" t="s">
        <v>44</v>
      </c>
      <c r="B8" s="31" t="n">
        <v>24</v>
      </c>
      <c r="C8" s="31" t="n">
        <v>78</v>
      </c>
      <c r="D8" s="30" t="s">
        <v>33</v>
      </c>
      <c r="E8" s="32" t="n">
        <v>0.4041</v>
      </c>
      <c r="F8" s="33" t="n">
        <f aca="false">B8*E8</f>
        <v>9.6984</v>
      </c>
      <c r="G8" s="34" t="n">
        <v>11</v>
      </c>
      <c r="H8" s="32" t="n">
        <f aca="false">(G8/B8)</f>
        <v>0.458333333333333</v>
      </c>
      <c r="I8" s="35" t="n">
        <f aca="false">(E8*B8-G8)</f>
        <v>-1.3016</v>
      </c>
      <c r="J8" s="36" t="str">
        <f aca="false">IF(SUM(I8)&gt;0,"YES","NO")</f>
        <v>NO</v>
      </c>
      <c r="K8" s="32" t="n">
        <f aca="false">E8*0.8</f>
        <v>0.32328</v>
      </c>
      <c r="L8" s="33" t="n">
        <f aca="false">K8*B8</f>
        <v>7.75872</v>
      </c>
      <c r="M8" s="33" t="n">
        <f aca="false">L8-G8</f>
        <v>-3.24128</v>
      </c>
      <c r="N8" s="37"/>
      <c r="O8" s="36" t="str">
        <f aca="false">IF(SUM(L8)&lt;=G8,"YES","NO")</f>
        <v>YES</v>
      </c>
      <c r="P8" s="38" t="str">
        <f aca="false">IF(SUM(M8)&gt;=1,"*"," ")</f>
        <v> </v>
      </c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customFormat="false" ht="17.25" hidden="false" customHeight="false" outlineLevel="0" collapsed="false">
      <c r="A9" s="40"/>
      <c r="B9" s="41"/>
      <c r="C9" s="41"/>
      <c r="D9" s="30" t="s">
        <v>34</v>
      </c>
      <c r="E9" s="32" t="n">
        <v>0.2205</v>
      </c>
      <c r="F9" s="33" t="n">
        <f aca="false">B8*E9</f>
        <v>5.292</v>
      </c>
      <c r="G9" s="34" t="n">
        <v>6</v>
      </c>
      <c r="H9" s="32" t="n">
        <f aca="false">(G9/B8)</f>
        <v>0.25</v>
      </c>
      <c r="I9" s="35" t="n">
        <f aca="false">(E9*B8-G9)</f>
        <v>-0.708</v>
      </c>
      <c r="J9" s="36" t="str">
        <f aca="false">IF(SUM(I9)&gt;0,"YES","NO")</f>
        <v>NO</v>
      </c>
      <c r="K9" s="32" t="n">
        <f aca="false">E9*0.8</f>
        <v>0.1764</v>
      </c>
      <c r="L9" s="33" t="n">
        <f aca="false">K9*B8</f>
        <v>4.2336</v>
      </c>
      <c r="M9" s="33" t="n">
        <f aca="false">L9-G9</f>
        <v>-1.7664</v>
      </c>
      <c r="N9" s="37"/>
      <c r="O9" s="36" t="str">
        <f aca="false">IF(SUM(L9)&lt;=G9,"YES","NO")</f>
        <v>YES</v>
      </c>
      <c r="P9" s="38" t="str">
        <f aca="false">IF(SUM(M9)&gt;=1,"*"," ")</f>
        <v> </v>
      </c>
    </row>
    <row r="10" customFormat="false" ht="17.25" hidden="false" customHeight="false" outlineLevel="0" collapsed="false">
      <c r="D10" s="40"/>
      <c r="E10" s="58"/>
      <c r="F10" s="59"/>
      <c r="G10" s="60"/>
      <c r="H10" s="58"/>
      <c r="I10" s="61"/>
    </row>
    <row r="11" customFormat="false" ht="17.25" hidden="false" customHeight="false" outlineLevel="0" collapsed="false">
      <c r="A11" s="30" t="s">
        <v>32</v>
      </c>
      <c r="B11" s="31" t="n">
        <v>20</v>
      </c>
      <c r="C11" s="31" t="n">
        <v>51</v>
      </c>
      <c r="D11" s="30" t="s">
        <v>33</v>
      </c>
      <c r="E11" s="32" t="n">
        <v>0.4348</v>
      </c>
      <c r="F11" s="33" t="n">
        <f aca="false">B11*E11</f>
        <v>8.696</v>
      </c>
      <c r="G11" s="34" t="n">
        <v>17</v>
      </c>
      <c r="H11" s="32" t="n">
        <f aca="false">(G11/B11)</f>
        <v>0.85</v>
      </c>
      <c r="I11" s="35" t="n">
        <f aca="false">(E11*B11-G11)</f>
        <v>-8.304</v>
      </c>
      <c r="J11" s="36" t="str">
        <f aca="false">IF(SUM(I11)&gt;0,"YES","NO")</f>
        <v>NO</v>
      </c>
      <c r="K11" s="32" t="n">
        <f aca="false">E11*0.8</f>
        <v>0.34784</v>
      </c>
      <c r="L11" s="33" t="n">
        <f aca="false">K11*B11</f>
        <v>6.9568</v>
      </c>
      <c r="M11" s="33" t="n">
        <f aca="false">L11-G11</f>
        <v>-10.0432</v>
      </c>
      <c r="N11" s="37"/>
      <c r="O11" s="36" t="str">
        <f aca="false">IF(SUM(L11)&lt;=G11,"YES","NO")</f>
        <v>YES</v>
      </c>
      <c r="P11" s="38" t="str">
        <f aca="false">IF(SUM(M11)&gt;=1,"*"," ")</f>
        <v> </v>
      </c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</row>
    <row r="12" customFormat="false" ht="17.25" hidden="false" customHeight="false" outlineLevel="0" collapsed="false">
      <c r="A12" s="40"/>
      <c r="B12" s="41"/>
      <c r="C12" s="41"/>
      <c r="D12" s="30" t="s">
        <v>34</v>
      </c>
      <c r="E12" s="32" t="n">
        <v>0.2529</v>
      </c>
      <c r="F12" s="33" t="n">
        <f aca="false">B11*E12</f>
        <v>5.058</v>
      </c>
      <c r="G12" s="34" t="n">
        <v>5</v>
      </c>
      <c r="H12" s="32" t="n">
        <f aca="false">(G12/B11)</f>
        <v>0.25</v>
      </c>
      <c r="I12" s="35" t="n">
        <f aca="false">(E12*B11-G12)</f>
        <v>0.0579999999999998</v>
      </c>
      <c r="J12" s="36" t="str">
        <f aca="false">IF(SUM(I12)&gt;0,"YES","NO")</f>
        <v>YES</v>
      </c>
      <c r="K12" s="32" t="n">
        <f aca="false">E12*0.8</f>
        <v>0.20232</v>
      </c>
      <c r="L12" s="33" t="n">
        <f aca="false">K12*B11</f>
        <v>4.0464</v>
      </c>
      <c r="M12" s="33" t="n">
        <f aca="false">L12-G12</f>
        <v>-0.9536</v>
      </c>
      <c r="N12" s="37"/>
      <c r="O12" s="36" t="str">
        <f aca="false">IF(SUM(L12)&lt;=G12,"YES","NO")</f>
        <v>YES</v>
      </c>
      <c r="P12" s="38" t="str">
        <f aca="false">IF(SUM(M12)&gt;=1,"*"," ")</f>
        <v> </v>
      </c>
    </row>
    <row r="13" customFormat="false" ht="17.25" hidden="false" customHeight="false" outlineLevel="0" collapsed="false">
      <c r="G13" s="6"/>
      <c r="I13" s="49"/>
    </row>
    <row r="14" customFormat="false" ht="17.25" hidden="false" customHeight="false" outlineLevel="0" collapsed="false">
      <c r="A14" s="30" t="s">
        <v>36</v>
      </c>
      <c r="B14" s="31" t="n">
        <v>33</v>
      </c>
      <c r="C14" s="31" t="n">
        <v>51</v>
      </c>
      <c r="D14" s="30" t="s">
        <v>33</v>
      </c>
      <c r="E14" s="63" t="n">
        <v>0.5278</v>
      </c>
      <c r="F14" s="33" t="n">
        <f aca="false">B14*E14</f>
        <v>17.4174</v>
      </c>
      <c r="G14" s="34" t="n">
        <v>25</v>
      </c>
      <c r="H14" s="32" t="n">
        <f aca="false">(G14/B14)</f>
        <v>0.757575757575758</v>
      </c>
      <c r="I14" s="35" t="n">
        <f aca="false">(E14*B14-G14)</f>
        <v>-7.5826</v>
      </c>
      <c r="J14" s="36" t="str">
        <f aca="false">IF(SUM(I14)&gt;0,"YES","NO")</f>
        <v>NO</v>
      </c>
      <c r="K14" s="32" t="n">
        <f aca="false">E14*0.8</f>
        <v>0.42224</v>
      </c>
      <c r="L14" s="33" t="n">
        <f aca="false">K14*B14</f>
        <v>13.93392</v>
      </c>
      <c r="M14" s="33" t="n">
        <f aca="false">L14-G14</f>
        <v>-11.06608</v>
      </c>
      <c r="N14" s="37"/>
      <c r="O14" s="36" t="str">
        <f aca="false">IF(SUM(L14)&lt;=G14,"YES","NO")</f>
        <v>YES</v>
      </c>
      <c r="P14" s="38" t="str">
        <f aca="false">IF(SUM(M14)&gt;=1,"*"," ")</f>
        <v> </v>
      </c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</row>
    <row r="15" customFormat="false" ht="17.25" hidden="false" customHeight="false" outlineLevel="0" collapsed="false">
      <c r="A15" s="64"/>
      <c r="B15" s="65"/>
      <c r="C15" s="65"/>
      <c r="D15" s="30" t="s">
        <v>34</v>
      </c>
      <c r="E15" s="32" t="n">
        <v>0.2648</v>
      </c>
      <c r="F15" s="33" t="n">
        <f aca="false">B14*E15</f>
        <v>8.7384</v>
      </c>
      <c r="G15" s="34" t="n">
        <v>10</v>
      </c>
      <c r="H15" s="32" t="n">
        <f aca="false">(G15/B14)</f>
        <v>0.303030303030303</v>
      </c>
      <c r="I15" s="35" t="n">
        <f aca="false">(E15*B14-G15)</f>
        <v>-1.2616</v>
      </c>
      <c r="J15" s="36" t="str">
        <f aca="false">IF(SUM(I15)&gt;0,"YES","NO")</f>
        <v>NO</v>
      </c>
      <c r="K15" s="32" t="n">
        <f aca="false">E15*0.8</f>
        <v>0.21184</v>
      </c>
      <c r="L15" s="33" t="n">
        <f aca="false">K15*B14</f>
        <v>6.99072</v>
      </c>
      <c r="M15" s="33" t="n">
        <f aca="false">L15-G15</f>
        <v>-3.00928</v>
      </c>
      <c r="N15" s="37"/>
      <c r="O15" s="36" t="str">
        <f aca="false">IF(SUM(L15)&lt;=G15,"YES","NO")</f>
        <v>YES</v>
      </c>
      <c r="P15" s="38" t="str">
        <f aca="false">IF(SUM(M15)&gt;=1,"*"," ")</f>
        <v> </v>
      </c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</row>
    <row r="16" customFormat="false" ht="17.25" hidden="false" customHeight="false" outlineLevel="0" collapsed="false">
      <c r="G16" s="6"/>
      <c r="I16" s="49"/>
    </row>
    <row r="17" customFormat="false" ht="17.25" hidden="false" customHeight="false" outlineLevel="0" collapsed="false">
      <c r="A17" s="42" t="s">
        <v>54</v>
      </c>
      <c r="B17" s="62" t="n">
        <v>27</v>
      </c>
      <c r="C17" s="62" t="n">
        <v>51</v>
      </c>
      <c r="D17" s="30" t="s">
        <v>33</v>
      </c>
      <c r="E17" s="32" t="n">
        <v>0.635</v>
      </c>
      <c r="F17" s="33" t="n">
        <f aca="false">B17*E17</f>
        <v>17.145</v>
      </c>
      <c r="G17" s="34" t="n">
        <v>24</v>
      </c>
      <c r="H17" s="32" t="n">
        <f aca="false">(G17/B17)</f>
        <v>0.888888888888889</v>
      </c>
      <c r="I17" s="35" t="n">
        <f aca="false">(E17*B17-G17)</f>
        <v>-6.855</v>
      </c>
      <c r="J17" s="36" t="str">
        <f aca="false">IF(SUM(I17)&gt;0,"YES","NO")</f>
        <v>NO</v>
      </c>
      <c r="K17" s="32" t="n">
        <f aca="false">E17*0.8</f>
        <v>0.508</v>
      </c>
      <c r="L17" s="33" t="n">
        <f aca="false">K17*B17</f>
        <v>13.716</v>
      </c>
      <c r="M17" s="33" t="n">
        <f aca="false">L17-G17</f>
        <v>-10.284</v>
      </c>
      <c r="N17" s="37"/>
      <c r="O17" s="36" t="str">
        <f aca="false">IF(SUM(L17)&lt;=G17,"YES","NO")</f>
        <v>YES</v>
      </c>
      <c r="P17" s="38" t="str">
        <f aca="false">IF(SUM(M17)&gt;=1,"*"," ")</f>
        <v> </v>
      </c>
    </row>
    <row r="18" customFormat="false" ht="17.25" hidden="false" customHeight="false" outlineLevel="0" collapsed="false">
      <c r="A18" s="64"/>
      <c r="B18" s="65"/>
      <c r="C18" s="65"/>
      <c r="D18" s="30" t="s">
        <v>34</v>
      </c>
      <c r="E18" s="32" t="n">
        <v>0.2937</v>
      </c>
      <c r="F18" s="33" t="n">
        <f aca="false">B17*E18</f>
        <v>7.9299</v>
      </c>
      <c r="G18" s="34" t="n">
        <v>9</v>
      </c>
      <c r="H18" s="32" t="n">
        <f aca="false">(G18/B17)</f>
        <v>0.333333333333333</v>
      </c>
      <c r="I18" s="35" t="n">
        <f aca="false">(E18*B17-G18)</f>
        <v>-1.0701</v>
      </c>
      <c r="J18" s="36" t="str">
        <f aca="false">IF(SUM(I18)&gt;0,"YES","NO")</f>
        <v>NO</v>
      </c>
      <c r="K18" s="32" t="n">
        <f aca="false">E18*0.8</f>
        <v>0.23496</v>
      </c>
      <c r="L18" s="33" t="n">
        <f aca="false">K18*B17</f>
        <v>6.34392</v>
      </c>
      <c r="M18" s="33" t="n">
        <f aca="false">L18-G18</f>
        <v>-2.65608</v>
      </c>
      <c r="N18" s="37"/>
      <c r="O18" s="36" t="str">
        <f aca="false">IF(SUM(L18)&lt;=G18,"YES","NO")</f>
        <v>YES</v>
      </c>
      <c r="P18" s="38" t="str">
        <f aca="false">IF(SUM(M18)&gt;=1,"*"," ")</f>
        <v> </v>
      </c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customFormat="false" ht="17.25" hidden="false" customHeight="false" outlineLevel="0" collapsed="false">
      <c r="G19" s="6"/>
      <c r="I19" s="49"/>
    </row>
    <row r="20" customFormat="false" ht="17.25" hidden="false" customHeight="false" outlineLevel="0" collapsed="false">
      <c r="A20" s="42" t="s">
        <v>55</v>
      </c>
      <c r="B20" s="62" t="n">
        <v>10</v>
      </c>
      <c r="C20" s="62" t="n">
        <v>51</v>
      </c>
      <c r="D20" s="30" t="s">
        <v>33</v>
      </c>
      <c r="E20" s="32" t="n">
        <v>0.2822</v>
      </c>
      <c r="F20" s="33" t="n">
        <f aca="false">B20*E20</f>
        <v>2.822</v>
      </c>
      <c r="G20" s="34" t="n">
        <v>10</v>
      </c>
      <c r="H20" s="32" t="n">
        <f aca="false">(G20/B20)</f>
        <v>1</v>
      </c>
      <c r="I20" s="35" t="n">
        <f aca="false">(E20*B20-G20)</f>
        <v>-7.178</v>
      </c>
      <c r="J20" s="36" t="str">
        <f aca="false">IF(SUM(I20)&gt;0,"YES","NO")</f>
        <v>NO</v>
      </c>
      <c r="K20" s="32" t="n">
        <f aca="false">E20*0.8</f>
        <v>0.22576</v>
      </c>
      <c r="L20" s="33" t="n">
        <f aca="false">K20*B20</f>
        <v>2.2576</v>
      </c>
      <c r="M20" s="33" t="n">
        <f aca="false">L20-G20</f>
        <v>-7.7424</v>
      </c>
      <c r="N20" s="37"/>
      <c r="O20" s="36" t="str">
        <f aca="false">IF(SUM(L20)&lt;=G20,"YES","NO")</f>
        <v>YES</v>
      </c>
      <c r="P20" s="38" t="str">
        <f aca="false">IF(SUM(M20)&gt;=1,"*"," ")</f>
        <v> </v>
      </c>
    </row>
    <row r="21" customFormat="false" ht="17.25" hidden="false" customHeight="false" outlineLevel="0" collapsed="false">
      <c r="A21" s="64"/>
      <c r="B21" s="65"/>
      <c r="C21" s="65"/>
      <c r="D21" s="30" t="s">
        <v>34</v>
      </c>
      <c r="E21" s="32" t="n">
        <v>0.1979</v>
      </c>
      <c r="F21" s="33" t="n">
        <f aca="false">B20*E21</f>
        <v>1.979</v>
      </c>
      <c r="G21" s="34" t="n">
        <v>9</v>
      </c>
      <c r="H21" s="32" t="n">
        <f aca="false">(G21/B20)</f>
        <v>0.9</v>
      </c>
      <c r="I21" s="35" t="n">
        <f aca="false">(E21*B20-G21)</f>
        <v>-7.021</v>
      </c>
      <c r="J21" s="36" t="str">
        <f aca="false">IF(SUM(I21)&gt;0,"YES","NO")</f>
        <v>NO</v>
      </c>
      <c r="K21" s="32" t="n">
        <f aca="false">E21*0.8</f>
        <v>0.15832</v>
      </c>
      <c r="L21" s="33" t="n">
        <f aca="false">K21*B20</f>
        <v>1.5832</v>
      </c>
      <c r="M21" s="33" t="n">
        <f aca="false">L21-G21</f>
        <v>-7.4168</v>
      </c>
      <c r="N21" s="37"/>
      <c r="O21" s="36" t="str">
        <f aca="false">IF(SUM(L21)&lt;=G21,"YES","NO")</f>
        <v>YES</v>
      </c>
      <c r="P21" s="38" t="str">
        <f aca="false">IF(SUM(M21)&gt;=1,"*"," ")</f>
        <v> </v>
      </c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</row>
    <row r="22" customFormat="false" ht="17.25" hidden="false" customHeight="false" outlineLevel="0" collapsed="false">
      <c r="G22" s="6"/>
      <c r="I22" s="49"/>
    </row>
    <row r="23" customFormat="false" ht="17.25" hidden="false" customHeight="false" outlineLevel="0" collapsed="false">
      <c r="A23" s="42" t="s">
        <v>48</v>
      </c>
      <c r="B23" s="62" t="n">
        <v>27</v>
      </c>
      <c r="C23" s="62" t="n">
        <v>51</v>
      </c>
      <c r="D23" s="30" t="s">
        <v>33</v>
      </c>
      <c r="E23" s="32" t="n">
        <v>0.9354</v>
      </c>
      <c r="F23" s="33" t="n">
        <f aca="false">B23*E23</f>
        <v>25.2558</v>
      </c>
      <c r="G23" s="34" t="n">
        <v>27</v>
      </c>
      <c r="H23" s="32" t="n">
        <f aca="false">(G23/B23)</f>
        <v>1</v>
      </c>
      <c r="I23" s="35" t="n">
        <f aca="false">(E23*B23-G23)</f>
        <v>-1.7442</v>
      </c>
      <c r="J23" s="36" t="str">
        <f aca="false">IF(SUM(I23)&gt;0,"YES","NO")</f>
        <v>NO</v>
      </c>
      <c r="K23" s="32" t="n">
        <f aca="false">E23*0.8</f>
        <v>0.74832</v>
      </c>
      <c r="L23" s="33" t="n">
        <f aca="false">K23*B23</f>
        <v>20.20464</v>
      </c>
      <c r="M23" s="33" t="n">
        <f aca="false">L23-G23</f>
        <v>-6.79536</v>
      </c>
      <c r="N23" s="37"/>
      <c r="O23" s="36" t="str">
        <f aca="false">IF(SUM(L23)&lt;=G23,"YES","NO")</f>
        <v>YES</v>
      </c>
      <c r="P23" s="38" t="str">
        <f aca="false">IF(SUM(M23)&gt;=1,"*"," ")</f>
        <v> </v>
      </c>
    </row>
    <row r="24" customFormat="false" ht="17.25" hidden="false" customHeight="false" outlineLevel="0" collapsed="false">
      <c r="A24" s="64"/>
      <c r="B24" s="65"/>
      <c r="C24" s="65"/>
      <c r="D24" s="30" t="s">
        <v>34</v>
      </c>
      <c r="E24" s="32" t="n">
        <v>0.3323</v>
      </c>
      <c r="F24" s="33" t="n">
        <f aca="false">B23*E24</f>
        <v>8.9721</v>
      </c>
      <c r="G24" s="34" t="n">
        <v>12</v>
      </c>
      <c r="H24" s="32" t="n">
        <f aca="false">(G24/B23)</f>
        <v>0.444444444444444</v>
      </c>
      <c r="I24" s="35" t="n">
        <f aca="false">(E24*B23-G24)</f>
        <v>-3.0279</v>
      </c>
      <c r="J24" s="36" t="str">
        <f aca="false">IF(SUM(I24)&gt;0,"YES","NO")</f>
        <v>NO</v>
      </c>
      <c r="K24" s="32" t="n">
        <f aca="false">E24*0.8</f>
        <v>0.26584</v>
      </c>
      <c r="L24" s="33" t="n">
        <f aca="false">K24*B23</f>
        <v>7.17768</v>
      </c>
      <c r="M24" s="33" t="n">
        <f aca="false">L24-G24</f>
        <v>-4.82232</v>
      </c>
      <c r="N24" s="37"/>
      <c r="O24" s="36" t="str">
        <f aca="false">IF(SUM(L24)&lt;=G24,"YES","NO")</f>
        <v>YES</v>
      </c>
      <c r="P24" s="38" t="str">
        <f aca="false">IF(SUM(M24)&gt;=1,"*"," ")</f>
        <v> </v>
      </c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</row>
    <row r="25" customFormat="false" ht="17.25" hidden="false" customHeight="false" outlineLevel="0" collapsed="false">
      <c r="G25" s="6"/>
      <c r="I25" s="49"/>
    </row>
    <row r="26" customFormat="false" ht="17.25" hidden="false" customHeight="false" outlineLevel="0" collapsed="false">
      <c r="A26" s="42" t="s">
        <v>57</v>
      </c>
      <c r="B26" s="62" t="n">
        <v>21</v>
      </c>
      <c r="C26" s="62" t="n">
        <v>51</v>
      </c>
      <c r="D26" s="30" t="s">
        <v>33</v>
      </c>
      <c r="E26" s="32" t="n">
        <v>0.9204</v>
      </c>
      <c r="F26" s="33" t="n">
        <f aca="false">B26*E26</f>
        <v>19.3284</v>
      </c>
      <c r="G26" s="34" t="n">
        <v>20</v>
      </c>
      <c r="H26" s="32" t="n">
        <f aca="false">(G26/B26)</f>
        <v>0.952380952380952</v>
      </c>
      <c r="I26" s="35" t="n">
        <f aca="false">(E26*B26-G26)</f>
        <v>-0.671600000000002</v>
      </c>
      <c r="J26" s="36" t="str">
        <f aca="false">IF(SUM(I26)&gt;0,"YES","NO")</f>
        <v>NO</v>
      </c>
      <c r="K26" s="32" t="n">
        <f aca="false">E26*0.8</f>
        <v>0.73632</v>
      </c>
      <c r="L26" s="33" t="n">
        <f aca="false">K26*B26</f>
        <v>15.46272</v>
      </c>
      <c r="M26" s="33" t="n">
        <f aca="false">L26-G26</f>
        <v>-4.53728</v>
      </c>
      <c r="N26" s="37"/>
      <c r="O26" s="36" t="str">
        <f aca="false">IF(SUM(L26)&lt;=G26,"YES","NO")</f>
        <v>YES</v>
      </c>
      <c r="P26" s="38" t="str">
        <f aca="false">IF(SUM(M26)&gt;=1,"*"," ")</f>
        <v> </v>
      </c>
    </row>
    <row r="27" customFormat="false" ht="17.25" hidden="false" customHeight="false" outlineLevel="0" collapsed="false">
      <c r="A27" s="40"/>
      <c r="B27" s="41"/>
      <c r="C27" s="41"/>
      <c r="D27" s="30" t="s">
        <v>34</v>
      </c>
      <c r="E27" s="32" t="n">
        <v>0.4604</v>
      </c>
      <c r="F27" s="33" t="n">
        <f aca="false">B26*E27</f>
        <v>9.6684</v>
      </c>
      <c r="G27" s="34" t="n">
        <v>11</v>
      </c>
      <c r="H27" s="32" t="n">
        <f aca="false">(G27/B26)</f>
        <v>0.523809523809524</v>
      </c>
      <c r="I27" s="35" t="n">
        <f aca="false">(E27*B26-G27)</f>
        <v>-1.3316</v>
      </c>
      <c r="J27" s="36" t="str">
        <f aca="false">IF(SUM(I27)&gt;0,"YES","NO")</f>
        <v>NO</v>
      </c>
      <c r="K27" s="32" t="n">
        <f aca="false">E27*0.8</f>
        <v>0.36832</v>
      </c>
      <c r="L27" s="33" t="n">
        <f aca="false">K27*B26</f>
        <v>7.73472</v>
      </c>
      <c r="M27" s="33" t="n">
        <f aca="false">L27-G27</f>
        <v>-3.26528</v>
      </c>
      <c r="N27" s="37"/>
      <c r="O27" s="36" t="str">
        <f aca="false">IF(SUM(L27)&lt;=G27,"YES","NO")</f>
        <v>YES</v>
      </c>
      <c r="P27" s="38" t="str">
        <f aca="false">IF(SUM(M27)&gt;=1,"*"," ")</f>
        <v> </v>
      </c>
    </row>
    <row r="28" customFormat="false" ht="17.25" hidden="false" customHeight="false" outlineLevel="0" collapsed="false">
      <c r="G28" s="6"/>
      <c r="I28" s="49"/>
    </row>
    <row r="29" customFormat="false" ht="17.25" hidden="false" customHeight="false" outlineLevel="0" collapsed="false">
      <c r="A29" s="42" t="s">
        <v>58</v>
      </c>
      <c r="B29" s="62" t="n">
        <v>16</v>
      </c>
      <c r="C29" s="62" t="n">
        <v>51</v>
      </c>
      <c r="D29" s="30" t="s">
        <v>33</v>
      </c>
      <c r="E29" s="32" t="n">
        <v>0.8794</v>
      </c>
      <c r="F29" s="33" t="n">
        <f aca="false">B29*E29</f>
        <v>14.0704</v>
      </c>
      <c r="G29" s="34" t="n">
        <v>11</v>
      </c>
      <c r="H29" s="32" t="n">
        <f aca="false">(G29/B29)</f>
        <v>0.6875</v>
      </c>
      <c r="I29" s="35" t="n">
        <f aca="false">(E29*B29-G29)</f>
        <v>3.0704</v>
      </c>
      <c r="J29" s="36" t="str">
        <f aca="false">IF(SUM(I29)&gt;0,"YES","NO")</f>
        <v>YES</v>
      </c>
      <c r="K29" s="32" t="n">
        <f aca="false">E29*0.8</f>
        <v>0.70352</v>
      </c>
      <c r="L29" s="33" t="n">
        <f aca="false">K29*B29</f>
        <v>11.25632</v>
      </c>
      <c r="M29" s="33" t="n">
        <f aca="false">L29-G29</f>
        <v>0.256320000000001</v>
      </c>
      <c r="N29" s="37"/>
      <c r="O29" s="36" t="str">
        <f aca="false">IF(SUM(L29)&lt;=G29,"YES","NO")</f>
        <v>NO</v>
      </c>
      <c r="P29" s="38" t="str">
        <f aca="false">IF(SUM(M29)&gt;=1,"*"," ")</f>
        <v> </v>
      </c>
    </row>
    <row r="30" customFormat="false" ht="17.25" hidden="false" customHeight="false" outlineLevel="0" collapsed="false">
      <c r="A30" s="40"/>
      <c r="B30" s="41"/>
      <c r="C30" s="41"/>
      <c r="D30" s="30" t="s">
        <v>34</v>
      </c>
      <c r="E30" s="32" t="n">
        <v>0.4035</v>
      </c>
      <c r="F30" s="33" t="n">
        <f aca="false">B29*E30</f>
        <v>6.456</v>
      </c>
      <c r="G30" s="34" t="n">
        <v>13</v>
      </c>
      <c r="H30" s="32" t="n">
        <f aca="false">(G30/B29)</f>
        <v>0.8125</v>
      </c>
      <c r="I30" s="35" t="n">
        <f aca="false">(E30*B29-G30)</f>
        <v>-6.544</v>
      </c>
      <c r="J30" s="36" t="str">
        <f aca="false">IF(SUM(I30)&gt;0,"YES","NO")</f>
        <v>NO</v>
      </c>
      <c r="K30" s="32" t="n">
        <f aca="false">E30*0.8</f>
        <v>0.3228</v>
      </c>
      <c r="L30" s="33" t="n">
        <f aca="false">K30*B29</f>
        <v>5.1648</v>
      </c>
      <c r="M30" s="33" t="n">
        <f aca="false">L30-G30</f>
        <v>-7.8352</v>
      </c>
      <c r="N30" s="37"/>
      <c r="O30" s="36" t="str">
        <f aca="false">IF(SUM(L30)&lt;=G30,"YES","NO")</f>
        <v>YES</v>
      </c>
      <c r="P30" s="38" t="str">
        <f aca="false">IF(SUM(M30)&gt;=1,"*"," ")</f>
        <v> </v>
      </c>
    </row>
    <row r="31" customFormat="false" ht="17.25" hidden="false" customHeight="false" outlineLevel="0" collapsed="false">
      <c r="G31" s="6"/>
      <c r="I31" s="49"/>
    </row>
    <row r="32" customFormat="false" ht="17.25" hidden="false" customHeight="false" outlineLevel="0" collapsed="false">
      <c r="G32" s="6"/>
      <c r="I32" s="66"/>
    </row>
    <row r="33" customFormat="false" ht="17.25" hidden="false" customHeight="false" outlineLevel="0" collapsed="false">
      <c r="B33" s="1"/>
      <c r="I33" s="66"/>
    </row>
    <row r="34" customFormat="false" ht="17.25" hidden="false" customHeight="false" outlineLevel="0" collapsed="false">
      <c r="A34" s="1" t="s">
        <v>39</v>
      </c>
      <c r="B34" s="2" t="n">
        <f aca="false">B5+B8+B11+B14+B17+B20+B23+B26+B29</f>
        <v>179</v>
      </c>
      <c r="D34" s="1" t="s">
        <v>40</v>
      </c>
      <c r="G34" s="67" t="n">
        <f aca="false">G5+G8+G11+G14+G17+G20+G23+G26+G29</f>
        <v>146</v>
      </c>
      <c r="I34" s="66"/>
      <c r="J34" s="83"/>
      <c r="K34" s="80"/>
      <c r="L34" s="81"/>
    </row>
    <row r="35" customFormat="false" ht="17.25" hidden="false" customHeight="false" outlineLevel="0" collapsed="false">
      <c r="D35" s="1" t="s">
        <v>42</v>
      </c>
      <c r="G35" s="67" t="n">
        <f aca="false">+G6+G9+G12+G15+G18+G21+G24+G27+G30</f>
        <v>75</v>
      </c>
      <c r="I35" s="66"/>
    </row>
    <row r="36" customFormat="false" ht="17.25" hidden="false" customHeight="false" outlineLevel="0" collapsed="false">
      <c r="I36" s="66"/>
    </row>
    <row r="37" customFormat="false" ht="17.25" hidden="false" customHeight="false" outlineLevel="0" collapsed="false">
      <c r="I37" s="66"/>
    </row>
    <row r="38" customFormat="false" ht="17.25" hidden="false" customHeight="false" outlineLevel="0" collapsed="false">
      <c r="I38" s="66"/>
    </row>
    <row r="39" customFormat="false" ht="17.25" hidden="false" customHeight="false" outlineLevel="0" collapsed="false">
      <c r="I39" s="66"/>
    </row>
    <row r="40" customFormat="false" ht="17.25" hidden="false" customHeight="false" outlineLevel="0" collapsed="false">
      <c r="I40" s="66"/>
    </row>
    <row r="41" customFormat="false" ht="17.25" hidden="false" customHeight="false" outlineLevel="0" collapsed="false">
      <c r="I41" s="66"/>
    </row>
    <row r="42" customFormat="false" ht="17.25" hidden="false" customHeight="false" outlineLevel="0" collapsed="false">
      <c r="I42" s="66"/>
    </row>
    <row r="43" customFormat="false" ht="17.25" hidden="false" customHeight="false" outlineLevel="0" collapsed="false">
      <c r="I43" s="66"/>
    </row>
    <row r="44" customFormat="false" ht="17.25" hidden="false" customHeight="false" outlineLevel="0" collapsed="false">
      <c r="I44" s="66"/>
    </row>
    <row r="45" customFormat="false" ht="17.25" hidden="false" customHeight="false" outlineLevel="0" collapsed="false">
      <c r="I45" s="66"/>
    </row>
    <row r="46" customFormat="false" ht="17.25" hidden="false" customHeight="false" outlineLevel="0" collapsed="false">
      <c r="I46" s="66"/>
    </row>
    <row r="47" customFormat="false" ht="17.25" hidden="false" customHeight="false" outlineLevel="0" collapsed="false">
      <c r="I47" s="66"/>
    </row>
    <row r="48" customFormat="false" ht="17.25" hidden="false" customHeight="false" outlineLevel="0" collapsed="false">
      <c r="I48" s="66"/>
    </row>
    <row r="49" customFormat="false" ht="17.25" hidden="false" customHeight="false" outlineLevel="0" collapsed="false">
      <c r="I49" s="66"/>
    </row>
    <row r="50" customFormat="false" ht="17.25" hidden="false" customHeight="false" outlineLevel="0" collapsed="false">
      <c r="I50" s="66"/>
    </row>
    <row r="51" customFormat="false" ht="17.25" hidden="false" customHeight="false" outlineLevel="0" collapsed="false">
      <c r="I51" s="66"/>
    </row>
    <row r="52" customFormat="false" ht="17.25" hidden="false" customHeight="false" outlineLevel="0" collapsed="false">
      <c r="I52" s="66"/>
    </row>
    <row r="53" customFormat="false" ht="17.25" hidden="false" customHeight="false" outlineLevel="0" collapsed="false">
      <c r="I53" s="66"/>
    </row>
    <row r="54" customFormat="false" ht="17.25" hidden="false" customHeight="false" outlineLevel="0" collapsed="false">
      <c r="I54" s="66"/>
    </row>
    <row r="55" customFormat="false" ht="17.25" hidden="false" customHeight="false" outlineLevel="0" collapsed="false">
      <c r="I55" s="66"/>
    </row>
    <row r="56" customFormat="false" ht="17.25" hidden="false" customHeight="false" outlineLevel="0" collapsed="false">
      <c r="I56" s="66"/>
    </row>
    <row r="57" customFormat="false" ht="17.25" hidden="false" customHeight="false" outlineLevel="0" collapsed="false">
      <c r="I57" s="66"/>
    </row>
    <row r="58" customFormat="false" ht="17.25" hidden="false" customHeight="false" outlineLevel="0" collapsed="false">
      <c r="I58" s="66"/>
    </row>
    <row r="59" customFormat="false" ht="17.25" hidden="false" customHeight="false" outlineLevel="0" collapsed="false">
      <c r="I59" s="66"/>
    </row>
    <row r="60" customFormat="false" ht="17.25" hidden="false" customHeight="false" outlineLevel="0" collapsed="false">
      <c r="I60" s="66"/>
    </row>
    <row r="61" customFormat="false" ht="17.25" hidden="false" customHeight="false" outlineLevel="0" collapsed="false">
      <c r="I61" s="66"/>
    </row>
    <row r="62" customFormat="false" ht="17.25" hidden="false" customHeight="false" outlineLevel="0" collapsed="false">
      <c r="I62" s="66"/>
    </row>
  </sheetData>
  <printOptions headings="false" gridLines="false" gridLinesSet="true" horizontalCentered="false" verticalCentered="false"/>
  <pageMargins left="0.5" right="0.25" top="1.08958333333333" bottom="0.559722222222222" header="0.329861111111111" footer="0.35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&amp;C&amp;"Arial,Regular"&amp;13ENRON CORP
HR COMM RELATIONS
2000 AFFIRMATIVE ACTION PLAN
Utilization Analysis
Analysis Data as of 11/7/00</oddHeader>
    <oddFooter>&amp;Lo:\aap2000\crp117ut.xls&amp;R&amp;"Arial,Regular"PAGE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false" showRowColHeaders="true" showZeros="true" rightToLeft="false" tabSelected="false" showOutlineSymbols="true" defaultGridColor="true" view="pageBreakPreview" topLeftCell="A1" colorId="64" zoomScale="65" zoomScaleNormal="75" zoomScalePageLayoutView="65" workbookViewId="0">
      <pane xSplit="0" ySplit="4" topLeftCell="BM5" activePane="bottomLeft" state="frozen"/>
      <selection pane="topLeft" activeCell="A1" activeCellId="0" sqref="A1"/>
      <selection pane="bottomLeft" activeCell="A5" activeCellId="0" sqref="A5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2" min="2" style="2" width="11.28"/>
    <col collapsed="false" customWidth="true" hidden="true" outlineLevel="0" max="3" min="3" style="2" width="11.7"/>
    <col collapsed="false" customWidth="true" hidden="false" outlineLevel="0" max="4" min="4" style="1" width="11.7"/>
    <col collapsed="false" customWidth="true" hidden="false" outlineLevel="0" max="5" min="5" style="3" width="11.7"/>
    <col collapsed="false" customWidth="true" hidden="false" outlineLevel="0" max="6" min="6" style="4" width="11.7"/>
    <col collapsed="false" customWidth="true" hidden="false" outlineLevel="0" max="7" min="7" style="5" width="10.41"/>
    <col collapsed="false" customWidth="true" hidden="false" outlineLevel="0" max="8" min="8" style="3" width="11.7"/>
    <col collapsed="false" customWidth="true" hidden="false" outlineLevel="0" max="9" min="9" style="1" width="11.7"/>
    <col collapsed="false" customWidth="true" hidden="false" outlineLevel="0" max="10" min="10" style="6" width="10.85"/>
    <col collapsed="false" customWidth="true" hidden="false" outlineLevel="0" max="11" min="11" style="3" width="14.41"/>
    <col collapsed="false" customWidth="true" hidden="false" outlineLevel="0" max="12" min="12" style="4" width="12.28"/>
    <col collapsed="false" customWidth="true" hidden="false" outlineLevel="0" max="13" min="13" style="4" width="10.85"/>
    <col collapsed="false" customWidth="true" hidden="false" outlineLevel="0" max="14" min="14" style="0" width="2.42"/>
    <col collapsed="false" customWidth="true" hidden="false" outlineLevel="0" max="15" min="15" style="7" width="11.7"/>
    <col collapsed="false" customWidth="true" hidden="false" outlineLevel="0" max="16" min="16" style="1" width="12.85"/>
    <col collapsed="false" customWidth="false" hidden="false" outlineLevel="0" max="257" min="17" style="1" width="9.14"/>
  </cols>
  <sheetData>
    <row r="1" customFormat="false" ht="17.25" hidden="false" customHeight="false" outlineLevel="0" collapsed="false">
      <c r="B1" s="8" t="s">
        <v>0</v>
      </c>
      <c r="C1" s="2" t="s">
        <v>0</v>
      </c>
      <c r="D1" s="2"/>
      <c r="E1" s="9" t="s">
        <v>1</v>
      </c>
      <c r="F1" s="10" t="s">
        <v>2</v>
      </c>
      <c r="G1" s="11"/>
      <c r="H1" s="9" t="s">
        <v>1</v>
      </c>
      <c r="I1" s="8" t="s">
        <v>3</v>
      </c>
      <c r="J1" s="12"/>
      <c r="K1" s="9" t="s">
        <v>4</v>
      </c>
      <c r="L1" s="10" t="s">
        <v>5</v>
      </c>
      <c r="M1" s="10" t="s">
        <v>3</v>
      </c>
      <c r="O1" s="12"/>
      <c r="P1" s="13" t="s">
        <v>6</v>
      </c>
    </row>
    <row r="2" customFormat="false" ht="17.25" hidden="false" customHeight="false" outlineLevel="0" collapsed="false">
      <c r="B2" s="14" t="s">
        <v>7</v>
      </c>
      <c r="C2" s="15" t="s">
        <v>7</v>
      </c>
      <c r="D2" s="2"/>
      <c r="E2" s="16" t="s">
        <v>8</v>
      </c>
      <c r="F2" s="17" t="s">
        <v>9</v>
      </c>
      <c r="G2" s="18" t="s">
        <v>7</v>
      </c>
      <c r="H2" s="16" t="s">
        <v>10</v>
      </c>
      <c r="I2" s="14" t="s">
        <v>11</v>
      </c>
      <c r="J2" s="19" t="s">
        <v>12</v>
      </c>
      <c r="K2" s="16" t="s">
        <v>13</v>
      </c>
      <c r="L2" s="17" t="s">
        <v>14</v>
      </c>
      <c r="M2" s="17" t="s">
        <v>11</v>
      </c>
      <c r="O2" s="19" t="s">
        <v>15</v>
      </c>
      <c r="P2" s="20" t="s">
        <v>16</v>
      </c>
    </row>
    <row r="3" customFormat="false" ht="17.25" hidden="false" customHeight="false" outlineLevel="0" collapsed="false">
      <c r="B3" s="14" t="s">
        <v>17</v>
      </c>
      <c r="C3" s="21" t="s">
        <v>17</v>
      </c>
      <c r="D3" s="2"/>
      <c r="E3" s="16" t="s">
        <v>18</v>
      </c>
      <c r="F3" s="17" t="s">
        <v>19</v>
      </c>
      <c r="G3" s="18" t="s">
        <v>18</v>
      </c>
      <c r="H3" s="16" t="s">
        <v>20</v>
      </c>
      <c r="I3" s="14" t="s">
        <v>21</v>
      </c>
      <c r="J3" s="19" t="s">
        <v>22</v>
      </c>
      <c r="K3" s="16" t="s">
        <v>23</v>
      </c>
      <c r="L3" s="17" t="s">
        <v>24</v>
      </c>
      <c r="M3" s="17" t="s">
        <v>24</v>
      </c>
      <c r="O3" s="19" t="s">
        <v>25</v>
      </c>
      <c r="P3" s="22" t="s">
        <v>26</v>
      </c>
    </row>
    <row r="4" customFormat="false" ht="17.25" hidden="false" customHeight="false" outlineLevel="0" collapsed="false">
      <c r="B4" s="23" t="n">
        <v>36837</v>
      </c>
      <c r="C4" s="24" t="n">
        <v>35490</v>
      </c>
      <c r="D4" s="2"/>
      <c r="E4" s="25" t="s">
        <v>27</v>
      </c>
      <c r="F4" s="26" t="s">
        <v>28</v>
      </c>
      <c r="G4" s="27" t="n">
        <f aca="false">+B4</f>
        <v>36837</v>
      </c>
      <c r="H4" s="23" t="n">
        <f aca="false">+B4</f>
        <v>36837</v>
      </c>
      <c r="I4" s="23" t="n">
        <f aca="false">+B4</f>
        <v>36837</v>
      </c>
      <c r="J4" s="27" t="s">
        <v>29</v>
      </c>
      <c r="K4" s="25" t="s">
        <v>30</v>
      </c>
      <c r="L4" s="26" t="s">
        <v>30</v>
      </c>
      <c r="M4" s="26" t="s">
        <v>30</v>
      </c>
      <c r="O4" s="28"/>
      <c r="P4" s="29" t="s">
        <v>31</v>
      </c>
    </row>
    <row r="5" customFormat="false" ht="17.25" hidden="false" customHeight="false" outlineLevel="0" collapsed="false">
      <c r="A5" s="30" t="s">
        <v>43</v>
      </c>
      <c r="B5" s="31" t="n">
        <v>5</v>
      </c>
      <c r="C5" s="31" t="n">
        <v>116</v>
      </c>
      <c r="D5" s="30" t="s">
        <v>33</v>
      </c>
      <c r="E5" s="32" t="n">
        <v>0.3186</v>
      </c>
      <c r="F5" s="33" t="n">
        <f aca="false">B5*E5</f>
        <v>1.593</v>
      </c>
      <c r="G5" s="34" t="n">
        <v>1</v>
      </c>
      <c r="H5" s="32" t="n">
        <f aca="false">(G5/B5)</f>
        <v>0.2</v>
      </c>
      <c r="I5" s="35" t="n">
        <f aca="false">(E5*B5-G5)</f>
        <v>0.593</v>
      </c>
      <c r="J5" s="36" t="str">
        <f aca="false">IF(SUM(I5)&gt;0,"YES","NO")</f>
        <v>YES</v>
      </c>
      <c r="K5" s="32" t="n">
        <f aca="false">E5*0.8</f>
        <v>0.25488</v>
      </c>
      <c r="L5" s="33" t="n">
        <f aca="false">K5*B5</f>
        <v>1.2744</v>
      </c>
      <c r="M5" s="33" t="n">
        <f aca="false">L5-G5</f>
        <v>0.2744</v>
      </c>
      <c r="N5" s="37"/>
      <c r="O5" s="36" t="str">
        <f aca="false">IF(SUM(L5)&lt;=G5,"YES","NO")</f>
        <v>NO</v>
      </c>
      <c r="P5" s="38" t="str">
        <f aca="false">IF(SUM(M5)&gt;=1,"*"," ")</f>
        <v> 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</row>
    <row r="6" customFormat="false" ht="17.25" hidden="false" customHeight="false" outlineLevel="0" collapsed="false">
      <c r="A6" s="40"/>
      <c r="B6" s="41"/>
      <c r="C6" s="41"/>
      <c r="D6" s="42" t="s">
        <v>34</v>
      </c>
      <c r="E6" s="43" t="n">
        <v>0.1102</v>
      </c>
      <c r="F6" s="44" t="n">
        <f aca="false">B5*E6</f>
        <v>0.551</v>
      </c>
      <c r="G6" s="45" t="n">
        <v>0</v>
      </c>
      <c r="H6" s="32" t="n">
        <f aca="false">(G6/B5)</f>
        <v>0</v>
      </c>
      <c r="I6" s="46" t="n">
        <f aca="false">(E6*B5-G6)</f>
        <v>0.551</v>
      </c>
      <c r="J6" s="47" t="str">
        <f aca="false">IF(SUM(I6)&gt;0,"YES","NO")</f>
        <v>YES</v>
      </c>
      <c r="K6" s="43" t="n">
        <f aca="false">E6*0.8</f>
        <v>0.08816</v>
      </c>
      <c r="L6" s="44" t="n">
        <f aca="false">K6*B5</f>
        <v>0.4408</v>
      </c>
      <c r="M6" s="44" t="n">
        <f aca="false">L6-G6</f>
        <v>0.4408</v>
      </c>
      <c r="O6" s="47" t="str">
        <f aca="false">IF(SUM(L6)&lt;=G6,"YES","NO")</f>
        <v>NO</v>
      </c>
      <c r="P6" s="48" t="str">
        <f aca="false">IF(SUM(M6)&gt;=1,"*"," ")</f>
        <v> </v>
      </c>
    </row>
    <row r="7" customFormat="false" ht="17.25" hidden="false" customHeight="false" outlineLevel="0" collapsed="false">
      <c r="G7" s="6"/>
      <c r="I7" s="49"/>
    </row>
    <row r="8" customFormat="false" ht="17.25" hidden="false" customHeight="false" outlineLevel="0" collapsed="false">
      <c r="A8" s="30" t="s">
        <v>44</v>
      </c>
      <c r="B8" s="31" t="n">
        <v>11</v>
      </c>
      <c r="C8" s="31" t="n">
        <v>51</v>
      </c>
      <c r="D8" s="30" t="s">
        <v>33</v>
      </c>
      <c r="E8" s="32" t="n">
        <v>0.3254</v>
      </c>
      <c r="F8" s="33" t="n">
        <f aca="false">B8*E8</f>
        <v>3.5794</v>
      </c>
      <c r="G8" s="34" t="n">
        <v>6</v>
      </c>
      <c r="H8" s="32" t="n">
        <f aca="false">(G8/B8)</f>
        <v>0.545454545454545</v>
      </c>
      <c r="I8" s="35" t="n">
        <f aca="false">(E8*B8-G8)</f>
        <v>-2.4206</v>
      </c>
      <c r="J8" s="36" t="str">
        <f aca="false">IF(SUM(I8)&gt;0,"YES","NO")</f>
        <v>NO</v>
      </c>
      <c r="K8" s="32" t="n">
        <f aca="false">E8*0.8</f>
        <v>0.26032</v>
      </c>
      <c r="L8" s="33" t="n">
        <f aca="false">K8*B8</f>
        <v>2.86352</v>
      </c>
      <c r="M8" s="33" t="n">
        <f aca="false">L8-G8</f>
        <v>-3.13648</v>
      </c>
      <c r="N8" s="37"/>
      <c r="O8" s="36" t="str">
        <f aca="false">IF(SUM(L8)&lt;=G8,"YES","NO")</f>
        <v>YES</v>
      </c>
      <c r="P8" s="38" t="str">
        <f aca="false">IF(SUM(M8)&gt;=1,"*"," ")</f>
        <v> </v>
      </c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customFormat="false" ht="17.25" hidden="false" customHeight="false" outlineLevel="0" collapsed="false">
      <c r="A9" s="40"/>
      <c r="B9" s="41"/>
      <c r="C9" s="41"/>
      <c r="D9" s="42" t="s">
        <v>34</v>
      </c>
      <c r="E9" s="43" t="n">
        <v>0.162</v>
      </c>
      <c r="F9" s="44" t="n">
        <f aca="false">B8*E9</f>
        <v>1.782</v>
      </c>
      <c r="G9" s="45" t="n">
        <v>1</v>
      </c>
      <c r="H9" s="43" t="n">
        <f aca="false">(G9/B8)</f>
        <v>0.0909090909090909</v>
      </c>
      <c r="I9" s="46" t="n">
        <f aca="false">(E9*B8-G9)</f>
        <v>0.782</v>
      </c>
      <c r="J9" s="47" t="str">
        <f aca="false">IF(SUM(I9)&gt;0,"YES","NO")</f>
        <v>YES</v>
      </c>
      <c r="K9" s="43" t="n">
        <f aca="false">E9*0.8</f>
        <v>0.1296</v>
      </c>
      <c r="L9" s="44" t="n">
        <f aca="false">K9*B8</f>
        <v>1.4256</v>
      </c>
      <c r="M9" s="44" t="n">
        <f aca="false">L9-G9</f>
        <v>0.4256</v>
      </c>
      <c r="O9" s="47" t="str">
        <f aca="false">IF(SUM(L9)&lt;=G9,"YES","NO")</f>
        <v>NO</v>
      </c>
      <c r="P9" s="48" t="str">
        <f aca="false">IF(SUM(M9)&gt;=1,"*"," ")</f>
        <v> </v>
      </c>
    </row>
    <row r="10" customFormat="false" ht="17.25" hidden="false" customHeight="false" outlineLevel="0" collapsed="false">
      <c r="G10" s="6"/>
      <c r="I10" s="49"/>
    </row>
    <row r="11" customFormat="false" ht="17.25" hidden="false" customHeight="false" outlineLevel="0" collapsed="false">
      <c r="A11" s="30" t="s">
        <v>32</v>
      </c>
      <c r="B11" s="31" t="n">
        <v>3</v>
      </c>
      <c r="C11" s="31" t="n">
        <v>78</v>
      </c>
      <c r="D11" s="30" t="s">
        <v>33</v>
      </c>
      <c r="E11" s="32" t="n">
        <v>0.5584</v>
      </c>
      <c r="F11" s="33" t="n">
        <f aca="false">B11*E11</f>
        <v>1.6752</v>
      </c>
      <c r="G11" s="34" t="n">
        <v>3</v>
      </c>
      <c r="H11" s="32" t="n">
        <f aca="false">(G11/B11)</f>
        <v>1</v>
      </c>
      <c r="I11" s="35" t="n">
        <f aca="false">(E11*B11-G11)</f>
        <v>-1.3248</v>
      </c>
      <c r="J11" s="36" t="str">
        <f aca="false">IF(SUM(I11)&gt;0,"YES","NO")</f>
        <v>NO</v>
      </c>
      <c r="K11" s="32" t="n">
        <f aca="false">E11*0.8</f>
        <v>0.44672</v>
      </c>
      <c r="L11" s="33" t="n">
        <f aca="false">K11*B11</f>
        <v>1.34016</v>
      </c>
      <c r="M11" s="33" t="n">
        <f aca="false">L11-G11</f>
        <v>-1.65984</v>
      </c>
      <c r="N11" s="37"/>
      <c r="O11" s="36" t="str">
        <f aca="false">IF(SUM(L11)&lt;=G11,"YES","NO")</f>
        <v>YES</v>
      </c>
      <c r="P11" s="38" t="str">
        <f aca="false">IF(SUM(M11)&gt;=1,"*"," ")</f>
        <v> </v>
      </c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</row>
    <row r="12" customFormat="false" ht="17.25" hidden="false" customHeight="false" outlineLevel="0" collapsed="false">
      <c r="A12" s="40"/>
      <c r="B12" s="41"/>
      <c r="C12" s="41"/>
      <c r="D12" s="30" t="s">
        <v>34</v>
      </c>
      <c r="E12" s="32" t="n">
        <v>0.1966</v>
      </c>
      <c r="F12" s="33" t="n">
        <f aca="false">B11*E12</f>
        <v>0.5898</v>
      </c>
      <c r="G12" s="34" t="n">
        <v>2</v>
      </c>
      <c r="H12" s="32" t="n">
        <f aca="false">(G12/B11)</f>
        <v>0.666666666666667</v>
      </c>
      <c r="I12" s="35" t="n">
        <f aca="false">(E12*B11-G12)</f>
        <v>-1.4102</v>
      </c>
      <c r="J12" s="36" t="str">
        <f aca="false">IF(SUM(I12)&gt;0,"YES","NO")</f>
        <v>NO</v>
      </c>
      <c r="K12" s="32" t="n">
        <f aca="false">E12*0.8</f>
        <v>0.15728</v>
      </c>
      <c r="L12" s="33" t="n">
        <f aca="false">K12*B11</f>
        <v>0.47184</v>
      </c>
      <c r="M12" s="33" t="n">
        <f aca="false">L12-G12</f>
        <v>-1.52816</v>
      </c>
      <c r="N12" s="37"/>
      <c r="O12" s="36" t="str">
        <f aca="false">IF(SUM(L12)&lt;=G12,"YES","NO")</f>
        <v>YES</v>
      </c>
      <c r="P12" s="38" t="str">
        <f aca="false">IF(SUM(M12)&gt;=1,"*"," ")</f>
        <v> </v>
      </c>
    </row>
    <row r="13" customFormat="false" ht="17.25" hidden="false" customHeight="false" outlineLevel="0" collapsed="false">
      <c r="D13" s="40"/>
      <c r="E13" s="58"/>
      <c r="F13" s="59"/>
      <c r="G13" s="60"/>
      <c r="H13" s="58"/>
      <c r="I13" s="61"/>
    </row>
    <row r="14" customFormat="false" ht="17.25" hidden="false" customHeight="false" outlineLevel="0" collapsed="false">
      <c r="A14" s="42" t="s">
        <v>45</v>
      </c>
      <c r="B14" s="62" t="n">
        <v>7</v>
      </c>
      <c r="C14" s="62" t="n">
        <v>51</v>
      </c>
      <c r="D14" s="30" t="s">
        <v>33</v>
      </c>
      <c r="E14" s="32" t="n">
        <v>0.4967</v>
      </c>
      <c r="F14" s="33" t="n">
        <f aca="false">B14*E14</f>
        <v>3.4769</v>
      </c>
      <c r="G14" s="34" t="n">
        <v>7</v>
      </c>
      <c r="H14" s="32" t="n">
        <f aca="false">(G14/B14)</f>
        <v>1</v>
      </c>
      <c r="I14" s="35" t="n">
        <f aca="false">(E14*B14-G14)</f>
        <v>-3.5231</v>
      </c>
      <c r="J14" s="36" t="str">
        <f aca="false">IF(SUM(I14)&gt;0,"YES","NO")</f>
        <v>NO</v>
      </c>
      <c r="K14" s="32" t="n">
        <f aca="false">E14*0.8</f>
        <v>0.39736</v>
      </c>
      <c r="L14" s="33" t="n">
        <f aca="false">K14*B14</f>
        <v>2.78152</v>
      </c>
      <c r="M14" s="33" t="n">
        <f aca="false">L14-G14</f>
        <v>-4.21848</v>
      </c>
      <c r="N14" s="37"/>
      <c r="O14" s="36" t="str">
        <f aca="false">IF(SUM(L14)&lt;=G14,"YES","NO")</f>
        <v>YES</v>
      </c>
      <c r="P14" s="38" t="str">
        <f aca="false">IF(SUM(M14)&gt;=1,"*"," ")</f>
        <v> </v>
      </c>
    </row>
    <row r="15" customFormat="false" ht="17.25" hidden="false" customHeight="false" outlineLevel="0" collapsed="false">
      <c r="A15" s="40"/>
      <c r="B15" s="41"/>
      <c r="C15" s="41"/>
      <c r="D15" s="50" t="s">
        <v>34</v>
      </c>
      <c r="E15" s="51" t="n">
        <v>0.2381</v>
      </c>
      <c r="F15" s="52" t="n">
        <f aca="false">B14*E15</f>
        <v>1.6667</v>
      </c>
      <c r="G15" s="53" t="n">
        <v>0</v>
      </c>
      <c r="H15" s="51" t="n">
        <f aca="false">(G15/B14)</f>
        <v>0</v>
      </c>
      <c r="I15" s="54" t="n">
        <f aca="false">(E15*B14-G15)</f>
        <v>1.6667</v>
      </c>
      <c r="J15" s="55" t="str">
        <f aca="false">IF(SUM(I15)&gt;0,"YES","NO")</f>
        <v>YES</v>
      </c>
      <c r="K15" s="51" t="n">
        <f aca="false">E15*0.8</f>
        <v>0.19048</v>
      </c>
      <c r="L15" s="52" t="n">
        <f aca="false">K15*B14</f>
        <v>1.33336</v>
      </c>
      <c r="M15" s="52" t="n">
        <f aca="false">L15-G15</f>
        <v>1.33336</v>
      </c>
      <c r="N15" s="56"/>
      <c r="O15" s="55" t="str">
        <f aca="false">IF(SUM(L15)&lt;=G15,"YES","NO")</f>
        <v>NO</v>
      </c>
      <c r="P15" s="57" t="str">
        <f aca="false">IF(SUM(M15)&gt;=1,"*"," ")</f>
        <v>*</v>
      </c>
    </row>
    <row r="16" customFormat="false" ht="17.25" hidden="false" customHeight="false" outlineLevel="0" collapsed="false">
      <c r="G16" s="6"/>
      <c r="I16" s="49"/>
    </row>
    <row r="17" customFormat="false" ht="17.25" hidden="false" customHeight="false" outlineLevel="0" collapsed="false">
      <c r="A17" s="30" t="s">
        <v>46</v>
      </c>
      <c r="B17" s="31" t="n">
        <v>15</v>
      </c>
      <c r="C17" s="31" t="n">
        <v>51</v>
      </c>
      <c r="D17" s="30" t="s">
        <v>33</v>
      </c>
      <c r="E17" s="63" t="n">
        <v>0.2685</v>
      </c>
      <c r="F17" s="33" t="n">
        <f aca="false">B17*E17</f>
        <v>4.0275</v>
      </c>
      <c r="G17" s="34" t="n">
        <v>11</v>
      </c>
      <c r="H17" s="32" t="n">
        <f aca="false">(G17/B17)</f>
        <v>0.733333333333333</v>
      </c>
      <c r="I17" s="35" t="n">
        <f aca="false">(E17*B17-G17)</f>
        <v>-6.9725</v>
      </c>
      <c r="J17" s="36" t="str">
        <f aca="false">IF(SUM(I17)&gt;0,"YES","NO")</f>
        <v>NO</v>
      </c>
      <c r="K17" s="32" t="n">
        <f aca="false">E17*0.8</f>
        <v>0.2148</v>
      </c>
      <c r="L17" s="33" t="n">
        <f aca="false">K17*B17</f>
        <v>3.222</v>
      </c>
      <c r="M17" s="33" t="n">
        <f aca="false">L17-G17</f>
        <v>-7.778</v>
      </c>
      <c r="N17" s="37"/>
      <c r="O17" s="36" t="str">
        <f aca="false">IF(SUM(L17)&lt;=G17,"YES","NO")</f>
        <v>YES</v>
      </c>
      <c r="P17" s="38" t="str">
        <f aca="false">IF(SUM(M17)&gt;=1,"*"," ")</f>
        <v> </v>
      </c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</row>
    <row r="18" customFormat="false" ht="17.25" hidden="false" customHeight="false" outlineLevel="0" collapsed="false">
      <c r="A18" s="64"/>
      <c r="B18" s="65"/>
      <c r="C18" s="65"/>
      <c r="D18" s="30" t="s">
        <v>34</v>
      </c>
      <c r="E18" s="32" t="n">
        <v>0.0976</v>
      </c>
      <c r="F18" s="33" t="n">
        <f aca="false">B17*E18</f>
        <v>1.464</v>
      </c>
      <c r="G18" s="34" t="n">
        <v>2</v>
      </c>
      <c r="H18" s="32" t="n">
        <f aca="false">(G18/B17)</f>
        <v>0.133333333333333</v>
      </c>
      <c r="I18" s="35" t="n">
        <f aca="false">(E18*B17-G18)</f>
        <v>-0.536</v>
      </c>
      <c r="J18" s="36" t="str">
        <f aca="false">IF(SUM(I18)&gt;0,"YES","NO")</f>
        <v>NO</v>
      </c>
      <c r="K18" s="32" t="n">
        <f aca="false">E18*0.8</f>
        <v>0.07808</v>
      </c>
      <c r="L18" s="33" t="n">
        <f aca="false">K18*B17</f>
        <v>1.1712</v>
      </c>
      <c r="M18" s="33" t="n">
        <f aca="false">L18-G18</f>
        <v>-0.8288</v>
      </c>
      <c r="N18" s="37"/>
      <c r="O18" s="36" t="str">
        <f aca="false">IF(SUM(L18)&lt;=G18,"YES","NO")</f>
        <v>YES</v>
      </c>
      <c r="P18" s="38" t="str">
        <f aca="false">IF(SUM(M18)&gt;=1,"*"," ")</f>
        <v> </v>
      </c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customFormat="false" ht="17.25" hidden="false" customHeight="false" outlineLevel="0" collapsed="false">
      <c r="G19" s="6"/>
      <c r="I19" s="49"/>
    </row>
    <row r="20" customFormat="false" ht="17.25" hidden="false" customHeight="false" outlineLevel="0" collapsed="false">
      <c r="A20" s="42" t="s">
        <v>38</v>
      </c>
      <c r="B20" s="62" t="n">
        <v>22</v>
      </c>
      <c r="C20" s="62" t="n">
        <v>51</v>
      </c>
      <c r="D20" s="30" t="s">
        <v>33</v>
      </c>
      <c r="E20" s="32" t="n">
        <v>0.8973</v>
      </c>
      <c r="F20" s="33" t="n">
        <f aca="false">B20*E20</f>
        <v>19.7406</v>
      </c>
      <c r="G20" s="34" t="n">
        <v>22</v>
      </c>
      <c r="H20" s="32" t="n">
        <f aca="false">(G20/B20)</f>
        <v>1</v>
      </c>
      <c r="I20" s="35" t="n">
        <f aca="false">(E20*B20-G20)</f>
        <v>-2.2594</v>
      </c>
      <c r="J20" s="36" t="str">
        <f aca="false">IF(SUM(I20)&gt;0,"YES","NO")</f>
        <v>NO</v>
      </c>
      <c r="K20" s="32" t="n">
        <f aca="false">E20*0.8</f>
        <v>0.71784</v>
      </c>
      <c r="L20" s="33" t="n">
        <f aca="false">K20*B20</f>
        <v>15.79248</v>
      </c>
      <c r="M20" s="33" t="n">
        <f aca="false">L20-G20</f>
        <v>-6.20752</v>
      </c>
      <c r="N20" s="37"/>
      <c r="O20" s="36" t="str">
        <f aca="false">IF(SUM(L20)&lt;=G20,"YES","NO")</f>
        <v>YES</v>
      </c>
      <c r="P20" s="38" t="str">
        <f aca="false">IF(SUM(M20)&gt;=1,"*"," ")</f>
        <v> </v>
      </c>
    </row>
    <row r="21" customFormat="false" ht="17.25" hidden="false" customHeight="false" outlineLevel="0" collapsed="false">
      <c r="A21" s="40"/>
      <c r="B21" s="41"/>
      <c r="C21" s="41"/>
      <c r="D21" s="30" t="s">
        <v>34</v>
      </c>
      <c r="E21" s="32" t="n">
        <v>0.3512</v>
      </c>
      <c r="F21" s="33" t="n">
        <f aca="false">B20*E21</f>
        <v>7.7264</v>
      </c>
      <c r="G21" s="34" t="n">
        <v>10</v>
      </c>
      <c r="H21" s="32" t="n">
        <f aca="false">(G21/B20)</f>
        <v>0.454545454545455</v>
      </c>
      <c r="I21" s="35" t="n">
        <f aca="false">(E21*B20-G21)</f>
        <v>-2.2736</v>
      </c>
      <c r="J21" s="36" t="str">
        <f aca="false">IF(SUM(I21)&gt;0,"YES","NO")</f>
        <v>NO</v>
      </c>
      <c r="K21" s="32" t="n">
        <f aca="false">E21*0.8</f>
        <v>0.28096</v>
      </c>
      <c r="L21" s="33" t="n">
        <f aca="false">K21*B20</f>
        <v>6.18112</v>
      </c>
      <c r="M21" s="33" t="n">
        <f aca="false">L21-G21</f>
        <v>-3.81888</v>
      </c>
      <c r="N21" s="37"/>
      <c r="O21" s="36" t="str">
        <f aca="false">IF(SUM(L21)&lt;=G21,"YES","NO")</f>
        <v>YES</v>
      </c>
      <c r="P21" s="38" t="str">
        <f aca="false">IF(SUM(M21)&gt;=1,"*"," ")</f>
        <v> </v>
      </c>
    </row>
    <row r="22" customFormat="false" ht="17.25" hidden="false" customHeight="false" outlineLevel="0" collapsed="false">
      <c r="G22" s="6"/>
      <c r="I22" s="49"/>
    </row>
    <row r="23" customFormat="false" ht="17.25" hidden="false" customHeight="false" outlineLevel="0" collapsed="false">
      <c r="G23" s="6"/>
      <c r="I23" s="49"/>
    </row>
    <row r="24" customFormat="false" ht="17.25" hidden="false" customHeight="false" outlineLevel="0" collapsed="false">
      <c r="G24" s="6"/>
      <c r="I24" s="66"/>
    </row>
    <row r="25" customFormat="false" ht="17.25" hidden="false" customHeight="false" outlineLevel="0" collapsed="false">
      <c r="B25" s="1"/>
      <c r="I25" s="66"/>
      <c r="K25" s="69" t="s">
        <v>65</v>
      </c>
      <c r="L25" s="70"/>
    </row>
    <row r="26" customFormat="false" ht="17.25" hidden="false" customHeight="false" outlineLevel="0" collapsed="false">
      <c r="A26" s="1" t="s">
        <v>39</v>
      </c>
      <c r="B26" s="2" t="n">
        <f aca="false">+B5+B8+B11+B14+B17+B20</f>
        <v>63</v>
      </c>
      <c r="D26" s="1" t="s">
        <v>40</v>
      </c>
      <c r="G26" s="67" t="n">
        <f aca="false">+G5+G8+G11+G14+G17+G20</f>
        <v>50</v>
      </c>
      <c r="I26" s="66"/>
    </row>
    <row r="27" customFormat="false" ht="17.25" hidden="false" customHeight="false" outlineLevel="0" collapsed="false">
      <c r="D27" s="1" t="s">
        <v>42</v>
      </c>
      <c r="G27" s="67" t="n">
        <f aca="false">+G6+G9+G12+G15+G18+G21</f>
        <v>15</v>
      </c>
      <c r="I27" s="66"/>
    </row>
    <row r="28" customFormat="false" ht="17.25" hidden="false" customHeight="false" outlineLevel="0" collapsed="false">
      <c r="I28" s="66"/>
    </row>
    <row r="29" customFormat="false" ht="17.25" hidden="false" customHeight="false" outlineLevel="0" collapsed="false">
      <c r="I29" s="66"/>
    </row>
    <row r="30" customFormat="false" ht="17.25" hidden="false" customHeight="false" outlineLevel="0" collapsed="false">
      <c r="I30" s="66"/>
    </row>
    <row r="31" customFormat="false" ht="17.25" hidden="false" customHeight="false" outlineLevel="0" collapsed="false">
      <c r="I31" s="66"/>
    </row>
    <row r="32" customFormat="false" ht="17.25" hidden="false" customHeight="false" outlineLevel="0" collapsed="false">
      <c r="I32" s="66"/>
    </row>
    <row r="33" customFormat="false" ht="17.25" hidden="false" customHeight="false" outlineLevel="0" collapsed="false">
      <c r="I33" s="66"/>
    </row>
    <row r="34" customFormat="false" ht="17.25" hidden="false" customHeight="false" outlineLevel="0" collapsed="false">
      <c r="I34" s="66"/>
    </row>
    <row r="35" customFormat="false" ht="17.25" hidden="false" customHeight="false" outlineLevel="0" collapsed="false">
      <c r="I35" s="66"/>
    </row>
    <row r="36" customFormat="false" ht="17.25" hidden="false" customHeight="false" outlineLevel="0" collapsed="false">
      <c r="I36" s="66"/>
    </row>
    <row r="37" customFormat="false" ht="17.25" hidden="false" customHeight="false" outlineLevel="0" collapsed="false">
      <c r="I37" s="66"/>
    </row>
    <row r="38" customFormat="false" ht="17.25" hidden="false" customHeight="false" outlineLevel="0" collapsed="false">
      <c r="I38" s="66"/>
    </row>
    <row r="39" customFormat="false" ht="17.25" hidden="false" customHeight="false" outlineLevel="0" collapsed="false">
      <c r="I39" s="66"/>
    </row>
    <row r="40" customFormat="false" ht="17.25" hidden="false" customHeight="false" outlineLevel="0" collapsed="false">
      <c r="I40" s="66"/>
    </row>
    <row r="41" customFormat="false" ht="17.25" hidden="false" customHeight="false" outlineLevel="0" collapsed="false">
      <c r="I41" s="66"/>
    </row>
    <row r="42" customFormat="false" ht="17.25" hidden="false" customHeight="false" outlineLevel="0" collapsed="false">
      <c r="I42" s="66"/>
    </row>
    <row r="43" customFormat="false" ht="17.25" hidden="false" customHeight="false" outlineLevel="0" collapsed="false">
      <c r="I43" s="66"/>
    </row>
    <row r="44" customFormat="false" ht="17.25" hidden="false" customHeight="false" outlineLevel="0" collapsed="false">
      <c r="I44" s="66"/>
    </row>
    <row r="45" customFormat="false" ht="17.25" hidden="false" customHeight="false" outlineLevel="0" collapsed="false">
      <c r="I45" s="66"/>
    </row>
    <row r="46" customFormat="false" ht="17.25" hidden="false" customHeight="false" outlineLevel="0" collapsed="false">
      <c r="I46" s="66"/>
    </row>
    <row r="47" customFormat="false" ht="17.25" hidden="false" customHeight="false" outlineLevel="0" collapsed="false">
      <c r="I47" s="66"/>
    </row>
    <row r="48" customFormat="false" ht="17.25" hidden="false" customHeight="false" outlineLevel="0" collapsed="false">
      <c r="I48" s="66"/>
    </row>
    <row r="49" customFormat="false" ht="17.25" hidden="false" customHeight="false" outlineLevel="0" collapsed="false">
      <c r="I49" s="66"/>
    </row>
    <row r="50" customFormat="false" ht="17.25" hidden="false" customHeight="false" outlineLevel="0" collapsed="false">
      <c r="I50" s="66"/>
    </row>
    <row r="51" customFormat="false" ht="17.25" hidden="false" customHeight="false" outlineLevel="0" collapsed="false">
      <c r="I51" s="66"/>
    </row>
    <row r="52" customFormat="false" ht="17.25" hidden="false" customHeight="false" outlineLevel="0" collapsed="false">
      <c r="I52" s="66"/>
    </row>
    <row r="53" customFormat="false" ht="17.25" hidden="false" customHeight="false" outlineLevel="0" collapsed="false">
      <c r="I53" s="66"/>
    </row>
    <row r="54" customFormat="false" ht="17.25" hidden="false" customHeight="false" outlineLevel="0" collapsed="false">
      <c r="I54" s="66"/>
    </row>
  </sheetData>
  <printOptions headings="false" gridLines="false" gridLinesSet="true" horizontalCentered="false" verticalCentered="false"/>
  <pageMargins left="0.25" right="0" top="1.08958333333333" bottom="0.559722222222222" header="0.329861111111111" footer="0.35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&amp;C&amp;"Arial,Regular"&amp;13ENRON CORP
LEGAL
2000 AFFIRMATIVE ACTION PLAN
Utilization Analysis
Analysis Data as of 11/7/00</oddHeader>
    <oddFooter>&amp;Lo:\aap2000\crp117ut.xls&amp;R&amp;"Arial,Regular"PAGE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9"/>
  <sheetViews>
    <sheetView showFormulas="false" showGridLines="false" showRowColHeaders="true" showZeros="true" rightToLeft="false" tabSelected="false" showOutlineSymbols="true" defaultGridColor="true" view="pageBreakPreview" topLeftCell="A1" colorId="64" zoomScale="65" zoomScaleNormal="75" zoomScalePageLayoutView="65" workbookViewId="0">
      <pane xSplit="0" ySplit="4" topLeftCell="BM5" activePane="bottomLeft" state="frozen"/>
      <selection pane="topLeft" activeCell="A1" activeCellId="0" sqref="A1"/>
      <selection pane="bottomLeft" activeCell="A4" activeCellId="0" sqref="A4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2" min="2" style="2" width="11.28"/>
    <col collapsed="false" customWidth="true" hidden="true" outlineLevel="0" max="3" min="3" style="2" width="11.7"/>
    <col collapsed="false" customWidth="true" hidden="false" outlineLevel="0" max="4" min="4" style="1" width="11.7"/>
    <col collapsed="false" customWidth="true" hidden="false" outlineLevel="0" max="5" min="5" style="3" width="11.7"/>
    <col collapsed="false" customWidth="true" hidden="false" outlineLevel="0" max="6" min="6" style="4" width="11.7"/>
    <col collapsed="false" customWidth="true" hidden="false" outlineLevel="0" max="7" min="7" style="5" width="10.41"/>
    <col collapsed="false" customWidth="true" hidden="false" outlineLevel="0" max="8" min="8" style="3" width="11.7"/>
    <col collapsed="false" customWidth="true" hidden="false" outlineLevel="0" max="9" min="9" style="1" width="11.7"/>
    <col collapsed="false" customWidth="true" hidden="false" outlineLevel="0" max="10" min="10" style="6" width="10.85"/>
    <col collapsed="false" customWidth="true" hidden="false" outlineLevel="0" max="11" min="11" style="3" width="14.41"/>
    <col collapsed="false" customWidth="true" hidden="false" outlineLevel="0" max="12" min="12" style="4" width="12.28"/>
    <col collapsed="false" customWidth="true" hidden="false" outlineLevel="0" max="13" min="13" style="4" width="10.85"/>
    <col collapsed="false" customWidth="true" hidden="false" outlineLevel="0" max="14" min="14" style="0" width="2.42"/>
    <col collapsed="false" customWidth="true" hidden="false" outlineLevel="0" max="15" min="15" style="7" width="11.7"/>
    <col collapsed="false" customWidth="true" hidden="false" outlineLevel="0" max="16" min="16" style="1" width="12.85"/>
    <col collapsed="false" customWidth="false" hidden="false" outlineLevel="0" max="257" min="17" style="1" width="9.14"/>
  </cols>
  <sheetData>
    <row r="1" customFormat="false" ht="17.25" hidden="false" customHeight="false" outlineLevel="0" collapsed="false">
      <c r="B1" s="8" t="s">
        <v>0</v>
      </c>
      <c r="C1" s="2" t="s">
        <v>0</v>
      </c>
      <c r="D1" s="2"/>
      <c r="E1" s="9" t="s">
        <v>1</v>
      </c>
      <c r="F1" s="10" t="s">
        <v>2</v>
      </c>
      <c r="G1" s="11"/>
      <c r="H1" s="9" t="s">
        <v>1</v>
      </c>
      <c r="I1" s="8" t="s">
        <v>3</v>
      </c>
      <c r="J1" s="12"/>
      <c r="K1" s="9" t="s">
        <v>4</v>
      </c>
      <c r="L1" s="10" t="s">
        <v>5</v>
      </c>
      <c r="M1" s="10" t="s">
        <v>3</v>
      </c>
      <c r="O1" s="12"/>
      <c r="P1" s="13" t="s">
        <v>6</v>
      </c>
    </row>
    <row r="2" customFormat="false" ht="17.25" hidden="false" customHeight="false" outlineLevel="0" collapsed="false">
      <c r="B2" s="14" t="s">
        <v>7</v>
      </c>
      <c r="C2" s="15" t="s">
        <v>7</v>
      </c>
      <c r="D2" s="2"/>
      <c r="E2" s="16" t="s">
        <v>8</v>
      </c>
      <c r="F2" s="17" t="s">
        <v>9</v>
      </c>
      <c r="G2" s="18" t="s">
        <v>7</v>
      </c>
      <c r="H2" s="16" t="s">
        <v>10</v>
      </c>
      <c r="I2" s="14" t="s">
        <v>11</v>
      </c>
      <c r="J2" s="19" t="s">
        <v>12</v>
      </c>
      <c r="K2" s="16" t="s">
        <v>13</v>
      </c>
      <c r="L2" s="17" t="s">
        <v>14</v>
      </c>
      <c r="M2" s="17" t="s">
        <v>11</v>
      </c>
      <c r="O2" s="19" t="s">
        <v>15</v>
      </c>
      <c r="P2" s="20" t="s">
        <v>16</v>
      </c>
    </row>
    <row r="3" customFormat="false" ht="17.25" hidden="false" customHeight="false" outlineLevel="0" collapsed="false">
      <c r="B3" s="14" t="s">
        <v>17</v>
      </c>
      <c r="C3" s="21" t="s">
        <v>17</v>
      </c>
      <c r="D3" s="2"/>
      <c r="E3" s="16" t="s">
        <v>18</v>
      </c>
      <c r="F3" s="17" t="s">
        <v>19</v>
      </c>
      <c r="G3" s="18" t="s">
        <v>18</v>
      </c>
      <c r="H3" s="16" t="s">
        <v>20</v>
      </c>
      <c r="I3" s="14" t="s">
        <v>21</v>
      </c>
      <c r="J3" s="19" t="s">
        <v>22</v>
      </c>
      <c r="K3" s="16" t="s">
        <v>23</v>
      </c>
      <c r="L3" s="17" t="s">
        <v>24</v>
      </c>
      <c r="M3" s="17" t="s">
        <v>24</v>
      </c>
      <c r="O3" s="19" t="s">
        <v>25</v>
      </c>
      <c r="P3" s="22" t="s">
        <v>26</v>
      </c>
    </row>
    <row r="4" customFormat="false" ht="17.25" hidden="false" customHeight="false" outlineLevel="0" collapsed="false">
      <c r="B4" s="23" t="n">
        <v>36837</v>
      </c>
      <c r="C4" s="24" t="n">
        <v>35490</v>
      </c>
      <c r="D4" s="2"/>
      <c r="E4" s="25" t="s">
        <v>27</v>
      </c>
      <c r="F4" s="26" t="s">
        <v>28</v>
      </c>
      <c r="G4" s="27" t="n">
        <f aca="false">+B4</f>
        <v>36837</v>
      </c>
      <c r="H4" s="23" t="n">
        <f aca="false">+B4</f>
        <v>36837</v>
      </c>
      <c r="I4" s="23" t="n">
        <f aca="false">+B4</f>
        <v>36837</v>
      </c>
      <c r="J4" s="27" t="s">
        <v>29</v>
      </c>
      <c r="K4" s="25" t="s">
        <v>30</v>
      </c>
      <c r="L4" s="26" t="s">
        <v>30</v>
      </c>
      <c r="M4" s="26" t="s">
        <v>30</v>
      </c>
      <c r="O4" s="28"/>
      <c r="P4" s="29" t="s">
        <v>31</v>
      </c>
    </row>
    <row r="5" customFormat="false" ht="17.25" hidden="false" customHeight="false" outlineLevel="0" collapsed="false">
      <c r="A5" s="30" t="s">
        <v>66</v>
      </c>
      <c r="B5" s="31" t="n">
        <v>101</v>
      </c>
      <c r="C5" s="31" t="n">
        <v>116</v>
      </c>
      <c r="D5" s="71" t="s">
        <v>33</v>
      </c>
      <c r="E5" s="72" t="n">
        <v>0.1998</v>
      </c>
      <c r="F5" s="73" t="n">
        <f aca="false">B5*E5</f>
        <v>20.1798</v>
      </c>
      <c r="G5" s="74" t="n">
        <v>11</v>
      </c>
      <c r="H5" s="72" t="n">
        <f aca="false">(G5/B5)</f>
        <v>0.108910891089109</v>
      </c>
      <c r="I5" s="75" t="n">
        <f aca="false">(E5*B5-G5)</f>
        <v>9.1798</v>
      </c>
      <c r="J5" s="76" t="str">
        <f aca="false">IF(SUM(I5)&gt;0,"YES","NO")</f>
        <v>YES</v>
      </c>
      <c r="K5" s="72" t="n">
        <f aca="false">E5*0.8</f>
        <v>0.15984</v>
      </c>
      <c r="L5" s="73" t="n">
        <f aca="false">K5*B5</f>
        <v>16.14384</v>
      </c>
      <c r="M5" s="73" t="n">
        <f aca="false">L5-G5</f>
        <v>5.14384</v>
      </c>
      <c r="N5" s="77"/>
      <c r="O5" s="76" t="str">
        <f aca="false">IF(SUM(L5)&lt;=G5,"YES","NO")</f>
        <v>NO</v>
      </c>
      <c r="P5" s="78" t="str">
        <f aca="false">IF(SUM(M5)&gt;=1,"*"," ")</f>
        <v>*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</row>
    <row r="6" customFormat="false" ht="17.25" hidden="false" customHeight="false" outlineLevel="0" collapsed="false">
      <c r="A6" s="40"/>
      <c r="B6" s="41"/>
      <c r="C6" s="41"/>
      <c r="D6" s="50" t="s">
        <v>34</v>
      </c>
      <c r="E6" s="51" t="n">
        <v>0.1049</v>
      </c>
      <c r="F6" s="52" t="n">
        <f aca="false">B5*E6</f>
        <v>10.5949</v>
      </c>
      <c r="G6" s="53" t="n">
        <v>5</v>
      </c>
      <c r="H6" s="51" t="n">
        <f aca="false">(G6/B5)</f>
        <v>0.0495049504950495</v>
      </c>
      <c r="I6" s="54" t="n">
        <f aca="false">(E6*B5-G6)</f>
        <v>5.5949</v>
      </c>
      <c r="J6" s="55" t="str">
        <f aca="false">IF(SUM(I6)&gt;0,"YES","NO")</f>
        <v>YES</v>
      </c>
      <c r="K6" s="51" t="n">
        <f aca="false">E6*0.8</f>
        <v>0.08392</v>
      </c>
      <c r="L6" s="52" t="n">
        <f aca="false">K6*B5</f>
        <v>8.47592</v>
      </c>
      <c r="M6" s="52" t="n">
        <f aca="false">L6-G6</f>
        <v>3.47592</v>
      </c>
      <c r="N6" s="56"/>
      <c r="O6" s="55" t="str">
        <f aca="false">IF(SUM(L6)&lt;=G6,"YES","NO")</f>
        <v>NO</v>
      </c>
      <c r="P6" s="57" t="str">
        <f aca="false">IF(SUM(M6)&gt;=1,"*"," ")</f>
        <v>*</v>
      </c>
    </row>
    <row r="7" customFormat="false" ht="17.25" hidden="false" customHeight="false" outlineLevel="0" collapsed="false">
      <c r="G7" s="6"/>
      <c r="I7" s="49"/>
    </row>
    <row r="8" customFormat="false" ht="17.25" hidden="false" customHeight="false" outlineLevel="0" collapsed="false">
      <c r="A8" s="30" t="s">
        <v>43</v>
      </c>
      <c r="B8" s="31" t="n">
        <v>2</v>
      </c>
      <c r="C8" s="31" t="n">
        <v>51</v>
      </c>
      <c r="D8" s="30" t="s">
        <v>33</v>
      </c>
      <c r="E8" s="32" t="n">
        <v>0.3431</v>
      </c>
      <c r="F8" s="33" t="n">
        <f aca="false">B8*E8</f>
        <v>0.6862</v>
      </c>
      <c r="G8" s="34" t="n">
        <v>0</v>
      </c>
      <c r="H8" s="32" t="n">
        <f aca="false">(G8/B8)</f>
        <v>0</v>
      </c>
      <c r="I8" s="35" t="n">
        <f aca="false">(E8*B8-G8)</f>
        <v>0.6862</v>
      </c>
      <c r="J8" s="36" t="str">
        <f aca="false">IF(SUM(I8)&gt;0,"YES","NO")</f>
        <v>YES</v>
      </c>
      <c r="K8" s="32" t="n">
        <f aca="false">E8*0.8</f>
        <v>0.27448</v>
      </c>
      <c r="L8" s="33" t="n">
        <f aca="false">K8*B8</f>
        <v>0.54896</v>
      </c>
      <c r="M8" s="33" t="n">
        <f aca="false">L8-G8</f>
        <v>0.54896</v>
      </c>
      <c r="N8" s="37"/>
      <c r="O8" s="36" t="str">
        <f aca="false">IF(SUM(L8)&lt;=G8,"YES","NO")</f>
        <v>NO</v>
      </c>
      <c r="P8" s="38" t="str">
        <f aca="false">IF(SUM(M8)&gt;=1,"*"," ")</f>
        <v> </v>
      </c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customFormat="false" ht="17.25" hidden="false" customHeight="false" outlineLevel="0" collapsed="false">
      <c r="A9" s="40"/>
      <c r="B9" s="41"/>
      <c r="C9" s="41"/>
      <c r="D9" s="30" t="s">
        <v>34</v>
      </c>
      <c r="E9" s="32" t="n">
        <v>0.1123</v>
      </c>
      <c r="F9" s="33" t="n">
        <f aca="false">B8*E9</f>
        <v>0.2246</v>
      </c>
      <c r="G9" s="34" t="n">
        <v>0</v>
      </c>
      <c r="H9" s="32" t="n">
        <f aca="false">(G9/B8)</f>
        <v>0</v>
      </c>
      <c r="I9" s="35" t="n">
        <f aca="false">(E9*B8-G9)</f>
        <v>0.2246</v>
      </c>
      <c r="J9" s="36" t="str">
        <f aca="false">IF(SUM(I9)&gt;0,"YES","NO")</f>
        <v>YES</v>
      </c>
      <c r="K9" s="32" t="n">
        <f aca="false">E9*0.8</f>
        <v>0.08984</v>
      </c>
      <c r="L9" s="33" t="n">
        <f aca="false">K9*B8</f>
        <v>0.17968</v>
      </c>
      <c r="M9" s="33" t="n">
        <f aca="false">L9-G9</f>
        <v>0.17968</v>
      </c>
      <c r="N9" s="37"/>
      <c r="O9" s="36" t="str">
        <f aca="false">IF(SUM(L9)&lt;=G9,"YES","NO")</f>
        <v>NO</v>
      </c>
      <c r="P9" s="38" t="str">
        <f aca="false">IF(SUM(M9)&gt;=1,"*"," ")</f>
        <v> </v>
      </c>
    </row>
    <row r="10" customFormat="false" ht="17.25" hidden="false" customHeight="false" outlineLevel="0" collapsed="false">
      <c r="G10" s="6"/>
      <c r="I10" s="49"/>
    </row>
    <row r="11" customFormat="false" ht="17.25" hidden="false" customHeight="false" outlineLevel="0" collapsed="false">
      <c r="A11" s="30" t="s">
        <v>44</v>
      </c>
      <c r="B11" s="31" t="n">
        <v>2</v>
      </c>
      <c r="C11" s="31" t="n">
        <v>78</v>
      </c>
      <c r="D11" s="30" t="s">
        <v>33</v>
      </c>
      <c r="E11" s="32" t="n">
        <v>0.2945</v>
      </c>
      <c r="F11" s="33" t="n">
        <f aca="false">B11*E11</f>
        <v>0.589</v>
      </c>
      <c r="G11" s="34" t="n">
        <v>1</v>
      </c>
      <c r="H11" s="32" t="n">
        <f aca="false">(G11/B11)</f>
        <v>0.5</v>
      </c>
      <c r="I11" s="35" t="n">
        <f aca="false">(E11*B11-G11)</f>
        <v>-0.411</v>
      </c>
      <c r="J11" s="36" t="str">
        <f aca="false">IF(SUM(I11)&gt;0,"YES","NO")</f>
        <v>NO</v>
      </c>
      <c r="K11" s="32" t="n">
        <f aca="false">E11*0.8</f>
        <v>0.2356</v>
      </c>
      <c r="L11" s="33" t="n">
        <f aca="false">K11*B11</f>
        <v>0.4712</v>
      </c>
      <c r="M11" s="33" t="n">
        <f aca="false">L11-G11</f>
        <v>-0.5288</v>
      </c>
      <c r="N11" s="37"/>
      <c r="O11" s="36" t="str">
        <f aca="false">IF(SUM(L11)&lt;=G11,"YES","NO")</f>
        <v>YES</v>
      </c>
      <c r="P11" s="38" t="str">
        <f aca="false">IF(SUM(M11)&gt;=1,"*"," ")</f>
        <v> </v>
      </c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</row>
    <row r="12" customFormat="false" ht="17.25" hidden="false" customHeight="false" outlineLevel="0" collapsed="false">
      <c r="A12" s="40"/>
      <c r="B12" s="41"/>
      <c r="C12" s="41"/>
      <c r="D12" s="30" t="s">
        <v>34</v>
      </c>
      <c r="E12" s="32" t="n">
        <v>0.1364</v>
      </c>
      <c r="F12" s="33" t="n">
        <f aca="false">B11*E12</f>
        <v>0.2728</v>
      </c>
      <c r="G12" s="34" t="n">
        <v>1</v>
      </c>
      <c r="H12" s="32" t="n">
        <f aca="false">(G12/B11)</f>
        <v>0.5</v>
      </c>
      <c r="I12" s="35" t="n">
        <f aca="false">(E12*B11-G12)</f>
        <v>-0.7272</v>
      </c>
      <c r="J12" s="36" t="str">
        <f aca="false">IF(SUM(I12)&gt;0,"YES","NO")</f>
        <v>NO</v>
      </c>
      <c r="K12" s="32" t="n">
        <f aca="false">E12*0.8</f>
        <v>0.10912</v>
      </c>
      <c r="L12" s="33" t="n">
        <f aca="false">K12*B11</f>
        <v>0.21824</v>
      </c>
      <c r="M12" s="33" t="n">
        <f aca="false">L12-G12</f>
        <v>-0.78176</v>
      </c>
      <c r="N12" s="37"/>
      <c r="O12" s="36" t="str">
        <f aca="false">IF(SUM(L12)&lt;=G12,"YES","NO")</f>
        <v>YES</v>
      </c>
      <c r="P12" s="38" t="str">
        <f aca="false">IF(SUM(M12)&gt;=1,"*"," ")</f>
        <v> </v>
      </c>
    </row>
    <row r="13" customFormat="false" ht="17.25" hidden="false" customHeight="false" outlineLevel="0" collapsed="false">
      <c r="D13" s="40"/>
      <c r="E13" s="58"/>
      <c r="F13" s="59"/>
      <c r="G13" s="60"/>
      <c r="H13" s="58"/>
      <c r="I13" s="61"/>
    </row>
    <row r="14" customFormat="false" ht="17.25" hidden="false" customHeight="false" outlineLevel="0" collapsed="false">
      <c r="A14" s="42" t="s">
        <v>45</v>
      </c>
      <c r="B14" s="62" t="n">
        <v>3</v>
      </c>
      <c r="C14" s="62" t="n">
        <v>51</v>
      </c>
      <c r="D14" s="30" t="s">
        <v>33</v>
      </c>
      <c r="E14" s="32" t="n">
        <v>0.3079</v>
      </c>
      <c r="F14" s="33" t="n">
        <f aca="false">B14*E14</f>
        <v>0.9237</v>
      </c>
      <c r="G14" s="34" t="n">
        <v>2</v>
      </c>
      <c r="H14" s="32" t="n">
        <f aca="false">(G14/B14)</f>
        <v>0.666666666666667</v>
      </c>
      <c r="I14" s="35" t="n">
        <f aca="false">(E14*B14-G14)</f>
        <v>-1.0763</v>
      </c>
      <c r="J14" s="36" t="str">
        <f aca="false">IF(SUM(I14)&gt;0,"YES","NO")</f>
        <v>NO</v>
      </c>
      <c r="K14" s="32" t="n">
        <f aca="false">E14*0.8</f>
        <v>0.24632</v>
      </c>
      <c r="L14" s="33" t="n">
        <f aca="false">K14*B14</f>
        <v>0.73896</v>
      </c>
      <c r="M14" s="33" t="n">
        <f aca="false">L14-G14</f>
        <v>-1.26104</v>
      </c>
      <c r="N14" s="37"/>
      <c r="O14" s="36" t="str">
        <f aca="false">IF(SUM(L14)&lt;=G14,"YES","NO")</f>
        <v>YES</v>
      </c>
      <c r="P14" s="38" t="str">
        <f aca="false">IF(SUM(M14)&gt;=1,"*"," ")</f>
        <v> </v>
      </c>
    </row>
    <row r="15" customFormat="false" ht="17.25" hidden="false" customHeight="false" outlineLevel="0" collapsed="false">
      <c r="A15" s="64"/>
      <c r="B15" s="65"/>
      <c r="C15" s="65"/>
      <c r="D15" s="30" t="s">
        <v>34</v>
      </c>
      <c r="E15" s="32" t="n">
        <v>0.14</v>
      </c>
      <c r="F15" s="33" t="n">
        <f aca="false">B14*E15</f>
        <v>0.42</v>
      </c>
      <c r="G15" s="34" t="n">
        <v>0</v>
      </c>
      <c r="H15" s="32" t="n">
        <f aca="false">(G15/B14)</f>
        <v>0</v>
      </c>
      <c r="I15" s="35" t="n">
        <f aca="false">(E15*B14-G15)</f>
        <v>0.42</v>
      </c>
      <c r="J15" s="36" t="str">
        <f aca="false">IF(SUM(I15)&gt;0,"YES","NO")</f>
        <v>YES</v>
      </c>
      <c r="K15" s="32" t="n">
        <f aca="false">E15*0.8</f>
        <v>0.112</v>
      </c>
      <c r="L15" s="33" t="n">
        <f aca="false">K15*B14</f>
        <v>0.336</v>
      </c>
      <c r="M15" s="33" t="n">
        <f aca="false">L15-G15</f>
        <v>0.336</v>
      </c>
      <c r="N15" s="37"/>
      <c r="O15" s="36" t="str">
        <f aca="false">IF(SUM(L15)&lt;=G15,"YES","NO")</f>
        <v>NO</v>
      </c>
      <c r="P15" s="38" t="str">
        <f aca="false">IF(SUM(M15)&gt;=1,"*"," ")</f>
        <v> </v>
      </c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</row>
    <row r="16" customFormat="false" ht="17.25" hidden="false" customHeight="false" outlineLevel="0" collapsed="false">
      <c r="G16" s="6"/>
      <c r="I16" s="49"/>
    </row>
    <row r="17" customFormat="false" ht="17.25" hidden="false" customHeight="false" outlineLevel="0" collapsed="false">
      <c r="A17" s="30" t="s">
        <v>38</v>
      </c>
      <c r="B17" s="31" t="n">
        <v>6</v>
      </c>
      <c r="C17" s="31" t="n">
        <v>51</v>
      </c>
      <c r="D17" s="30" t="s">
        <v>33</v>
      </c>
      <c r="E17" s="63" t="n">
        <v>0.7212</v>
      </c>
      <c r="F17" s="33" t="n">
        <f aca="false">B17*E17</f>
        <v>4.3272</v>
      </c>
      <c r="G17" s="34" t="n">
        <v>6</v>
      </c>
      <c r="H17" s="32" t="n">
        <f aca="false">(G17/B17)</f>
        <v>1</v>
      </c>
      <c r="I17" s="35" t="n">
        <f aca="false">(E17*B17-G17)</f>
        <v>-1.6728</v>
      </c>
      <c r="J17" s="36" t="str">
        <f aca="false">IF(SUM(I17)&gt;0,"YES","NO")</f>
        <v>NO</v>
      </c>
      <c r="K17" s="32" t="n">
        <f aca="false">E17*0.8</f>
        <v>0.57696</v>
      </c>
      <c r="L17" s="33" t="n">
        <f aca="false">K17*B17</f>
        <v>3.46176</v>
      </c>
      <c r="M17" s="33" t="n">
        <f aca="false">L17-G17</f>
        <v>-2.53824</v>
      </c>
      <c r="N17" s="37"/>
      <c r="O17" s="36" t="str">
        <f aca="false">IF(SUM(L17)&lt;=G17,"YES","NO")</f>
        <v>YES</v>
      </c>
      <c r="P17" s="38" t="str">
        <f aca="false">IF(SUM(M17)&gt;=1,"*"," ")</f>
        <v> </v>
      </c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</row>
    <row r="18" customFormat="false" ht="17.25" hidden="false" customHeight="false" outlineLevel="0" collapsed="false">
      <c r="A18" s="64"/>
      <c r="B18" s="65"/>
      <c r="C18" s="65"/>
      <c r="D18" s="30" t="s">
        <v>34</v>
      </c>
      <c r="E18" s="32" t="n">
        <v>0.355</v>
      </c>
      <c r="F18" s="33" t="n">
        <f aca="false">B17*E18</f>
        <v>2.13</v>
      </c>
      <c r="G18" s="34" t="n">
        <v>4</v>
      </c>
      <c r="H18" s="32" t="n">
        <f aca="false">(G18/B17)</f>
        <v>0.666666666666667</v>
      </c>
      <c r="I18" s="35" t="n">
        <f aca="false">(E18*B17-G18)</f>
        <v>-1.87</v>
      </c>
      <c r="J18" s="36" t="str">
        <f aca="false">IF(SUM(I18)&gt;0,"YES","NO")</f>
        <v>NO</v>
      </c>
      <c r="K18" s="32" t="n">
        <f aca="false">E18*0.8</f>
        <v>0.284</v>
      </c>
      <c r="L18" s="33" t="n">
        <f aca="false">K18*B17</f>
        <v>1.704</v>
      </c>
      <c r="M18" s="33" t="n">
        <f aca="false">L18-G18</f>
        <v>-2.296</v>
      </c>
      <c r="N18" s="37"/>
      <c r="O18" s="36" t="str">
        <f aca="false">IF(SUM(L18)&lt;=G18,"YES","NO")</f>
        <v>YES</v>
      </c>
      <c r="P18" s="38" t="str">
        <f aca="false">IF(SUM(M18)&gt;=1,"*"," ")</f>
        <v> </v>
      </c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customFormat="false" ht="17.25" hidden="false" customHeight="false" outlineLevel="0" collapsed="false">
      <c r="G19" s="6"/>
      <c r="I19" s="49"/>
    </row>
    <row r="20" customFormat="false" ht="17.25" hidden="false" customHeight="false" outlineLevel="0" collapsed="false">
      <c r="G20" s="6"/>
      <c r="I20" s="49"/>
    </row>
    <row r="21" customFormat="false" ht="17.25" hidden="false" customHeight="false" outlineLevel="0" collapsed="false">
      <c r="A21" s="1" t="s">
        <v>39</v>
      </c>
      <c r="B21" s="2" t="n">
        <f aca="false">+B5+B8+B11+B14+B17</f>
        <v>114</v>
      </c>
      <c r="D21" s="1" t="s">
        <v>40</v>
      </c>
      <c r="G21" s="67" t="n">
        <f aca="false">+G5+G8+G11+G14+G17</f>
        <v>20</v>
      </c>
      <c r="I21" s="66"/>
    </row>
    <row r="22" customFormat="false" ht="17.25" hidden="false" customHeight="false" outlineLevel="0" collapsed="false">
      <c r="D22" s="1" t="s">
        <v>42</v>
      </c>
      <c r="G22" s="67" t="n">
        <f aca="false">+G6+G9+G12+G15+G18</f>
        <v>10</v>
      </c>
      <c r="I22" s="66"/>
      <c r="K22" s="69" t="s">
        <v>65</v>
      </c>
      <c r="L22" s="70"/>
    </row>
    <row r="23" customFormat="false" ht="17.25" hidden="false" customHeight="false" outlineLevel="0" collapsed="false">
      <c r="I23" s="66"/>
    </row>
    <row r="24" customFormat="false" ht="17.25" hidden="false" customHeight="false" outlineLevel="0" collapsed="false">
      <c r="I24" s="66"/>
    </row>
    <row r="25" customFormat="false" ht="17.25" hidden="false" customHeight="false" outlineLevel="0" collapsed="false">
      <c r="I25" s="66"/>
    </row>
    <row r="26" customFormat="false" ht="17.25" hidden="false" customHeight="false" outlineLevel="0" collapsed="false">
      <c r="I26" s="66"/>
    </row>
    <row r="27" customFormat="false" ht="17.25" hidden="false" customHeight="false" outlineLevel="0" collapsed="false">
      <c r="I27" s="66"/>
    </row>
    <row r="28" customFormat="false" ht="17.25" hidden="false" customHeight="false" outlineLevel="0" collapsed="false">
      <c r="I28" s="66"/>
    </row>
    <row r="29" customFormat="false" ht="17.25" hidden="false" customHeight="false" outlineLevel="0" collapsed="false">
      <c r="I29" s="66"/>
    </row>
    <row r="30" customFormat="false" ht="17.25" hidden="false" customHeight="false" outlineLevel="0" collapsed="false">
      <c r="I30" s="66"/>
    </row>
    <row r="31" customFormat="false" ht="17.25" hidden="false" customHeight="false" outlineLevel="0" collapsed="false">
      <c r="I31" s="66"/>
    </row>
    <row r="32" customFormat="false" ht="17.25" hidden="false" customHeight="false" outlineLevel="0" collapsed="false">
      <c r="I32" s="66"/>
    </row>
    <row r="33" customFormat="false" ht="17.25" hidden="false" customHeight="false" outlineLevel="0" collapsed="false">
      <c r="I33" s="66"/>
    </row>
    <row r="34" customFormat="false" ht="17.25" hidden="false" customHeight="false" outlineLevel="0" collapsed="false">
      <c r="I34" s="66"/>
    </row>
    <row r="35" customFormat="false" ht="17.25" hidden="false" customHeight="false" outlineLevel="0" collapsed="false">
      <c r="I35" s="66"/>
    </row>
    <row r="36" customFormat="false" ht="17.25" hidden="false" customHeight="false" outlineLevel="0" collapsed="false">
      <c r="I36" s="66"/>
    </row>
    <row r="37" customFormat="false" ht="17.25" hidden="false" customHeight="false" outlineLevel="0" collapsed="false">
      <c r="I37" s="66"/>
    </row>
    <row r="38" customFormat="false" ht="17.25" hidden="false" customHeight="false" outlineLevel="0" collapsed="false">
      <c r="I38" s="66"/>
    </row>
    <row r="39" customFormat="false" ht="17.25" hidden="false" customHeight="false" outlineLevel="0" collapsed="false">
      <c r="I39" s="66"/>
    </row>
    <row r="40" customFormat="false" ht="17.25" hidden="false" customHeight="false" outlineLevel="0" collapsed="false">
      <c r="I40" s="66"/>
    </row>
    <row r="41" customFormat="false" ht="17.25" hidden="false" customHeight="false" outlineLevel="0" collapsed="false">
      <c r="I41" s="66"/>
    </row>
    <row r="42" customFormat="false" ht="17.25" hidden="false" customHeight="false" outlineLevel="0" collapsed="false">
      <c r="I42" s="66"/>
    </row>
    <row r="43" customFormat="false" ht="17.25" hidden="false" customHeight="false" outlineLevel="0" collapsed="false">
      <c r="I43" s="66"/>
    </row>
    <row r="44" customFormat="false" ht="17.25" hidden="false" customHeight="false" outlineLevel="0" collapsed="false">
      <c r="I44" s="66"/>
    </row>
    <row r="45" customFormat="false" ht="17.25" hidden="false" customHeight="false" outlineLevel="0" collapsed="false">
      <c r="I45" s="66"/>
    </row>
    <row r="46" customFormat="false" ht="17.25" hidden="false" customHeight="false" outlineLevel="0" collapsed="false">
      <c r="I46" s="66"/>
    </row>
    <row r="47" customFormat="false" ht="17.25" hidden="false" customHeight="false" outlineLevel="0" collapsed="false">
      <c r="I47" s="66"/>
    </row>
    <row r="48" customFormat="false" ht="17.25" hidden="false" customHeight="false" outlineLevel="0" collapsed="false">
      <c r="I48" s="66"/>
    </row>
    <row r="49" customFormat="false" ht="17.25" hidden="false" customHeight="false" outlineLevel="0" collapsed="false">
      <c r="I49" s="66"/>
    </row>
  </sheetData>
  <printOptions headings="false" gridLines="false" gridLinesSet="true" horizontalCentered="false" verticalCentered="false"/>
  <pageMargins left="0.25" right="0" top="1.08958333333333" bottom="0.559722222222222" header="0.329861111111111" footer="0.35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&amp;C&amp;"Arial,Regular"&amp;13CORP/OFFICE OF THE CHAIRMAN
2000 AFFIRMATIVE ACTION PLAN
Utilization Analysis
Analysis Data as of 11/7/00</oddHeader>
    <oddFooter>&amp;Lo:\aap2000\crp117ut.xls&amp;R&amp;"Arial,Regular"PAGE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6"/>
  <sheetViews>
    <sheetView showFormulas="false" showGridLines="false" showRowColHeaders="true" showZeros="true" rightToLeft="false" tabSelected="false" showOutlineSymbols="true" defaultGridColor="true" view="pageBreakPreview" topLeftCell="A1" colorId="64" zoomScale="75" zoomScaleNormal="75" zoomScalePageLayoutView="75" workbookViewId="0">
      <pane xSplit="0" ySplit="4" topLeftCell="BM5" activePane="bottomLeft" state="frozen"/>
      <selection pane="topLeft" activeCell="A1" activeCellId="0" sqref="A1"/>
      <selection pane="bottomLeft" activeCell="A5" activeCellId="0" sqref="A5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2" min="2" style="2" width="11.28"/>
    <col collapsed="false" customWidth="true" hidden="true" outlineLevel="0" max="3" min="3" style="2" width="11.7"/>
    <col collapsed="false" customWidth="true" hidden="false" outlineLevel="0" max="4" min="4" style="1" width="11.7"/>
    <col collapsed="false" customWidth="true" hidden="false" outlineLevel="0" max="5" min="5" style="3" width="11.7"/>
    <col collapsed="false" customWidth="true" hidden="false" outlineLevel="0" max="6" min="6" style="4" width="11.7"/>
    <col collapsed="false" customWidth="true" hidden="false" outlineLevel="0" max="7" min="7" style="5" width="10.41"/>
    <col collapsed="false" customWidth="true" hidden="false" outlineLevel="0" max="8" min="8" style="3" width="11.7"/>
    <col collapsed="false" customWidth="true" hidden="false" outlineLevel="0" max="9" min="9" style="1" width="11.7"/>
    <col collapsed="false" customWidth="true" hidden="false" outlineLevel="0" max="10" min="10" style="6" width="10.85"/>
    <col collapsed="false" customWidth="true" hidden="false" outlineLevel="0" max="11" min="11" style="3" width="14.41"/>
    <col collapsed="false" customWidth="true" hidden="false" outlineLevel="0" max="12" min="12" style="4" width="12.28"/>
    <col collapsed="false" customWidth="true" hidden="false" outlineLevel="0" max="13" min="13" style="4" width="10.85"/>
    <col collapsed="false" customWidth="true" hidden="false" outlineLevel="0" max="14" min="14" style="0" width="2.42"/>
    <col collapsed="false" customWidth="true" hidden="false" outlineLevel="0" max="15" min="15" style="7" width="11.7"/>
    <col collapsed="false" customWidth="true" hidden="false" outlineLevel="0" max="16" min="16" style="1" width="12.85"/>
    <col collapsed="false" customWidth="false" hidden="false" outlineLevel="0" max="257" min="17" style="1" width="9.14"/>
  </cols>
  <sheetData>
    <row r="1" customFormat="false" ht="17.25" hidden="false" customHeight="false" outlineLevel="0" collapsed="false">
      <c r="B1" s="8" t="s">
        <v>0</v>
      </c>
      <c r="C1" s="2" t="s">
        <v>0</v>
      </c>
      <c r="D1" s="2"/>
      <c r="E1" s="9" t="s">
        <v>1</v>
      </c>
      <c r="F1" s="10" t="s">
        <v>2</v>
      </c>
      <c r="G1" s="11"/>
      <c r="H1" s="9" t="s">
        <v>1</v>
      </c>
      <c r="I1" s="8" t="s">
        <v>3</v>
      </c>
      <c r="J1" s="12"/>
      <c r="K1" s="9" t="s">
        <v>4</v>
      </c>
      <c r="L1" s="10" t="s">
        <v>5</v>
      </c>
      <c r="M1" s="10" t="s">
        <v>3</v>
      </c>
      <c r="O1" s="12"/>
      <c r="P1" s="13" t="s">
        <v>6</v>
      </c>
    </row>
    <row r="2" customFormat="false" ht="17.25" hidden="false" customHeight="false" outlineLevel="0" collapsed="false">
      <c r="B2" s="14" t="s">
        <v>7</v>
      </c>
      <c r="C2" s="15" t="s">
        <v>7</v>
      </c>
      <c r="D2" s="2"/>
      <c r="E2" s="16" t="s">
        <v>8</v>
      </c>
      <c r="F2" s="17" t="s">
        <v>9</v>
      </c>
      <c r="G2" s="18" t="s">
        <v>7</v>
      </c>
      <c r="H2" s="16" t="s">
        <v>10</v>
      </c>
      <c r="I2" s="14" t="s">
        <v>11</v>
      </c>
      <c r="J2" s="19" t="s">
        <v>12</v>
      </c>
      <c r="K2" s="16" t="s">
        <v>13</v>
      </c>
      <c r="L2" s="17" t="s">
        <v>14</v>
      </c>
      <c r="M2" s="17" t="s">
        <v>11</v>
      </c>
      <c r="O2" s="19" t="s">
        <v>15</v>
      </c>
      <c r="P2" s="20" t="s">
        <v>16</v>
      </c>
    </row>
    <row r="3" customFormat="false" ht="17.25" hidden="false" customHeight="false" outlineLevel="0" collapsed="false">
      <c r="B3" s="14" t="s">
        <v>17</v>
      </c>
      <c r="C3" s="21" t="s">
        <v>17</v>
      </c>
      <c r="D3" s="2"/>
      <c r="E3" s="16" t="s">
        <v>18</v>
      </c>
      <c r="F3" s="17" t="s">
        <v>19</v>
      </c>
      <c r="G3" s="18" t="s">
        <v>18</v>
      </c>
      <c r="H3" s="16" t="s">
        <v>20</v>
      </c>
      <c r="I3" s="14" t="s">
        <v>21</v>
      </c>
      <c r="J3" s="19" t="s">
        <v>22</v>
      </c>
      <c r="K3" s="16" t="s">
        <v>23</v>
      </c>
      <c r="L3" s="17" t="s">
        <v>24</v>
      </c>
      <c r="M3" s="17" t="s">
        <v>24</v>
      </c>
      <c r="O3" s="19" t="s">
        <v>25</v>
      </c>
      <c r="P3" s="22" t="s">
        <v>26</v>
      </c>
    </row>
    <row r="4" customFormat="false" ht="17.25" hidden="false" customHeight="false" outlineLevel="0" collapsed="false">
      <c r="B4" s="23" t="n">
        <v>36631</v>
      </c>
      <c r="C4" s="24" t="n">
        <v>35490</v>
      </c>
      <c r="D4" s="2"/>
      <c r="E4" s="25" t="s">
        <v>27</v>
      </c>
      <c r="F4" s="26" t="s">
        <v>28</v>
      </c>
      <c r="G4" s="27" t="n">
        <f aca="false">+B4</f>
        <v>36631</v>
      </c>
      <c r="H4" s="23" t="n">
        <f aca="false">+B4</f>
        <v>36631</v>
      </c>
      <c r="I4" s="23" t="n">
        <f aca="false">+B4</f>
        <v>36631</v>
      </c>
      <c r="J4" s="27" t="s">
        <v>29</v>
      </c>
      <c r="K4" s="25" t="s">
        <v>30</v>
      </c>
      <c r="L4" s="26" t="s">
        <v>30</v>
      </c>
      <c r="M4" s="26" t="s">
        <v>30</v>
      </c>
      <c r="O4" s="28"/>
      <c r="P4" s="29" t="s">
        <v>31</v>
      </c>
    </row>
    <row r="5" customFormat="false" ht="17.25" hidden="false" customHeight="false" outlineLevel="0" collapsed="false">
      <c r="A5" s="42" t="s">
        <v>43</v>
      </c>
      <c r="B5" s="62" t="n">
        <v>17</v>
      </c>
      <c r="C5" s="62" t="n">
        <v>116</v>
      </c>
      <c r="D5" s="84" t="s">
        <v>33</v>
      </c>
      <c r="E5" s="85" t="n">
        <v>0.3089</v>
      </c>
      <c r="F5" s="86" t="n">
        <f aca="false">B5*E5</f>
        <v>5.2513</v>
      </c>
      <c r="G5" s="87" t="n">
        <v>1</v>
      </c>
      <c r="H5" s="85" t="n">
        <f aca="false">(G5/B5)</f>
        <v>0.0588235294117647</v>
      </c>
      <c r="I5" s="88" t="n">
        <f aca="false">(E5*B5-G5)</f>
        <v>4.2513</v>
      </c>
      <c r="J5" s="89" t="str">
        <f aca="false">IF(SUM(I5)&gt;0,"YES","NO")</f>
        <v>YES</v>
      </c>
      <c r="K5" s="85" t="n">
        <f aca="false">E5*0.8</f>
        <v>0.24712</v>
      </c>
      <c r="L5" s="86" t="n">
        <f aca="false">K5*B5</f>
        <v>4.20104</v>
      </c>
      <c r="M5" s="86" t="n">
        <f aca="false">L5-G5</f>
        <v>3.20104</v>
      </c>
      <c r="N5" s="90"/>
      <c r="O5" s="89" t="str">
        <f aca="false">IF(SUM(L5)&lt;=G5,"YES","NO")</f>
        <v>NO</v>
      </c>
      <c r="P5" s="91" t="str">
        <f aca="false">IF(SUM(M5)&gt;=1,"*"," ")</f>
        <v>*</v>
      </c>
    </row>
    <row r="6" customFormat="false" ht="17.25" hidden="false" customHeight="false" outlineLevel="0" collapsed="false">
      <c r="A6" s="40"/>
      <c r="B6" s="41"/>
      <c r="C6" s="41"/>
      <c r="D6" s="42" t="s">
        <v>34</v>
      </c>
      <c r="E6" s="43" t="n">
        <v>0.1843</v>
      </c>
      <c r="F6" s="44" t="n">
        <f aca="false">B5*E6</f>
        <v>3.1331</v>
      </c>
      <c r="G6" s="45" t="n">
        <v>3</v>
      </c>
      <c r="H6" s="32" t="n">
        <f aca="false">(G6/B5)</f>
        <v>0.176470588235294</v>
      </c>
      <c r="I6" s="46" t="n">
        <f aca="false">(E6*B5-G6)</f>
        <v>0.1331</v>
      </c>
      <c r="J6" s="47" t="str">
        <f aca="false">IF(SUM(I6)&gt;0,"YES","NO")</f>
        <v>YES</v>
      </c>
      <c r="K6" s="43" t="n">
        <f aca="false">E6*0.8</f>
        <v>0.14744</v>
      </c>
      <c r="L6" s="44" t="n">
        <f aca="false">K6*B5</f>
        <v>2.50648</v>
      </c>
      <c r="M6" s="44" t="n">
        <f aca="false">L6-G6</f>
        <v>-0.49352</v>
      </c>
      <c r="O6" s="47" t="str">
        <f aca="false">IF(SUM(L6)&lt;=G6,"YES","NO")</f>
        <v>YES</v>
      </c>
      <c r="P6" s="48" t="str">
        <f aca="false">IF(SUM(M6)&gt;=1,"*"," ")</f>
        <v> </v>
      </c>
    </row>
    <row r="7" customFormat="false" ht="17.25" hidden="false" customHeight="false" outlineLevel="0" collapsed="false">
      <c r="G7" s="6"/>
      <c r="I7" s="49"/>
    </row>
    <row r="8" customFormat="false" ht="17.25" hidden="false" customHeight="false" outlineLevel="0" collapsed="false">
      <c r="A8" s="30" t="s">
        <v>44</v>
      </c>
      <c r="B8" s="31" t="n">
        <v>39</v>
      </c>
      <c r="C8" s="31" t="n">
        <v>51</v>
      </c>
      <c r="D8" s="84" t="s">
        <v>33</v>
      </c>
      <c r="E8" s="85" t="n">
        <v>0.302</v>
      </c>
      <c r="F8" s="86" t="n">
        <f aca="false">B8*E8</f>
        <v>11.778</v>
      </c>
      <c r="G8" s="87" t="n">
        <v>6</v>
      </c>
      <c r="H8" s="85" t="n">
        <f aca="false">(G8/B8)</f>
        <v>0.153846153846154</v>
      </c>
      <c r="I8" s="88" t="n">
        <f aca="false">(E8*B8-G8)</f>
        <v>5.778</v>
      </c>
      <c r="J8" s="89" t="str">
        <f aca="false">IF(SUM(I8)&gt;0,"YES","NO")</f>
        <v>YES</v>
      </c>
      <c r="K8" s="85" t="n">
        <f aca="false">E8*0.8</f>
        <v>0.2416</v>
      </c>
      <c r="L8" s="86" t="n">
        <f aca="false">K8*B8</f>
        <v>9.4224</v>
      </c>
      <c r="M8" s="86" t="n">
        <f aca="false">L8-G8</f>
        <v>3.4224</v>
      </c>
      <c r="N8" s="90"/>
      <c r="O8" s="89" t="str">
        <f aca="false">IF(SUM(L8)&lt;=G8,"YES","NO")</f>
        <v>NO</v>
      </c>
      <c r="P8" s="91" t="str">
        <f aca="false">IF(SUM(M8)&gt;=1,"*"," ")</f>
        <v>*</v>
      </c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customFormat="false" ht="17.25" hidden="false" customHeight="false" outlineLevel="0" collapsed="false">
      <c r="A9" s="40"/>
      <c r="B9" s="41"/>
      <c r="C9" s="41"/>
      <c r="D9" s="42" t="s">
        <v>34</v>
      </c>
      <c r="E9" s="43" t="n">
        <v>0.1892</v>
      </c>
      <c r="F9" s="44" t="n">
        <f aca="false">B8*E9</f>
        <v>7.3788</v>
      </c>
      <c r="G9" s="45" t="n">
        <v>15</v>
      </c>
      <c r="H9" s="43" t="n">
        <f aca="false">(G9/B8)</f>
        <v>0.384615384615385</v>
      </c>
      <c r="I9" s="46" t="n">
        <f aca="false">(E9*B8-G9)</f>
        <v>-7.6212</v>
      </c>
      <c r="J9" s="47" t="str">
        <f aca="false">IF(SUM(I9)&gt;0,"YES","NO")</f>
        <v>NO</v>
      </c>
      <c r="K9" s="43" t="n">
        <f aca="false">E9*0.8</f>
        <v>0.15136</v>
      </c>
      <c r="L9" s="44" t="n">
        <f aca="false">K9*B8</f>
        <v>5.90304</v>
      </c>
      <c r="M9" s="44" t="n">
        <f aca="false">L9-G9</f>
        <v>-9.09696</v>
      </c>
      <c r="O9" s="47" t="str">
        <f aca="false">IF(SUM(L9)&lt;=G9,"YES","NO")</f>
        <v>YES</v>
      </c>
      <c r="P9" s="48" t="str">
        <f aca="false">IF(SUM(M9)&gt;=1,"*"," ")</f>
        <v> </v>
      </c>
    </row>
    <row r="10" customFormat="false" ht="17.25" hidden="false" customHeight="false" outlineLevel="0" collapsed="false">
      <c r="G10" s="6"/>
      <c r="I10" s="49"/>
    </row>
    <row r="11" customFormat="false" ht="17.25" hidden="false" customHeight="false" outlineLevel="0" collapsed="false">
      <c r="A11" s="42" t="s">
        <v>32</v>
      </c>
      <c r="B11" s="62" t="n">
        <v>5</v>
      </c>
      <c r="C11" s="62" t="n">
        <v>78</v>
      </c>
      <c r="D11" s="42" t="s">
        <v>33</v>
      </c>
      <c r="E11" s="43" t="n">
        <v>0.3026</v>
      </c>
      <c r="F11" s="44" t="n">
        <f aca="false">B11*E11</f>
        <v>1.513</v>
      </c>
      <c r="G11" s="45" t="n">
        <v>3</v>
      </c>
      <c r="H11" s="43" t="n">
        <f aca="false">(G11/B11)</f>
        <v>0.6</v>
      </c>
      <c r="I11" s="46" t="n">
        <f aca="false">(E11*B11-G11)</f>
        <v>-1.487</v>
      </c>
      <c r="J11" s="47" t="str">
        <f aca="false">IF(SUM(I11)&gt;0,"YES","NO")</f>
        <v>NO</v>
      </c>
      <c r="K11" s="43" t="n">
        <f aca="false">E11*0.8</f>
        <v>0.24208</v>
      </c>
      <c r="L11" s="44" t="n">
        <f aca="false">K11*B11</f>
        <v>1.2104</v>
      </c>
      <c r="M11" s="44" t="n">
        <f aca="false">L11-G11</f>
        <v>-1.7896</v>
      </c>
      <c r="O11" s="47" t="str">
        <f aca="false">IF(SUM(L11)&lt;=G11,"YES","NO")</f>
        <v>YES</v>
      </c>
      <c r="P11" s="48" t="str">
        <f aca="false">IF(SUM(M11)&gt;=1,"*"," ")</f>
        <v> </v>
      </c>
    </row>
    <row r="12" customFormat="false" ht="17.25" hidden="false" customHeight="false" outlineLevel="0" collapsed="false">
      <c r="A12" s="40"/>
      <c r="B12" s="41"/>
      <c r="C12" s="41"/>
      <c r="D12" s="42" t="s">
        <v>34</v>
      </c>
      <c r="E12" s="43" t="n">
        <v>0.1752</v>
      </c>
      <c r="F12" s="44" t="n">
        <f aca="false">B11*E12</f>
        <v>0.876</v>
      </c>
      <c r="G12" s="45" t="n">
        <v>4</v>
      </c>
      <c r="H12" s="43" t="n">
        <f aca="false">(G12/B11)</f>
        <v>0.8</v>
      </c>
      <c r="I12" s="46" t="n">
        <f aca="false">(E12*B11-G12)</f>
        <v>-3.124</v>
      </c>
      <c r="J12" s="47" t="str">
        <f aca="false">IF(SUM(I12)&gt;0,"YES","NO")</f>
        <v>NO</v>
      </c>
      <c r="K12" s="43" t="n">
        <f aca="false">E12*0.8</f>
        <v>0.14016</v>
      </c>
      <c r="L12" s="44" t="n">
        <f aca="false">K12*B11</f>
        <v>0.7008</v>
      </c>
      <c r="M12" s="44" t="n">
        <f aca="false">L12-G12</f>
        <v>-3.2992</v>
      </c>
      <c r="O12" s="47" t="str">
        <f aca="false">IF(SUM(L12)&lt;=G12,"YES","NO")</f>
        <v>YES</v>
      </c>
      <c r="P12" s="48" t="str">
        <f aca="false">IF(SUM(M12)&gt;=1,"*"," ")</f>
        <v> </v>
      </c>
    </row>
    <row r="13" customFormat="false" ht="17.25" hidden="false" customHeight="false" outlineLevel="0" collapsed="false">
      <c r="D13" s="40"/>
      <c r="E13" s="58"/>
      <c r="F13" s="59"/>
      <c r="G13" s="60"/>
      <c r="H13" s="58"/>
      <c r="I13" s="61"/>
    </row>
    <row r="14" customFormat="false" ht="17.25" hidden="false" customHeight="false" outlineLevel="0" collapsed="false">
      <c r="A14" s="42" t="s">
        <v>36</v>
      </c>
      <c r="B14" s="62" t="n">
        <v>45</v>
      </c>
      <c r="C14" s="62" t="n">
        <v>51</v>
      </c>
      <c r="D14" s="42" t="s">
        <v>33</v>
      </c>
      <c r="E14" s="43" t="n">
        <v>0.337</v>
      </c>
      <c r="F14" s="44" t="n">
        <f aca="false">B14*E14</f>
        <v>15.165</v>
      </c>
      <c r="G14" s="45" t="n">
        <v>16</v>
      </c>
      <c r="H14" s="43" t="n">
        <f aca="false">(G14/B14)</f>
        <v>0.355555555555556</v>
      </c>
      <c r="I14" s="46" t="n">
        <f aca="false">(E14*B14-G14)</f>
        <v>-0.834999999999999</v>
      </c>
      <c r="J14" s="47" t="str">
        <f aca="false">IF(SUM(I14)&gt;0,"YES","NO")</f>
        <v>NO</v>
      </c>
      <c r="K14" s="43" t="n">
        <f aca="false">E14*0.8</f>
        <v>0.2696</v>
      </c>
      <c r="L14" s="44" t="n">
        <f aca="false">K14*B14</f>
        <v>12.132</v>
      </c>
      <c r="M14" s="44" t="n">
        <f aca="false">L14-G14</f>
        <v>-3.868</v>
      </c>
      <c r="O14" s="47" t="str">
        <f aca="false">IF(SUM(L14)&lt;=G14,"YES","NO")</f>
        <v>YES</v>
      </c>
      <c r="P14" s="48" t="str">
        <f aca="false">IF(SUM(M14)&gt;=1,"*"," ")</f>
        <v> </v>
      </c>
    </row>
    <row r="15" customFormat="false" ht="17.25" hidden="false" customHeight="false" outlineLevel="0" collapsed="false">
      <c r="A15" s="40"/>
      <c r="B15" s="41"/>
      <c r="C15" s="41"/>
      <c r="D15" s="42" t="s">
        <v>34</v>
      </c>
      <c r="E15" s="43" t="n">
        <v>0.1717</v>
      </c>
      <c r="F15" s="44" t="n">
        <f aca="false">B14*E15</f>
        <v>7.7265</v>
      </c>
      <c r="G15" s="45" t="n">
        <v>21</v>
      </c>
      <c r="H15" s="43" t="n">
        <f aca="false">(G15/B14)</f>
        <v>0.466666666666667</v>
      </c>
      <c r="I15" s="46" t="n">
        <f aca="false">(E15*B14-G15)</f>
        <v>-13.2735</v>
      </c>
      <c r="J15" s="47" t="str">
        <f aca="false">IF(SUM(I15)&gt;0,"YES","NO")</f>
        <v>NO</v>
      </c>
      <c r="K15" s="43" t="n">
        <f aca="false">E15*0.8</f>
        <v>0.13736</v>
      </c>
      <c r="L15" s="44" t="n">
        <f aca="false">K15*B14</f>
        <v>6.1812</v>
      </c>
      <c r="M15" s="44" t="n">
        <f aca="false">L15-G15</f>
        <v>-14.8188</v>
      </c>
      <c r="O15" s="47" t="str">
        <f aca="false">IF(SUM(L15)&lt;=G15,"YES","NO")</f>
        <v>YES</v>
      </c>
      <c r="P15" s="48" t="str">
        <f aca="false">IF(SUM(M15)&gt;=1,"*"," ")</f>
        <v> </v>
      </c>
    </row>
    <row r="16" customFormat="false" ht="17.25" hidden="false" customHeight="false" outlineLevel="0" collapsed="false">
      <c r="G16" s="6"/>
      <c r="I16" s="49"/>
    </row>
    <row r="17" customFormat="false" ht="17.25" hidden="false" customHeight="false" outlineLevel="0" collapsed="false">
      <c r="A17" s="30" t="s">
        <v>67</v>
      </c>
      <c r="B17" s="31" t="n">
        <v>2</v>
      </c>
      <c r="C17" s="31" t="n">
        <v>51</v>
      </c>
      <c r="D17" s="30" t="s">
        <v>33</v>
      </c>
      <c r="E17" s="63" t="n">
        <v>0.0801</v>
      </c>
      <c r="F17" s="33" t="n">
        <f aca="false">B17*E17</f>
        <v>0.1602</v>
      </c>
      <c r="G17" s="34" t="n">
        <v>0</v>
      </c>
      <c r="H17" s="32" t="n">
        <f aca="false">(G17/B17)</f>
        <v>0</v>
      </c>
      <c r="I17" s="35" t="n">
        <f aca="false">(E17*B17-G17)</f>
        <v>0.1602</v>
      </c>
      <c r="J17" s="36" t="str">
        <f aca="false">IF(SUM(I17)&gt;0,"YES","NO")</f>
        <v>YES</v>
      </c>
      <c r="K17" s="32" t="n">
        <f aca="false">E17*0.8</f>
        <v>0.06408</v>
      </c>
      <c r="L17" s="33" t="n">
        <f aca="false">K17*B17</f>
        <v>0.12816</v>
      </c>
      <c r="M17" s="33" t="n">
        <f aca="false">L17-G17</f>
        <v>0.12816</v>
      </c>
      <c r="N17" s="37"/>
      <c r="O17" s="36" t="str">
        <f aca="false">IF(SUM(L17)&lt;=G17,"YES","NO")</f>
        <v>NO</v>
      </c>
      <c r="P17" s="38" t="str">
        <f aca="false">IF(SUM(M17)&gt;=1,"*"," ")</f>
        <v> </v>
      </c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</row>
    <row r="18" customFormat="false" ht="17.25" hidden="false" customHeight="false" outlineLevel="0" collapsed="false">
      <c r="A18" s="40"/>
      <c r="B18" s="41"/>
      <c r="C18" s="41"/>
      <c r="D18" s="42" t="s">
        <v>34</v>
      </c>
      <c r="E18" s="43" t="n">
        <v>0.1945</v>
      </c>
      <c r="F18" s="44" t="n">
        <f aca="false">B17*E18</f>
        <v>0.389</v>
      </c>
      <c r="G18" s="45" t="n">
        <v>0</v>
      </c>
      <c r="H18" s="43" t="n">
        <f aca="false">(G18/B17)</f>
        <v>0</v>
      </c>
      <c r="I18" s="46" t="n">
        <f aca="false">(E18*B17-G18)</f>
        <v>0.389</v>
      </c>
      <c r="J18" s="47" t="str">
        <f aca="false">IF(SUM(I18)&gt;0,"YES","NO")</f>
        <v>YES</v>
      </c>
      <c r="K18" s="43" t="n">
        <f aca="false">E18*0.8</f>
        <v>0.1556</v>
      </c>
      <c r="L18" s="44" t="n">
        <f aca="false">K18*B17</f>
        <v>0.3112</v>
      </c>
      <c r="M18" s="44" t="n">
        <f aca="false">L18-G18</f>
        <v>0.3112</v>
      </c>
      <c r="O18" s="47" t="str">
        <f aca="false">IF(SUM(L18)&lt;=G18,"YES","NO")</f>
        <v>NO</v>
      </c>
      <c r="P18" s="48" t="str">
        <f aca="false">IF(SUM(M18)&gt;=1,"*"," ")</f>
        <v> </v>
      </c>
    </row>
    <row r="19" customFormat="false" ht="17.25" hidden="false" customHeight="false" outlineLevel="0" collapsed="false">
      <c r="G19" s="6"/>
      <c r="I19" s="49"/>
    </row>
    <row r="20" customFormat="false" ht="17.25" hidden="false" customHeight="false" outlineLevel="0" collapsed="false">
      <c r="A20" s="30" t="s">
        <v>68</v>
      </c>
      <c r="B20" s="31" t="n">
        <v>6</v>
      </c>
      <c r="C20" s="31" t="n">
        <v>51</v>
      </c>
      <c r="D20" s="30" t="s">
        <v>33</v>
      </c>
      <c r="E20" s="32" t="n">
        <v>0.4795</v>
      </c>
      <c r="F20" s="33" t="n">
        <f aca="false">B20*E20</f>
        <v>2.877</v>
      </c>
      <c r="G20" s="34" t="n">
        <v>2</v>
      </c>
      <c r="H20" s="32" t="n">
        <f aca="false">(G20/B20)</f>
        <v>0.333333333333333</v>
      </c>
      <c r="I20" s="35" t="n">
        <f aca="false">(E20*B20-G20)</f>
        <v>0.877</v>
      </c>
      <c r="J20" s="36" t="str">
        <f aca="false">IF(SUM(I20)&gt;0,"YES","NO")</f>
        <v>YES</v>
      </c>
      <c r="K20" s="32" t="n">
        <f aca="false">E20*0.8</f>
        <v>0.3836</v>
      </c>
      <c r="L20" s="33" t="n">
        <f aca="false">K20*B20</f>
        <v>2.3016</v>
      </c>
      <c r="M20" s="33" t="n">
        <f aca="false">L20-G20</f>
        <v>0.3016</v>
      </c>
      <c r="N20" s="37"/>
      <c r="O20" s="36" t="str">
        <f aca="false">IF(SUM(L20)&lt;=G20,"YES","NO")</f>
        <v>NO</v>
      </c>
      <c r="P20" s="38" t="str">
        <f aca="false">IF(SUM(M20)&gt;=1,"*"," ")</f>
        <v> </v>
      </c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</row>
    <row r="21" customFormat="false" ht="17.25" hidden="false" customHeight="false" outlineLevel="0" collapsed="false">
      <c r="A21" s="40"/>
      <c r="B21" s="41"/>
      <c r="C21" s="41"/>
      <c r="D21" s="42" t="s">
        <v>34</v>
      </c>
      <c r="E21" s="43" t="n">
        <v>0.2227</v>
      </c>
      <c r="F21" s="44" t="n">
        <f aca="false">B20*E21</f>
        <v>1.3362</v>
      </c>
      <c r="G21" s="45" t="n">
        <v>3</v>
      </c>
      <c r="H21" s="43" t="n">
        <f aca="false">(G21/B20)</f>
        <v>0.5</v>
      </c>
      <c r="I21" s="46" t="n">
        <f aca="false">(E21*B20-G21)</f>
        <v>-1.6638</v>
      </c>
      <c r="J21" s="47" t="str">
        <f aca="false">IF(SUM(I21)&gt;0,"YES","NO")</f>
        <v>NO</v>
      </c>
      <c r="K21" s="43" t="n">
        <f aca="false">E21*0.8</f>
        <v>0.17816</v>
      </c>
      <c r="L21" s="44" t="n">
        <f aca="false">K21*B20</f>
        <v>1.06896</v>
      </c>
      <c r="M21" s="44" t="n">
        <f aca="false">L21-G21</f>
        <v>-1.93104</v>
      </c>
      <c r="O21" s="47" t="str">
        <f aca="false">IF(SUM(L21)&lt;=G21,"YES","NO")</f>
        <v>YES</v>
      </c>
      <c r="P21" s="48" t="str">
        <f aca="false">IF(SUM(M21)&gt;=1,"*"," ")</f>
        <v> </v>
      </c>
    </row>
    <row r="22" customFormat="false" ht="17.25" hidden="false" customHeight="false" outlineLevel="0" collapsed="false">
      <c r="G22" s="6"/>
      <c r="I22" s="49"/>
    </row>
    <row r="23" customFormat="false" ht="17.25" hidden="false" customHeight="false" outlineLevel="0" collapsed="false">
      <c r="A23" s="42" t="s">
        <v>46</v>
      </c>
      <c r="B23" s="62" t="n">
        <v>8</v>
      </c>
      <c r="C23" s="62" t="n">
        <v>51</v>
      </c>
      <c r="D23" s="42" t="s">
        <v>33</v>
      </c>
      <c r="E23" s="43" t="n">
        <v>0.4388</v>
      </c>
      <c r="F23" s="44" t="n">
        <f aca="false">B23*E23</f>
        <v>3.5104</v>
      </c>
      <c r="G23" s="45" t="n">
        <v>5</v>
      </c>
      <c r="H23" s="43" t="n">
        <f aca="false">(G23/B23)</f>
        <v>0.625</v>
      </c>
      <c r="I23" s="46" t="n">
        <f aca="false">(E23*B23-G23)</f>
        <v>-1.4896</v>
      </c>
      <c r="J23" s="47" t="str">
        <f aca="false">IF(SUM(I23)&gt;0,"YES","NO")</f>
        <v>NO</v>
      </c>
      <c r="K23" s="43" t="n">
        <f aca="false">E23*0.8</f>
        <v>0.35104</v>
      </c>
      <c r="L23" s="44" t="n">
        <f aca="false">K23*B23</f>
        <v>2.80832</v>
      </c>
      <c r="M23" s="44" t="n">
        <f aca="false">L23-G23</f>
        <v>-2.19168</v>
      </c>
      <c r="O23" s="47" t="str">
        <f aca="false">IF(SUM(L23)&lt;=G23,"YES","NO")</f>
        <v>YES</v>
      </c>
      <c r="P23" s="48" t="str">
        <f aca="false">IF(SUM(M23)&gt;=1,"*"," ")</f>
        <v> </v>
      </c>
    </row>
    <row r="24" customFormat="false" ht="17.25" hidden="false" customHeight="false" outlineLevel="0" collapsed="false">
      <c r="A24" s="40"/>
      <c r="B24" s="41"/>
      <c r="C24" s="41"/>
      <c r="D24" s="42" t="s">
        <v>34</v>
      </c>
      <c r="E24" s="43" t="n">
        <v>0.1443</v>
      </c>
      <c r="F24" s="44" t="n">
        <f aca="false">B23*E24</f>
        <v>1.1544</v>
      </c>
      <c r="G24" s="45" t="n">
        <v>3</v>
      </c>
      <c r="H24" s="43" t="n">
        <f aca="false">(G24/B23)</f>
        <v>0.375</v>
      </c>
      <c r="I24" s="46" t="n">
        <f aca="false">(E24*B23-G24)</f>
        <v>-1.8456</v>
      </c>
      <c r="J24" s="47" t="str">
        <f aca="false">IF(SUM(I24)&gt;0,"YES","NO")</f>
        <v>NO</v>
      </c>
      <c r="K24" s="43" t="n">
        <f aca="false">E24*0.8</f>
        <v>0.11544</v>
      </c>
      <c r="L24" s="44" t="n">
        <f aca="false">K24*B23</f>
        <v>0.92352</v>
      </c>
      <c r="M24" s="44" t="n">
        <f aca="false">L24-G24</f>
        <v>-2.07648</v>
      </c>
      <c r="O24" s="47" t="str">
        <f aca="false">IF(SUM(L24)&lt;=G24,"YES","NO")</f>
        <v>YES</v>
      </c>
      <c r="P24" s="48" t="str">
        <f aca="false">IF(SUM(M24)&gt;=1,"*"," ")</f>
        <v> </v>
      </c>
    </row>
    <row r="25" customFormat="false" ht="17.25" hidden="false" customHeight="false" outlineLevel="0" collapsed="false">
      <c r="G25" s="6"/>
      <c r="I25" s="49"/>
    </row>
    <row r="26" customFormat="false" ht="17.25" hidden="false" customHeight="false" outlineLevel="0" collapsed="false">
      <c r="A26" s="42" t="s">
        <v>69</v>
      </c>
      <c r="B26" s="62" t="n">
        <v>2</v>
      </c>
      <c r="C26" s="62" t="n">
        <v>116</v>
      </c>
      <c r="D26" s="42" t="s">
        <v>33</v>
      </c>
      <c r="E26" s="43" t="n">
        <v>0.3108</v>
      </c>
      <c r="F26" s="44" t="n">
        <f aca="false">B26*E26</f>
        <v>0.6216</v>
      </c>
      <c r="G26" s="45" t="n">
        <v>1</v>
      </c>
      <c r="H26" s="43" t="n">
        <f aca="false">(G26/B26)</f>
        <v>0.5</v>
      </c>
      <c r="I26" s="46" t="n">
        <f aca="false">(E26*B26-G26)</f>
        <v>-0.3784</v>
      </c>
      <c r="J26" s="47" t="str">
        <f aca="false">IF(SUM(I26)&gt;0,"YES","NO")</f>
        <v>NO</v>
      </c>
      <c r="K26" s="43" t="n">
        <f aca="false">E26*0.8</f>
        <v>0.24864</v>
      </c>
      <c r="L26" s="44" t="n">
        <f aca="false">K26*B26</f>
        <v>0.49728</v>
      </c>
      <c r="M26" s="44" t="n">
        <f aca="false">L26-G26</f>
        <v>-0.50272</v>
      </c>
      <c r="O26" s="47" t="str">
        <f aca="false">IF(SUM(L26)&lt;=G26,"YES","NO")</f>
        <v>YES</v>
      </c>
      <c r="P26" s="48" t="str">
        <f aca="false">IF(SUM(M26)&gt;=1,"*"," ")</f>
        <v> </v>
      </c>
    </row>
    <row r="27" customFormat="false" ht="17.25" hidden="false" customHeight="false" outlineLevel="0" collapsed="false">
      <c r="A27" s="40"/>
      <c r="B27" s="41"/>
      <c r="C27" s="41"/>
      <c r="D27" s="42" t="s">
        <v>34</v>
      </c>
      <c r="E27" s="43" t="n">
        <v>0.2609</v>
      </c>
      <c r="F27" s="44" t="n">
        <f aca="false">B26*E27</f>
        <v>0.5218</v>
      </c>
      <c r="G27" s="45" t="n">
        <v>2</v>
      </c>
      <c r="H27" s="43" t="n">
        <f aca="false">(G27/B26)</f>
        <v>1</v>
      </c>
      <c r="I27" s="46" t="n">
        <f aca="false">(E27*B26-G27)</f>
        <v>-1.4782</v>
      </c>
      <c r="J27" s="47" t="str">
        <f aca="false">IF(SUM(I27)&gt;0,"YES","NO")</f>
        <v>NO</v>
      </c>
      <c r="K27" s="43" t="n">
        <f aca="false">E27*0.8</f>
        <v>0.20872</v>
      </c>
      <c r="L27" s="44" t="n">
        <f aca="false">K27*B26</f>
        <v>0.41744</v>
      </c>
      <c r="M27" s="44" t="n">
        <f aca="false">L27-G27</f>
        <v>-1.58256</v>
      </c>
      <c r="O27" s="47" t="str">
        <f aca="false">IF(SUM(L27)&lt;=G27,"YES","NO")</f>
        <v>YES</v>
      </c>
      <c r="P27" s="48" t="str">
        <f aca="false">IF(SUM(M27)&gt;=1,"*"," ")</f>
        <v> </v>
      </c>
    </row>
    <row r="28" customFormat="false" ht="17.25" hidden="false" customHeight="false" outlineLevel="0" collapsed="false">
      <c r="D28" s="40"/>
      <c r="E28" s="58"/>
      <c r="F28" s="59"/>
      <c r="G28" s="60"/>
      <c r="H28" s="58"/>
      <c r="I28" s="61"/>
    </row>
    <row r="29" customFormat="false" ht="17.25" hidden="false" customHeight="false" outlineLevel="0" collapsed="false">
      <c r="A29" s="42" t="s">
        <v>38</v>
      </c>
      <c r="B29" s="62" t="n">
        <v>30</v>
      </c>
      <c r="C29" s="62" t="n">
        <v>116</v>
      </c>
      <c r="D29" s="42" t="s">
        <v>33</v>
      </c>
      <c r="E29" s="43" t="n">
        <v>0.9817</v>
      </c>
      <c r="F29" s="44" t="n">
        <f aca="false">B29*E29</f>
        <v>29.451</v>
      </c>
      <c r="G29" s="45" t="n">
        <v>30</v>
      </c>
      <c r="H29" s="43" t="n">
        <f aca="false">(G29/B29)</f>
        <v>1</v>
      </c>
      <c r="I29" s="46" t="n">
        <f aca="false">(E29*B29-G29)</f>
        <v>-0.549</v>
      </c>
      <c r="J29" s="47" t="str">
        <f aca="false">IF(SUM(I29)&gt;0,"YES","NO")</f>
        <v>NO</v>
      </c>
      <c r="K29" s="43" t="n">
        <f aca="false">E29*0.8</f>
        <v>0.78536</v>
      </c>
      <c r="L29" s="44" t="n">
        <f aca="false">K29*B29</f>
        <v>23.5608</v>
      </c>
      <c r="M29" s="44" t="n">
        <f aca="false">L29-G29</f>
        <v>-6.4392</v>
      </c>
      <c r="O29" s="47" t="str">
        <f aca="false">IF(SUM(L29)&lt;=G29,"YES","NO")</f>
        <v>YES</v>
      </c>
      <c r="P29" s="48" t="str">
        <f aca="false">IF(SUM(M29)&gt;=1,"*"," ")</f>
        <v> </v>
      </c>
    </row>
    <row r="30" customFormat="false" ht="17.25" hidden="false" customHeight="false" outlineLevel="0" collapsed="false">
      <c r="A30" s="40"/>
      <c r="B30" s="41"/>
      <c r="C30" s="41"/>
      <c r="D30" s="42" t="s">
        <v>34</v>
      </c>
      <c r="E30" s="43" t="n">
        <v>0.3051</v>
      </c>
      <c r="F30" s="44" t="n">
        <f aca="false">B29*E30</f>
        <v>9.153</v>
      </c>
      <c r="G30" s="45" t="n">
        <v>18</v>
      </c>
      <c r="H30" s="43" t="n">
        <f aca="false">(G30/B29)</f>
        <v>0.6</v>
      </c>
      <c r="I30" s="46" t="n">
        <f aca="false">(E30*B29-G30)</f>
        <v>-8.847</v>
      </c>
      <c r="J30" s="47" t="str">
        <f aca="false">IF(SUM(I30)&gt;0,"YES","NO")</f>
        <v>NO</v>
      </c>
      <c r="K30" s="43" t="n">
        <f aca="false">E30*0.8</f>
        <v>0.24408</v>
      </c>
      <c r="L30" s="44" t="n">
        <f aca="false">K30*B29</f>
        <v>7.3224</v>
      </c>
      <c r="M30" s="44" t="n">
        <f aca="false">L30-G30</f>
        <v>-10.6776</v>
      </c>
      <c r="O30" s="47" t="str">
        <f aca="false">IF(SUM(L30)&lt;=G30,"YES","NO")</f>
        <v>YES</v>
      </c>
      <c r="P30" s="48" t="str">
        <f aca="false">IF(SUM(M30)&gt;=1,"*"," ")</f>
        <v> </v>
      </c>
    </row>
    <row r="31" customFormat="false" ht="17.25" hidden="false" customHeight="false" outlineLevel="0" collapsed="false">
      <c r="G31" s="6"/>
      <c r="I31" s="66"/>
    </row>
    <row r="32" customFormat="false" ht="17.25" hidden="false" customHeight="false" outlineLevel="0" collapsed="false">
      <c r="A32" s="42" t="s">
        <v>57</v>
      </c>
      <c r="B32" s="62" t="n">
        <v>7</v>
      </c>
      <c r="C32" s="62" t="n">
        <v>116</v>
      </c>
      <c r="D32" s="42" t="s">
        <v>33</v>
      </c>
      <c r="E32" s="43" t="n">
        <v>0.8441</v>
      </c>
      <c r="F32" s="44" t="n">
        <f aca="false">B32*E32</f>
        <v>5.9087</v>
      </c>
      <c r="G32" s="45" t="n">
        <v>6</v>
      </c>
      <c r="H32" s="43" t="n">
        <f aca="false">(G32/B32)</f>
        <v>0.857142857142857</v>
      </c>
      <c r="I32" s="46" t="n">
        <f aca="false">(E32*B32-G32)</f>
        <v>-0.0913000000000004</v>
      </c>
      <c r="J32" s="47" t="str">
        <f aca="false">IF(SUM(I32)&gt;0,"YES","NO")</f>
        <v>NO</v>
      </c>
      <c r="K32" s="43" t="n">
        <f aca="false">E32*0.8</f>
        <v>0.67528</v>
      </c>
      <c r="L32" s="44" t="n">
        <f aca="false">K32*B32</f>
        <v>4.72696</v>
      </c>
      <c r="M32" s="44" t="n">
        <f aca="false">L32-G32</f>
        <v>-1.27304</v>
      </c>
      <c r="O32" s="47" t="str">
        <f aca="false">IF(SUM(L32)&lt;=G32,"YES","NO")</f>
        <v>YES</v>
      </c>
      <c r="P32" s="48" t="str">
        <f aca="false">IF(SUM(M32)&gt;=1,"*"," ")</f>
        <v> </v>
      </c>
    </row>
    <row r="33" customFormat="false" ht="17.25" hidden="false" customHeight="false" outlineLevel="0" collapsed="false">
      <c r="A33" s="40"/>
      <c r="B33" s="41"/>
      <c r="C33" s="41"/>
      <c r="D33" s="42" t="s">
        <v>34</v>
      </c>
      <c r="E33" s="43" t="n">
        <v>0.2961</v>
      </c>
      <c r="F33" s="44" t="n">
        <f aca="false">B32*E33</f>
        <v>2.0727</v>
      </c>
      <c r="G33" s="45" t="n">
        <v>5</v>
      </c>
      <c r="H33" s="43" t="n">
        <f aca="false">(G33/B32)</f>
        <v>0.714285714285714</v>
      </c>
      <c r="I33" s="46" t="n">
        <f aca="false">(E33*B32-G33)</f>
        <v>-2.9273</v>
      </c>
      <c r="J33" s="47" t="str">
        <f aca="false">IF(SUM(I33)&gt;0,"YES","NO")</f>
        <v>NO</v>
      </c>
      <c r="K33" s="43" t="n">
        <f aca="false">E33*0.8</f>
        <v>0.23688</v>
      </c>
      <c r="L33" s="44" t="n">
        <f aca="false">K33*B32</f>
        <v>1.65816</v>
      </c>
      <c r="M33" s="44" t="n">
        <f aca="false">L33-G33</f>
        <v>-3.34184</v>
      </c>
      <c r="O33" s="47" t="str">
        <f aca="false">IF(SUM(L33)&lt;=G33,"YES","NO")</f>
        <v>YES</v>
      </c>
      <c r="P33" s="48" t="str">
        <f aca="false">IF(SUM(M33)&gt;=1,"*"," ")</f>
        <v> </v>
      </c>
    </row>
    <row r="34" customFormat="false" ht="17.25" hidden="false" customHeight="false" outlineLevel="0" collapsed="false">
      <c r="G34" s="6"/>
      <c r="I34" s="66"/>
    </row>
    <row r="35" customFormat="false" ht="17.25" hidden="false" customHeight="false" outlineLevel="0" collapsed="false">
      <c r="A35" s="42" t="s">
        <v>58</v>
      </c>
      <c r="B35" s="62" t="n">
        <v>8</v>
      </c>
      <c r="C35" s="62" t="n">
        <v>116</v>
      </c>
      <c r="D35" s="42" t="s">
        <v>33</v>
      </c>
      <c r="E35" s="43" t="n">
        <v>0.814</v>
      </c>
      <c r="F35" s="44" t="n">
        <f aca="false">B35*E35</f>
        <v>6.512</v>
      </c>
      <c r="G35" s="45" t="n">
        <v>6</v>
      </c>
      <c r="H35" s="43" t="n">
        <f aca="false">(G35/B35)</f>
        <v>0.75</v>
      </c>
      <c r="I35" s="46" t="n">
        <f aca="false">(E35*B35-G35)</f>
        <v>0.512</v>
      </c>
      <c r="J35" s="47" t="str">
        <f aca="false">IF(SUM(I35)&gt;0,"YES","NO")</f>
        <v>YES</v>
      </c>
      <c r="K35" s="43" t="n">
        <f aca="false">E35*0.8</f>
        <v>0.6512</v>
      </c>
      <c r="L35" s="44" t="n">
        <f aca="false">K35*B35</f>
        <v>5.2096</v>
      </c>
      <c r="M35" s="44" t="n">
        <f aca="false">L35-G35</f>
        <v>-0.7904</v>
      </c>
      <c r="O35" s="47" t="str">
        <f aca="false">IF(SUM(L35)&lt;=G35,"YES","NO")</f>
        <v>YES</v>
      </c>
      <c r="P35" s="48" t="str">
        <f aca="false">IF(SUM(M35)&gt;=1,"*"," ")</f>
        <v> </v>
      </c>
    </row>
    <row r="36" customFormat="false" ht="17.25" hidden="false" customHeight="false" outlineLevel="0" collapsed="false">
      <c r="A36" s="40"/>
      <c r="B36" s="41"/>
      <c r="C36" s="41"/>
      <c r="D36" s="42" t="s">
        <v>34</v>
      </c>
      <c r="E36" s="43" t="n">
        <v>0.3982</v>
      </c>
      <c r="F36" s="44" t="n">
        <f aca="false">B35*E36</f>
        <v>3.1856</v>
      </c>
      <c r="G36" s="45" t="n">
        <v>8</v>
      </c>
      <c r="H36" s="43" t="n">
        <f aca="false">(G36/B35)</f>
        <v>1</v>
      </c>
      <c r="I36" s="46" t="n">
        <f aca="false">(E36*B35-G36)</f>
        <v>-4.8144</v>
      </c>
      <c r="J36" s="47" t="str">
        <f aca="false">IF(SUM(I36)&gt;0,"YES","NO")</f>
        <v>NO</v>
      </c>
      <c r="K36" s="43" t="n">
        <f aca="false">E36*0.8</f>
        <v>0.31856</v>
      </c>
      <c r="L36" s="44" t="n">
        <f aca="false">K36*B35</f>
        <v>2.54848</v>
      </c>
      <c r="M36" s="44" t="n">
        <f aca="false">L36-G36</f>
        <v>-5.45152</v>
      </c>
      <c r="O36" s="47" t="str">
        <f aca="false">IF(SUM(L36)&lt;=G36,"YES","NO")</f>
        <v>YES</v>
      </c>
      <c r="P36" s="48" t="str">
        <f aca="false">IF(SUM(M36)&gt;=1,"*"," ")</f>
        <v> </v>
      </c>
    </row>
    <row r="37" customFormat="false" ht="17.25" hidden="false" customHeight="false" outlineLevel="0" collapsed="false">
      <c r="B37" s="1"/>
      <c r="I37" s="66"/>
    </row>
    <row r="38" customFormat="false" ht="17.25" hidden="false" customHeight="false" outlineLevel="0" collapsed="false">
      <c r="A38" s="1" t="s">
        <v>39</v>
      </c>
      <c r="B38" s="2" t="n">
        <f aca="false">+B5+B8+B11+B14+B17+B20+B23+B26+B29+B32+B35</f>
        <v>169</v>
      </c>
      <c r="D38" s="1" t="s">
        <v>40</v>
      </c>
      <c r="G38" s="67" t="n">
        <f aca="false">+G5+G8+G11+G14+G17+G20+G23+G26+G29+G32+G35</f>
        <v>76</v>
      </c>
      <c r="I38" s="66"/>
    </row>
    <row r="39" customFormat="false" ht="17.25" hidden="false" customHeight="false" outlineLevel="0" collapsed="false">
      <c r="D39" s="1" t="s">
        <v>42</v>
      </c>
      <c r="G39" s="67" t="n">
        <f aca="false">+G6+G9+G12+G15+G18+G21+G24+G27+G30+G33+G36</f>
        <v>82</v>
      </c>
      <c r="I39" s="66"/>
    </row>
    <row r="40" customFormat="false" ht="17.25" hidden="false" customHeight="false" outlineLevel="0" collapsed="false">
      <c r="I40" s="66"/>
    </row>
    <row r="41" customFormat="false" ht="17.25" hidden="false" customHeight="false" outlineLevel="0" collapsed="false">
      <c r="I41" s="66"/>
    </row>
    <row r="42" customFormat="false" ht="17.25" hidden="false" customHeight="false" outlineLevel="0" collapsed="false">
      <c r="I42" s="66"/>
    </row>
    <row r="43" customFormat="false" ht="17.25" hidden="false" customHeight="false" outlineLevel="0" collapsed="false">
      <c r="I43" s="66"/>
    </row>
    <row r="44" customFormat="false" ht="17.25" hidden="false" customHeight="false" outlineLevel="0" collapsed="false">
      <c r="I44" s="66"/>
    </row>
    <row r="45" customFormat="false" ht="17.25" hidden="false" customHeight="false" outlineLevel="0" collapsed="false">
      <c r="I45" s="66"/>
    </row>
    <row r="46" customFormat="false" ht="17.25" hidden="false" customHeight="false" outlineLevel="0" collapsed="false">
      <c r="I46" s="66"/>
    </row>
    <row r="47" customFormat="false" ht="17.25" hidden="false" customHeight="false" outlineLevel="0" collapsed="false">
      <c r="I47" s="66"/>
    </row>
    <row r="48" customFormat="false" ht="17.25" hidden="false" customHeight="false" outlineLevel="0" collapsed="false">
      <c r="I48" s="66"/>
    </row>
    <row r="49" customFormat="false" ht="17.25" hidden="false" customHeight="false" outlineLevel="0" collapsed="false">
      <c r="I49" s="66"/>
    </row>
    <row r="50" customFormat="false" ht="17.25" hidden="false" customHeight="false" outlineLevel="0" collapsed="false">
      <c r="I50" s="66"/>
    </row>
    <row r="51" customFormat="false" ht="17.25" hidden="false" customHeight="false" outlineLevel="0" collapsed="false">
      <c r="I51" s="66"/>
    </row>
    <row r="52" customFormat="false" ht="17.25" hidden="false" customHeight="false" outlineLevel="0" collapsed="false">
      <c r="I52" s="66"/>
    </row>
    <row r="53" customFormat="false" ht="17.25" hidden="false" customHeight="false" outlineLevel="0" collapsed="false">
      <c r="I53" s="66"/>
    </row>
    <row r="54" customFormat="false" ht="17.25" hidden="false" customHeight="false" outlineLevel="0" collapsed="false">
      <c r="I54" s="66"/>
    </row>
    <row r="55" customFormat="false" ht="17.25" hidden="false" customHeight="false" outlineLevel="0" collapsed="false">
      <c r="I55" s="66"/>
    </row>
    <row r="56" customFormat="false" ht="17.25" hidden="false" customHeight="false" outlineLevel="0" collapsed="false">
      <c r="I56" s="66"/>
    </row>
    <row r="57" customFormat="false" ht="17.25" hidden="false" customHeight="false" outlineLevel="0" collapsed="false">
      <c r="I57" s="66"/>
    </row>
    <row r="58" customFormat="false" ht="17.25" hidden="false" customHeight="false" outlineLevel="0" collapsed="false">
      <c r="I58" s="66"/>
    </row>
    <row r="59" customFormat="false" ht="17.25" hidden="false" customHeight="false" outlineLevel="0" collapsed="false">
      <c r="I59" s="66"/>
    </row>
    <row r="60" customFormat="false" ht="17.25" hidden="false" customHeight="false" outlineLevel="0" collapsed="false">
      <c r="I60" s="66"/>
    </row>
    <row r="61" customFormat="false" ht="17.25" hidden="false" customHeight="false" outlineLevel="0" collapsed="false">
      <c r="I61" s="66"/>
    </row>
    <row r="62" customFormat="false" ht="17.25" hidden="false" customHeight="false" outlineLevel="0" collapsed="false">
      <c r="I62" s="66"/>
    </row>
    <row r="63" customFormat="false" ht="17.25" hidden="false" customHeight="false" outlineLevel="0" collapsed="false">
      <c r="I63" s="66"/>
    </row>
    <row r="64" customFormat="false" ht="17.25" hidden="false" customHeight="false" outlineLevel="0" collapsed="false">
      <c r="I64" s="66"/>
    </row>
    <row r="65" customFormat="false" ht="17.25" hidden="false" customHeight="false" outlineLevel="0" collapsed="false">
      <c r="I65" s="66"/>
    </row>
    <row r="66" customFormat="false" ht="17.25" hidden="false" customHeight="false" outlineLevel="0" collapsed="false">
      <c r="I66" s="66"/>
    </row>
  </sheetData>
  <printOptions headings="false" gridLines="false" gridLinesSet="true" horizontalCentered="false" verticalCentered="false"/>
  <pageMargins left="0.25" right="0" top="1.08958333333333" bottom="0.559722222222222" header="0.329861111111111" footer="0.35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&amp;C&amp;"Arial,Regular"&amp;13ENRON CARIBBEAN MIDDLE EAST
2000 AFFIRMATIVE ACTION PLAN
Utilization Analysis
Analysis Data as of 04/15/00</oddHeader>
    <oddFooter>&amp;Lo:\aap2000\ecme00ut.xls&amp;R&amp;"Arial,Regular"PAGE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1998-06-26T13:09:27Z</dcterms:created>
  <dc:creator>Felecia Acevedo</dc:creator>
  <dc:description/>
  <dc:language>en-US</dc:language>
  <cp:lastModifiedBy>slighth</cp:lastModifiedBy>
  <cp:lastPrinted>2000-11-17T13:26:59Z</cp:lastPrinted>
  <cp:revision>0</cp:revision>
  <dc:subject/>
  <dc:title/>
</cp:coreProperties>
</file>