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Associate&amp;Analyst" sheetId="1" state="hidden" r:id="rId3"/>
    <sheet name="Global Functions-Finance" sheetId="2" state="hidden" r:id="rId4"/>
    <sheet name="Risk Assessment &amp; Control" sheetId="3" state="hidden" r:id="rId5"/>
    <sheet name="Corp Accounting" sheetId="4" state="hidden" r:id="rId6"/>
    <sheet name="CORP PUBLIC AFFAIRS" sheetId="5" state="visible" r:id="rId7"/>
    <sheet name="Corp HR &amp; Comm Rel" sheetId="6" state="hidden" r:id="rId8"/>
    <sheet name="Corp Legal" sheetId="7" state="hidden" r:id="rId9"/>
    <sheet name="Office of the Chairman" sheetId="8" state="hidden" r:id="rId10"/>
    <sheet name="Carib-ME-04-15" sheetId="9" state="hidden" r:id="rId11"/>
  </sheets>
  <definedNames>
    <definedName function="false" hidden="false" localSheetId="0" name="_xlnm.Print_Area" vbProcedure="false">'Associate&amp;Analyst'!$A$1:$P$25</definedName>
    <definedName function="false" hidden="false" localSheetId="0" name="_xlnm.Print_Titles" vbProcedure="false">'Associate&amp;Analyst'!$1:$4</definedName>
    <definedName function="false" hidden="false" localSheetId="8" name="_xlnm.Print_Area" vbProcedure="false">'Carib-ME-04-15'!$A$1:$P$41</definedName>
    <definedName function="false" hidden="false" localSheetId="8" name="_xlnm.Print_Titles" vbProcedure="false">'Carib-ME-04-15'!$1:$4</definedName>
    <definedName function="false" hidden="false" localSheetId="3" name="_xlnm.Print_Area" vbProcedure="false">'Corp Accounting'!$A$1:$P$37</definedName>
    <definedName function="false" hidden="false" localSheetId="3" name="_xlnm.Print_Titles" vbProcedure="false">'Corp Accounting'!$1:$4</definedName>
    <definedName function="false" hidden="false" localSheetId="5" name="_xlnm.Print_Area" vbProcedure="false">'Corp HR &amp; Comm Rel'!$A$1:$P$37</definedName>
    <definedName function="false" hidden="false" localSheetId="5" name="_xlnm.Print_Titles" vbProcedure="false">'Corp HR &amp; Comm Rel'!$1:$4</definedName>
    <definedName function="false" hidden="false" localSheetId="6" name="_xlnm.Print_Area" vbProcedure="false">'Corp Legal'!$A$1:$P$28</definedName>
    <definedName function="false" hidden="false" localSheetId="6" name="_xlnm.Print_Titles" vbProcedure="false">'Corp Legal'!$1:$4</definedName>
    <definedName function="false" hidden="false" localSheetId="4" name="_xlnm.Print_Area" vbProcedure="false">'CORP PUBLIC AFFAIRS'!$A$1:$P$49</definedName>
    <definedName function="false" hidden="false" localSheetId="4" name="_xlnm.Print_Titles" vbProcedure="false">'CORP PUBLIC AFFAIRS'!$1:$4</definedName>
    <definedName function="false" hidden="false" localSheetId="1" name="_xlnm.Print_Area" vbProcedure="false">'Global Functions-Finance'!$A$1:$P$34</definedName>
    <definedName function="false" hidden="false" localSheetId="1" name="_xlnm.Print_Titles" vbProcedure="false">'Global Functions-Finance'!$1:$4</definedName>
    <definedName function="false" hidden="false" localSheetId="7" name="_xlnm.Print_Area" vbProcedure="false">'Office of the Chairman'!$A$1:$P$31</definedName>
    <definedName function="false" hidden="false" localSheetId="7" name="_xlnm.Print_Titles" vbProcedure="false">'Office of the Chairman'!$1:$4</definedName>
    <definedName function="false" hidden="false" localSheetId="2" name="_xlnm.Print_Area" vbProcedure="false">'Risk Assessment &amp; Control'!$A$1:$P$28</definedName>
    <definedName function="false" hidden="false" localSheetId="2" name="_xlnm.Print_Titles" vbProcedure="false">'Risk Assessment &amp; Control'!$1:$4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<sst xmlns="http://schemas.openxmlformats.org/spreadsheetml/2006/main" count="636" uniqueCount="63">
  <si>
    <t xml:space="preserve">Total</t>
  </si>
  <si>
    <t xml:space="preserve">Percent</t>
  </si>
  <si>
    <t xml:space="preserve">STAFF #</t>
  </si>
  <si>
    <t xml:space="preserve">Deficiency</t>
  </si>
  <si>
    <t xml:space="preserve">Percent of</t>
  </si>
  <si>
    <t xml:space="preserve">STAFF</t>
  </si>
  <si>
    <t xml:space="preserve">GREATER</t>
  </si>
  <si>
    <t xml:space="preserve">Staff #</t>
  </si>
  <si>
    <t xml:space="preserve">of Staff</t>
  </si>
  <si>
    <t xml:space="preserve">NEEDED</t>
  </si>
  <si>
    <t xml:space="preserve">Staff</t>
  </si>
  <si>
    <t xml:space="preserve">in #'s</t>
  </si>
  <si>
    <t xml:space="preserve">Is There</t>
  </si>
  <si>
    <t xml:space="preserve">Staff Mix</t>
  </si>
  <si>
    <t xml:space="preserve"># NEEDED</t>
  </si>
  <si>
    <t xml:space="preserve">Within 80%</t>
  </si>
  <si>
    <t xml:space="preserve">THAN A</t>
  </si>
  <si>
    <t xml:space="preserve">at</t>
  </si>
  <si>
    <t xml:space="preserve">Mix</t>
  </si>
  <si>
    <t xml:space="preserve">IN WHOLE</t>
  </si>
  <si>
    <t xml:space="preserve">Mix </t>
  </si>
  <si>
    <t xml:space="preserve">as of</t>
  </si>
  <si>
    <t xml:space="preserve">Under-</t>
  </si>
  <si>
    <t xml:space="preserve">Needed Using</t>
  </si>
  <si>
    <t xml:space="preserve">using</t>
  </si>
  <si>
    <t xml:space="preserve">of Goal?</t>
  </si>
  <si>
    <t xml:space="preserve">WHOLE</t>
  </si>
  <si>
    <t xml:space="preserve">Needed</t>
  </si>
  <si>
    <t xml:space="preserve">PERSONS</t>
  </si>
  <si>
    <t xml:space="preserve">utilization?</t>
  </si>
  <si>
    <t xml:space="preserve">80% Rule</t>
  </si>
  <si>
    <t xml:space="preserve">PERSON?</t>
  </si>
  <si>
    <t xml:space="preserve">Lower Level Manager</t>
  </si>
  <si>
    <t xml:space="preserve">Female</t>
  </si>
  <si>
    <t xml:space="preserve">Tot Min</t>
  </si>
  <si>
    <t xml:space="preserve">Associates</t>
  </si>
  <si>
    <t xml:space="preserve">Upper Professional</t>
  </si>
  <si>
    <t xml:space="preserve">Analysts</t>
  </si>
  <si>
    <t xml:space="preserve">Clerical</t>
  </si>
  <si>
    <t xml:space="preserve">Total Employees</t>
  </si>
  <si>
    <t xml:space="preserve">Total Fem</t>
  </si>
  <si>
    <t xml:space="preserve">Total Min</t>
  </si>
  <si>
    <t xml:space="preserve">Upper Level Manager</t>
  </si>
  <si>
    <t xml:space="preserve">Mid Level Manager</t>
  </si>
  <si>
    <t xml:space="preserve">Professional</t>
  </si>
  <si>
    <t xml:space="preserve">Legal</t>
  </si>
  <si>
    <t xml:space="preserve">Sales</t>
  </si>
  <si>
    <t xml:space="preserve">Upper Level Clerical</t>
  </si>
  <si>
    <t xml:space="preserve">Engineer/Nat Scientist</t>
  </si>
  <si>
    <t xml:space="preserve">IT Professional</t>
  </si>
  <si>
    <t xml:space="preserve">Upper Financial</t>
  </si>
  <si>
    <t xml:space="preserve">Lower Financial</t>
  </si>
  <si>
    <t xml:space="preserve">Lower Professional</t>
  </si>
  <si>
    <t xml:space="preserve">Aircraft Pilots</t>
  </si>
  <si>
    <t xml:space="preserve">Technicians</t>
  </si>
  <si>
    <t xml:space="preserve">Mid Level Clerical</t>
  </si>
  <si>
    <t xml:space="preserve">Lower Level Clerical</t>
  </si>
  <si>
    <t xml:space="preserve">Skilled Craft Workers</t>
  </si>
  <si>
    <t xml:space="preserve">Laborers</t>
  </si>
  <si>
    <t xml:space="preserve">Senior Level Manager</t>
  </si>
  <si>
    <t xml:space="preserve">Engineer</t>
  </si>
  <si>
    <t xml:space="preserve">Financial</t>
  </si>
  <si>
    <t xml:space="preserve">Sales Professional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</si>
</sst>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0.00"/>
    <numFmt numFmtId="167" formatCode="0"/>
    <numFmt numFmtId="168" formatCode="[$-409]m/d/yyyy"/>
    <numFmt numFmtId="169" formatCode="0.00;\(0.00\)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.5"/>
      <color rgb="FF000000"/>
      <name val="Arial Narrow"/>
      <family val="2"/>
    </font>
    <font>
      <sz val="13.5"/>
      <color rgb="FF0000FF"/>
      <name val="Arial Narrow"/>
      <family val="2"/>
    </font>
    <font>
      <sz val="13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32</v>
      </c>
      <c r="B5" s="31" t="n">
        <v>7</v>
      </c>
      <c r="C5" s="31" t="n">
        <v>51</v>
      </c>
      <c r="D5" s="30" t="s">
        <v>33</v>
      </c>
      <c r="E5" s="32" t="n">
        <v>0.359</v>
      </c>
      <c r="F5" s="33" t="n">
        <f aca="false">B5*E5</f>
        <v>2.513</v>
      </c>
      <c r="G5" s="34" t="n">
        <v>6</v>
      </c>
      <c r="H5" s="32" t="n">
        <f aca="false">(G5/B5)</f>
        <v>0.857142857142857</v>
      </c>
      <c r="I5" s="35" t="n">
        <f aca="false">(E5*B5-G5)</f>
        <v>-3.487</v>
      </c>
      <c r="J5" s="36" t="str">
        <f aca="false">IF(SUM(I5)&gt;0,"YES","NO")</f>
        <v>NO</v>
      </c>
      <c r="K5" s="32" t="n">
        <f aca="false">E5*0.8</f>
        <v>0.2872</v>
      </c>
      <c r="L5" s="33" t="n">
        <f aca="false">K5*B5</f>
        <v>2.0104</v>
      </c>
      <c r="M5" s="33" t="n">
        <f aca="false">L5-G5</f>
        <v>-3.9896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0.177</v>
      </c>
      <c r="F6" s="44" t="n">
        <f aca="false">B5*E6</f>
        <v>1.239</v>
      </c>
      <c r="G6" s="45" t="n">
        <v>2</v>
      </c>
      <c r="H6" s="43" t="n">
        <f aca="false">(G6/B5)</f>
        <v>0.285714285714286</v>
      </c>
      <c r="I6" s="46" t="n">
        <f aca="false">(E6*B5-G6)</f>
        <v>-0.761</v>
      </c>
      <c r="J6" s="47" t="str">
        <f aca="false">IF(SUM(I6)&gt;0,"YES","NO")</f>
        <v>NO</v>
      </c>
      <c r="K6" s="43" t="n">
        <f aca="false">E6*0.8</f>
        <v>0.1416</v>
      </c>
      <c r="L6" s="44" t="n">
        <f aca="false">K6*B5</f>
        <v>0.9912</v>
      </c>
      <c r="M6" s="44" t="n">
        <f aca="false">L6-G6</f>
        <v>-1.0088</v>
      </c>
      <c r="O6" s="47" t="str">
        <f aca="false">IF(SUM(L6)&lt;=G6,"YES","NO")</f>
        <v>YES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35</v>
      </c>
      <c r="B8" s="31" t="n">
        <v>287</v>
      </c>
      <c r="C8" s="31" t="n">
        <v>78</v>
      </c>
      <c r="D8" s="30" t="s">
        <v>33</v>
      </c>
      <c r="E8" s="32" t="n">
        <v>0.2718</v>
      </c>
      <c r="F8" s="33" t="n">
        <f aca="false">B8*E8</f>
        <v>78.0066</v>
      </c>
      <c r="G8" s="34" t="n">
        <v>80</v>
      </c>
      <c r="H8" s="32" t="n">
        <f aca="false">(G8/B8)</f>
        <v>0.278745644599303</v>
      </c>
      <c r="I8" s="35" t="n">
        <f aca="false">(E8*B8-G8)</f>
        <v>-1.99340000000001</v>
      </c>
      <c r="J8" s="36" t="str">
        <f aca="false">IF(SUM(I8)&gt;0,"YES","NO")</f>
        <v>NO</v>
      </c>
      <c r="K8" s="32" t="n">
        <f aca="false">E8*0.8</f>
        <v>0.21744</v>
      </c>
      <c r="L8" s="33" t="n">
        <f aca="false">K8*B8</f>
        <v>62.40528</v>
      </c>
      <c r="M8" s="33" t="n">
        <f aca="false">L8-G8</f>
        <v>-17.59472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0.141</v>
      </c>
      <c r="F9" s="33" t="n">
        <f aca="false">B8*E9</f>
        <v>40.467</v>
      </c>
      <c r="G9" s="34" t="n">
        <v>99</v>
      </c>
      <c r="H9" s="32" t="n">
        <f aca="false">(G9/B8)</f>
        <v>0.344947735191638</v>
      </c>
      <c r="I9" s="35" t="n">
        <f aca="false">(E9*B8-G9)</f>
        <v>-58.533</v>
      </c>
      <c r="J9" s="36" t="str">
        <f aca="false">IF(SUM(I9)&gt;0,"YES","NO")</f>
        <v>NO</v>
      </c>
      <c r="K9" s="32" t="n">
        <f aca="false">E9*0.8</f>
        <v>0.1128</v>
      </c>
      <c r="L9" s="33" t="n">
        <f aca="false">K9*B8</f>
        <v>32.3736</v>
      </c>
      <c r="M9" s="33" t="n">
        <f aca="false">L9-G9</f>
        <v>-66.6264</v>
      </c>
      <c r="N9" s="37"/>
      <c r="O9" s="36" t="str">
        <f aca="false">IF(SUM(L9)&lt;=G9,"YES","NO")</f>
        <v>YES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0"/>
      <c r="F10" s="51"/>
      <c r="G10" s="52"/>
      <c r="H10" s="50"/>
      <c r="I10" s="53"/>
    </row>
    <row r="11" customFormat="false" ht="17.25" hidden="false" customHeight="false" outlineLevel="0" collapsed="false">
      <c r="A11" s="42" t="s">
        <v>36</v>
      </c>
      <c r="B11" s="54" t="n">
        <v>13</v>
      </c>
      <c r="C11" s="54" t="n">
        <v>51</v>
      </c>
      <c r="D11" s="30" t="s">
        <v>33</v>
      </c>
      <c r="E11" s="32" t="n">
        <v>0.358</v>
      </c>
      <c r="F11" s="33" t="n">
        <f aca="false">B11*E11</f>
        <v>4.654</v>
      </c>
      <c r="G11" s="34" t="n">
        <v>9</v>
      </c>
      <c r="H11" s="32" t="n">
        <f aca="false">(G11/B11)</f>
        <v>0.692307692307692</v>
      </c>
      <c r="I11" s="35" t="n">
        <f aca="false">(E11*B11-G11)</f>
        <v>-4.346</v>
      </c>
      <c r="J11" s="36" t="str">
        <f aca="false">IF(SUM(I11)&gt;0,"YES","NO")</f>
        <v>NO</v>
      </c>
      <c r="K11" s="32" t="n">
        <f aca="false">E11*0.8</f>
        <v>0.2864</v>
      </c>
      <c r="L11" s="33" t="n">
        <f aca="false">K11*B11</f>
        <v>3.7232</v>
      </c>
      <c r="M11" s="33" t="n">
        <f aca="false">L11-G11</f>
        <v>-5.2768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0.174</v>
      </c>
      <c r="F12" s="33" t="n">
        <f aca="false">B11*E12</f>
        <v>2.262</v>
      </c>
      <c r="G12" s="34" t="n">
        <v>1</v>
      </c>
      <c r="H12" s="32" t="n">
        <f aca="false">(G12/B11)</f>
        <v>0.0769230769230769</v>
      </c>
      <c r="I12" s="35" t="n">
        <f aca="false">(E12*B11-G12)</f>
        <v>1.262</v>
      </c>
      <c r="J12" s="36" t="str">
        <f aca="false">IF(SUM(I12)&gt;0,"YES","NO")</f>
        <v>YES</v>
      </c>
      <c r="K12" s="32" t="n">
        <f aca="false">E12*0.8</f>
        <v>0.1392</v>
      </c>
      <c r="L12" s="33" t="n">
        <f aca="false">K12*B11</f>
        <v>1.8096</v>
      </c>
      <c r="M12" s="33" t="n">
        <f aca="false">L12-G12</f>
        <v>0.8096</v>
      </c>
      <c r="N12" s="37"/>
      <c r="O12" s="36" t="str">
        <f aca="false">IF(SUM(L12)&lt;=G12,"YES","NO")</f>
        <v>NO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37</v>
      </c>
      <c r="B14" s="31" t="n">
        <v>267</v>
      </c>
      <c r="C14" s="31" t="n">
        <v>51</v>
      </c>
      <c r="D14" s="30" t="s">
        <v>33</v>
      </c>
      <c r="E14" s="55" t="n">
        <v>0.2862</v>
      </c>
      <c r="F14" s="33" t="n">
        <f aca="false">B14*E14</f>
        <v>76.4154</v>
      </c>
      <c r="G14" s="34" t="n">
        <v>86</v>
      </c>
      <c r="H14" s="32" t="n">
        <f aca="false">(G14/B14)</f>
        <v>0.322097378277154</v>
      </c>
      <c r="I14" s="35" t="n">
        <f aca="false">(E14*B14-G14)</f>
        <v>-9.5846</v>
      </c>
      <c r="J14" s="36" t="str">
        <f aca="false">IF(SUM(I14)&gt;0,"YES","NO")</f>
        <v>NO</v>
      </c>
      <c r="K14" s="32" t="n">
        <f aca="false">E14*0.8</f>
        <v>0.22896</v>
      </c>
      <c r="L14" s="33" t="n">
        <f aca="false">K14*B14</f>
        <v>61.13232</v>
      </c>
      <c r="M14" s="33" t="n">
        <f aca="false">L14-G14</f>
        <v>-24.86768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56"/>
      <c r="B15" s="57"/>
      <c r="C15" s="57"/>
      <c r="D15" s="30" t="s">
        <v>34</v>
      </c>
      <c r="E15" s="32" t="n">
        <v>0.1301</v>
      </c>
      <c r="F15" s="33" t="n">
        <f aca="false">B14*E15</f>
        <v>34.7367</v>
      </c>
      <c r="G15" s="34" t="n">
        <v>80</v>
      </c>
      <c r="H15" s="32" t="n">
        <f aca="false">(G15/B14)</f>
        <v>0.299625468164794</v>
      </c>
      <c r="I15" s="35" t="n">
        <f aca="false">(E15*B14-G15)</f>
        <v>-45.2633</v>
      </c>
      <c r="J15" s="36" t="str">
        <f aca="false">IF(SUM(I15)&gt;0,"YES","NO")</f>
        <v>NO</v>
      </c>
      <c r="K15" s="32" t="n">
        <f aca="false">E15*0.8</f>
        <v>0.10408</v>
      </c>
      <c r="L15" s="33" t="n">
        <f aca="false">K15*B14</f>
        <v>27.78936</v>
      </c>
      <c r="M15" s="33" t="n">
        <f aca="false">L15-G15</f>
        <v>-52.21064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38</v>
      </c>
      <c r="B17" s="54" t="n">
        <v>11</v>
      </c>
      <c r="C17" s="54" t="n">
        <v>51</v>
      </c>
      <c r="D17" s="30" t="s">
        <v>33</v>
      </c>
      <c r="E17" s="32" t="n">
        <v>0.9331</v>
      </c>
      <c r="F17" s="33" t="n">
        <f aca="false">B17*E17</f>
        <v>10.2641</v>
      </c>
      <c r="G17" s="34" t="n">
        <v>10</v>
      </c>
      <c r="H17" s="32" t="n">
        <f aca="false">(G17/B17)</f>
        <v>0.909090909090909</v>
      </c>
      <c r="I17" s="35" t="n">
        <f aca="false">(E17*B17-G17)</f>
        <v>0.264100000000001</v>
      </c>
      <c r="J17" s="36" t="str">
        <f aca="false">IF(SUM(I17)&gt;0,"YES","NO")</f>
        <v>YES</v>
      </c>
      <c r="K17" s="32" t="n">
        <f aca="false">E17*0.8</f>
        <v>0.74648</v>
      </c>
      <c r="L17" s="33" t="n">
        <f aca="false">K17*B17</f>
        <v>8.21128</v>
      </c>
      <c r="M17" s="33" t="n">
        <f aca="false">L17-G17</f>
        <v>-1.78872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40"/>
      <c r="B18" s="41"/>
      <c r="C18" s="41"/>
      <c r="D18" s="30" t="s">
        <v>34</v>
      </c>
      <c r="E18" s="32" t="n">
        <v>0.3147</v>
      </c>
      <c r="F18" s="33" t="n">
        <f aca="false">B17*E18</f>
        <v>3.4617</v>
      </c>
      <c r="G18" s="34" t="n">
        <v>4</v>
      </c>
      <c r="H18" s="32" t="n">
        <f aca="false">(G18/B17)</f>
        <v>0.363636363636364</v>
      </c>
      <c r="I18" s="35" t="n">
        <f aca="false">(E18*B17-G18)</f>
        <v>-0.5383</v>
      </c>
      <c r="J18" s="36" t="str">
        <f aca="false">IF(SUM(I18)&gt;0,"YES","NO")</f>
        <v>NO</v>
      </c>
      <c r="K18" s="32" t="n">
        <f aca="false">E18*0.8</f>
        <v>0.25176</v>
      </c>
      <c r="L18" s="33" t="n">
        <f aca="false">K18*B17</f>
        <v>2.76936</v>
      </c>
      <c r="M18" s="33" t="n">
        <f aca="false">L18-G18</f>
        <v>-1.23064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G20" s="6"/>
      <c r="I20" s="58"/>
    </row>
    <row r="21" customFormat="false" ht="17.25" hidden="false" customHeight="false" outlineLevel="0" collapsed="false">
      <c r="B21" s="1"/>
      <c r="I21" s="58"/>
    </row>
    <row r="22" customFormat="false" ht="17.25" hidden="false" customHeight="false" outlineLevel="0" collapsed="false">
      <c r="A22" s="1" t="s">
        <v>39</v>
      </c>
      <c r="B22" s="2" t="n">
        <f aca="false">B5+B8+B11+B14+B17</f>
        <v>585</v>
      </c>
      <c r="D22" s="1" t="s">
        <v>40</v>
      </c>
      <c r="G22" s="59" t="n">
        <f aca="false">G5+G8+G11+G14+G17</f>
        <v>191</v>
      </c>
      <c r="I22" s="58"/>
    </row>
    <row r="23" customFormat="false" ht="17.25" hidden="false" customHeight="false" outlineLevel="0" collapsed="false">
      <c r="D23" s="1" t="s">
        <v>41</v>
      </c>
      <c r="G23" s="59" t="n">
        <f aca="false">+G6+G9+G12+G15+G18</f>
        <v>186</v>
      </c>
      <c r="I23" s="58"/>
    </row>
    <row r="24" customFormat="false" ht="17.25" hidden="false" customHeight="false" outlineLevel="0" collapsed="false">
      <c r="I24" s="58"/>
    </row>
    <row r="25" customFormat="false" ht="17.25" hidden="false" customHeight="false" outlineLevel="0" collapsed="false">
      <c r="I25" s="58"/>
    </row>
    <row r="26" customFormat="false" ht="17.25" hidden="false" customHeight="false" outlineLevel="0" collapsed="false">
      <c r="I26" s="58"/>
    </row>
    <row r="27" customFormat="false" ht="17.25" hidden="false" customHeight="false" outlineLevel="0" collapsed="false">
      <c r="I27" s="58"/>
    </row>
    <row r="28" customFormat="false" ht="17.25" hidden="false" customHeight="false" outlineLevel="0" collapsed="false">
      <c r="I28" s="58"/>
    </row>
    <row r="29" customFormat="false" ht="17.25" hidden="false" customHeight="false" outlineLevel="0" collapsed="false">
      <c r="I29" s="58"/>
    </row>
    <row r="30" customFormat="false" ht="17.25" hidden="false" customHeight="false" outlineLevel="0" collapsed="false">
      <c r="I30" s="58"/>
    </row>
    <row r="31" customFormat="false" ht="17.25" hidden="false" customHeight="false" outlineLevel="0" collapsed="false">
      <c r="I31" s="58"/>
    </row>
    <row r="32" customFormat="false" ht="17.25" hidden="false" customHeight="false" outlineLevel="0" collapsed="false">
      <c r="I32" s="58"/>
    </row>
    <row r="33" customFormat="false" ht="17.25" hidden="false" customHeight="false" outlineLevel="0" collapsed="false">
      <c r="I33" s="58"/>
    </row>
    <row r="34" customFormat="false" ht="17.25" hidden="false" customHeight="false" outlineLevel="0" collapsed="false">
      <c r="I34" s="58"/>
    </row>
    <row r="35" customFormat="false" ht="17.25" hidden="false" customHeight="false" outlineLevel="0" collapsed="false"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&amp;C&amp;"Arial,Regular"&amp;13CORP ASSOCIATE ANALYST PROGRAM
2000 AFFIRMATIVE ACTION PLAN
Utilization Analysis
Analysis Data as of 01/15/00</oddHeader>
    <oddFooter>&amp;Lo:\aap2000\corpinut.xls&amp;R&amp;"Arial,Regular"PAGE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42</v>
      </c>
      <c r="B5" s="31" t="n">
        <v>7</v>
      </c>
      <c r="C5" s="31" t="n">
        <v>51</v>
      </c>
      <c r="D5" s="30" t="s">
        <v>33</v>
      </c>
      <c r="E5" s="32" t="n">
        <v>0.3451</v>
      </c>
      <c r="F5" s="33" t="n">
        <f aca="false">B5*E5</f>
        <v>2.4157</v>
      </c>
      <c r="G5" s="34" t="n">
        <v>2</v>
      </c>
      <c r="H5" s="32" t="n">
        <f aca="false">(G5/B5)</f>
        <v>0.285714285714286</v>
      </c>
      <c r="I5" s="35" t="n">
        <f aca="false">(E5*B5-G5)</f>
        <v>0.4157</v>
      </c>
      <c r="J5" s="36" t="str">
        <f aca="false">IF(SUM(I5)&gt;0,"YES","NO")</f>
        <v>YES</v>
      </c>
      <c r="K5" s="32" t="n">
        <f aca="false">E5*0.8</f>
        <v>0.27608</v>
      </c>
      <c r="L5" s="33" t="n">
        <f aca="false">K5*B5</f>
        <v>1.93256</v>
      </c>
      <c r="M5" s="33" t="n">
        <f aca="false">L5-G5</f>
        <v>-0.0674399999999997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0.1277</v>
      </c>
      <c r="F6" s="44" t="n">
        <f aca="false">B5*E6</f>
        <v>0.8939</v>
      </c>
      <c r="G6" s="45" t="n">
        <v>0</v>
      </c>
      <c r="H6" s="43" t="n">
        <f aca="false">(G6/B5)</f>
        <v>0</v>
      </c>
      <c r="I6" s="46" t="n">
        <f aca="false">(E6*B5-G6)</f>
        <v>0.8939</v>
      </c>
      <c r="J6" s="47" t="str">
        <f aca="false">IF(SUM(I6)&gt;0,"YES","NO")</f>
        <v>YES</v>
      </c>
      <c r="K6" s="43" t="n">
        <f aca="false">E6*0.8</f>
        <v>0.10216</v>
      </c>
      <c r="L6" s="44" t="n">
        <f aca="false">K6*B5</f>
        <v>0.71512</v>
      </c>
      <c r="M6" s="44" t="n">
        <f aca="false">L6-G6</f>
        <v>0.71512</v>
      </c>
      <c r="O6" s="47" t="str">
        <f aca="false">IF(SUM(L6)&lt;=G6,"YES","NO")</f>
        <v>NO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8</v>
      </c>
      <c r="C8" s="31" t="n">
        <v>78</v>
      </c>
      <c r="D8" s="30" t="s">
        <v>33</v>
      </c>
      <c r="E8" s="32" t="n">
        <v>0.3183</v>
      </c>
      <c r="F8" s="33" t="n">
        <f aca="false">B8*E8</f>
        <v>2.5464</v>
      </c>
      <c r="G8" s="34" t="n">
        <v>6</v>
      </c>
      <c r="H8" s="32" t="n">
        <f aca="false">(G8/B8)</f>
        <v>0.75</v>
      </c>
      <c r="I8" s="35" t="n">
        <f aca="false">(E8*B8-G8)</f>
        <v>-3.4536</v>
      </c>
      <c r="J8" s="36" t="str">
        <f aca="false">IF(SUM(I8)&gt;0,"YES","NO")</f>
        <v>NO</v>
      </c>
      <c r="K8" s="32" t="n">
        <f aca="false">E8*0.8</f>
        <v>0.25464</v>
      </c>
      <c r="L8" s="33" t="n">
        <f aca="false">K8*B8</f>
        <v>2.03712</v>
      </c>
      <c r="M8" s="33" t="n">
        <f aca="false">L8-G8</f>
        <v>-3.96288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0.1195</v>
      </c>
      <c r="F9" s="33" t="n">
        <f aca="false">B8*E9</f>
        <v>0.956</v>
      </c>
      <c r="G9" s="34" t="n">
        <v>1</v>
      </c>
      <c r="H9" s="32" t="n">
        <f aca="false">(G9/B8)</f>
        <v>0.125</v>
      </c>
      <c r="I9" s="35" t="n">
        <f aca="false">(E9*B8-G9)</f>
        <v>-0.044</v>
      </c>
      <c r="J9" s="36" t="str">
        <f aca="false">IF(SUM(I9)&gt;0,"YES","NO")</f>
        <v>NO</v>
      </c>
      <c r="K9" s="32" t="n">
        <f aca="false">E9*0.8</f>
        <v>0.0956</v>
      </c>
      <c r="L9" s="33" t="n">
        <f aca="false">K9*B8</f>
        <v>0.7648</v>
      </c>
      <c r="M9" s="33" t="n">
        <f aca="false">L9-G9</f>
        <v>-0.2352</v>
      </c>
      <c r="N9" s="37"/>
      <c r="O9" s="36" t="str">
        <f aca="false">IF(SUM(L9)&lt;=G9,"YES","NO")</f>
        <v>YES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0"/>
      <c r="F10" s="51"/>
      <c r="G10" s="52"/>
      <c r="H10" s="50"/>
      <c r="I10" s="53"/>
    </row>
    <row r="11" customFormat="false" ht="17.25" hidden="false" customHeight="false" outlineLevel="0" collapsed="false">
      <c r="A11" s="30" t="s">
        <v>32</v>
      </c>
      <c r="B11" s="31" t="n">
        <v>14</v>
      </c>
      <c r="C11" s="31" t="n">
        <v>51</v>
      </c>
      <c r="D11" s="30" t="s">
        <v>33</v>
      </c>
      <c r="E11" s="32" t="n">
        <v>0.4055</v>
      </c>
      <c r="F11" s="33" t="n">
        <f aca="false">B11*E11</f>
        <v>5.677</v>
      </c>
      <c r="G11" s="34" t="n">
        <v>4</v>
      </c>
      <c r="H11" s="32" t="n">
        <f aca="false">(G11/B11)</f>
        <v>0.285714285714286</v>
      </c>
      <c r="I11" s="35" t="n">
        <f aca="false">(E11*B11-G11)</f>
        <v>1.677</v>
      </c>
      <c r="J11" s="36" t="str">
        <f aca="false">IF(SUM(I11)&gt;0,"YES","NO")</f>
        <v>YES</v>
      </c>
      <c r="K11" s="32" t="n">
        <f aca="false">E11*0.8</f>
        <v>0.3244</v>
      </c>
      <c r="L11" s="33" t="n">
        <f aca="false">K11*B11</f>
        <v>4.5416</v>
      </c>
      <c r="M11" s="33" t="n">
        <f aca="false">L11-G11</f>
        <v>0.541600000000001</v>
      </c>
      <c r="N11" s="37"/>
      <c r="O11" s="36" t="str">
        <f aca="false">IF(SUM(L11)&lt;=G11,"YES","NO")</f>
        <v>NO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0.1473</v>
      </c>
      <c r="F12" s="33" t="n">
        <f aca="false">B11*E12</f>
        <v>2.0622</v>
      </c>
      <c r="G12" s="34" t="n">
        <v>3</v>
      </c>
      <c r="H12" s="32" t="n">
        <f aca="false">(G12/B11)</f>
        <v>0.214285714285714</v>
      </c>
      <c r="I12" s="35" t="n">
        <f aca="false">(E12*B11-G12)</f>
        <v>-0.9378</v>
      </c>
      <c r="J12" s="36" t="str">
        <f aca="false">IF(SUM(I12)&gt;0,"YES","NO")</f>
        <v>NO</v>
      </c>
      <c r="K12" s="32" t="n">
        <f aca="false">E12*0.8</f>
        <v>0.11784</v>
      </c>
      <c r="L12" s="33" t="n">
        <f aca="false">K12*B11</f>
        <v>1.64976</v>
      </c>
      <c r="M12" s="33" t="n">
        <f aca="false">L12-G12</f>
        <v>-1.35024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44</v>
      </c>
      <c r="B14" s="31" t="n">
        <v>19</v>
      </c>
      <c r="C14" s="31" t="n">
        <v>51</v>
      </c>
      <c r="D14" s="30" t="s">
        <v>33</v>
      </c>
      <c r="E14" s="55" t="n">
        <v>0.3363</v>
      </c>
      <c r="F14" s="33" t="n">
        <f aca="false">B14*E14</f>
        <v>6.3897</v>
      </c>
      <c r="G14" s="34" t="n">
        <v>13</v>
      </c>
      <c r="H14" s="32" t="n">
        <f aca="false">(G14/B14)</f>
        <v>0.68421052631579</v>
      </c>
      <c r="I14" s="35" t="n">
        <f aca="false">(E14*B14-G14)</f>
        <v>-6.6103</v>
      </c>
      <c r="J14" s="36" t="str">
        <f aca="false">IF(SUM(I14)&gt;0,"YES","NO")</f>
        <v>NO</v>
      </c>
      <c r="K14" s="32" t="n">
        <f aca="false">E14*0.8</f>
        <v>0.26904</v>
      </c>
      <c r="L14" s="33" t="n">
        <f aca="false">K14*B14</f>
        <v>5.11176</v>
      </c>
      <c r="M14" s="33" t="n">
        <f aca="false">L14-G14</f>
        <v>-7.88824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56"/>
      <c r="B15" s="57"/>
      <c r="C15" s="57"/>
      <c r="D15" s="30" t="s">
        <v>34</v>
      </c>
      <c r="E15" s="32" t="n">
        <v>0.1637</v>
      </c>
      <c r="F15" s="33" t="n">
        <f aca="false">B14*E15</f>
        <v>3.1103</v>
      </c>
      <c r="G15" s="34" t="n">
        <v>3</v>
      </c>
      <c r="H15" s="32" t="n">
        <f aca="false">(G15/B14)</f>
        <v>0.157894736842105</v>
      </c>
      <c r="I15" s="35" t="n">
        <f aca="false">(E15*B14-G15)</f>
        <v>0.1103</v>
      </c>
      <c r="J15" s="36" t="str">
        <f aca="false">IF(SUM(I15)&gt;0,"YES","NO")</f>
        <v>YES</v>
      </c>
      <c r="K15" s="32" t="n">
        <f aca="false">E15*0.8</f>
        <v>0.13096</v>
      </c>
      <c r="L15" s="33" t="n">
        <f aca="false">K15*B14</f>
        <v>2.48824</v>
      </c>
      <c r="M15" s="33" t="n">
        <f aca="false">L15-G15</f>
        <v>-0.51176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45</v>
      </c>
      <c r="B17" s="54" t="n">
        <v>6</v>
      </c>
      <c r="C17" s="54" t="n">
        <v>51</v>
      </c>
      <c r="D17" s="30" t="s">
        <v>33</v>
      </c>
      <c r="E17" s="32" t="n">
        <v>0.2681</v>
      </c>
      <c r="F17" s="33" t="n">
        <f aca="false">B17*E17</f>
        <v>1.6086</v>
      </c>
      <c r="G17" s="34" t="n">
        <v>2</v>
      </c>
      <c r="H17" s="32" t="n">
        <f aca="false">(G17/B17)</f>
        <v>0.333333333333333</v>
      </c>
      <c r="I17" s="35" t="n">
        <f aca="false">(E17*B17-G17)</f>
        <v>-0.3914</v>
      </c>
      <c r="J17" s="36" t="str">
        <f aca="false">IF(SUM(I17)&gt;0,"YES","NO")</f>
        <v>NO</v>
      </c>
      <c r="K17" s="32" t="n">
        <f aca="false">E17*0.8</f>
        <v>0.21448</v>
      </c>
      <c r="L17" s="33" t="n">
        <f aca="false">K17*B17</f>
        <v>1.28688</v>
      </c>
      <c r="M17" s="33" t="n">
        <f aca="false">L17-G17</f>
        <v>-0.71312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56"/>
      <c r="B18" s="57"/>
      <c r="C18" s="57"/>
      <c r="D18" s="30" t="s">
        <v>34</v>
      </c>
      <c r="E18" s="32" t="n">
        <v>0.0978</v>
      </c>
      <c r="F18" s="33" t="n">
        <f aca="false">B17*E18</f>
        <v>0.5868</v>
      </c>
      <c r="G18" s="34" t="n">
        <v>0</v>
      </c>
      <c r="H18" s="32" t="n">
        <f aca="false">(G18/B17)</f>
        <v>0</v>
      </c>
      <c r="I18" s="35" t="n">
        <f aca="false">(E18*B17-G18)</f>
        <v>0.5868</v>
      </c>
      <c r="J18" s="36" t="str">
        <f aca="false">IF(SUM(I18)&gt;0,"YES","NO")</f>
        <v>YES</v>
      </c>
      <c r="K18" s="32" t="n">
        <f aca="false">E18*0.8</f>
        <v>0.07824</v>
      </c>
      <c r="L18" s="33" t="n">
        <f aca="false">K18*B17</f>
        <v>0.46944</v>
      </c>
      <c r="M18" s="33" t="n">
        <f aca="false">L18-G18</f>
        <v>0.46944</v>
      </c>
      <c r="N18" s="37"/>
      <c r="O18" s="36" t="str">
        <f aca="false">IF(SUM(L18)&lt;=G18,"YES","NO")</f>
        <v>NO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46</v>
      </c>
      <c r="B20" s="54" t="n">
        <v>10</v>
      </c>
      <c r="C20" s="54" t="n">
        <v>51</v>
      </c>
      <c r="D20" s="30" t="s">
        <v>33</v>
      </c>
      <c r="E20" s="32" t="n">
        <v>0.2141</v>
      </c>
      <c r="F20" s="33" t="n">
        <f aca="false">B20*E20</f>
        <v>2.141</v>
      </c>
      <c r="G20" s="34" t="n">
        <v>2</v>
      </c>
      <c r="H20" s="32" t="n">
        <f aca="false">(G20/B20)</f>
        <v>0.2</v>
      </c>
      <c r="I20" s="35" t="n">
        <f aca="false">(E20*B20-G20)</f>
        <v>0.141</v>
      </c>
      <c r="J20" s="36" t="str">
        <f aca="false">IF(SUM(I20)&gt;0,"YES","NO")</f>
        <v>YES</v>
      </c>
      <c r="K20" s="32" t="n">
        <f aca="false">E20*0.8</f>
        <v>0.17128</v>
      </c>
      <c r="L20" s="33" t="n">
        <f aca="false">K20*B20</f>
        <v>1.7128</v>
      </c>
      <c r="M20" s="33" t="n">
        <f aca="false">L20-G20</f>
        <v>-0.2872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56"/>
      <c r="B21" s="57"/>
      <c r="C21" s="57"/>
      <c r="D21" s="30" t="s">
        <v>34</v>
      </c>
      <c r="E21" s="32" t="n">
        <v>0.142</v>
      </c>
      <c r="F21" s="33" t="n">
        <f aca="false">B20*E21</f>
        <v>1.42</v>
      </c>
      <c r="G21" s="34" t="n">
        <v>2</v>
      </c>
      <c r="H21" s="32" t="n">
        <f aca="false">(G21/B20)</f>
        <v>0.2</v>
      </c>
      <c r="I21" s="35" t="n">
        <f aca="false">(E21*B20-G21)</f>
        <v>-0.58</v>
      </c>
      <c r="J21" s="36" t="str">
        <f aca="false">IF(SUM(I21)&gt;0,"YES","NO")</f>
        <v>NO</v>
      </c>
      <c r="K21" s="32" t="n">
        <f aca="false">E21*0.8</f>
        <v>0.1136</v>
      </c>
      <c r="L21" s="33" t="n">
        <f aca="false">K21*B20</f>
        <v>1.136</v>
      </c>
      <c r="M21" s="33" t="n">
        <f aca="false">L21-G21</f>
        <v>-0.864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47</v>
      </c>
      <c r="B23" s="54" t="n">
        <v>13</v>
      </c>
      <c r="C23" s="54" t="n">
        <v>51</v>
      </c>
      <c r="D23" s="30" t="s">
        <v>33</v>
      </c>
      <c r="E23" s="32" t="n">
        <v>0.9374</v>
      </c>
      <c r="F23" s="33" t="n">
        <f aca="false">B23*E23</f>
        <v>12.1862</v>
      </c>
      <c r="G23" s="34" t="n">
        <v>13</v>
      </c>
      <c r="H23" s="32" t="n">
        <f aca="false">(G23/B23)</f>
        <v>1</v>
      </c>
      <c r="I23" s="35" t="n">
        <f aca="false">(E23*B23-G23)</f>
        <v>-0.813800000000001</v>
      </c>
      <c r="J23" s="36" t="str">
        <f aca="false">IF(SUM(I23)&gt;0,"YES","NO")</f>
        <v>NO</v>
      </c>
      <c r="K23" s="32" t="n">
        <f aca="false">E23*0.8</f>
        <v>0.74992</v>
      </c>
      <c r="L23" s="33" t="n">
        <f aca="false">K23*B23</f>
        <v>9.74896</v>
      </c>
      <c r="M23" s="33" t="n">
        <f aca="false">L23-G23</f>
        <v>-3.25104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56"/>
      <c r="B24" s="57"/>
      <c r="C24" s="57"/>
      <c r="D24" s="30" t="s">
        <v>34</v>
      </c>
      <c r="E24" s="32" t="n">
        <v>0.3542</v>
      </c>
      <c r="F24" s="33" t="n">
        <f aca="false">B23*E24</f>
        <v>4.6046</v>
      </c>
      <c r="G24" s="34" t="n">
        <v>4</v>
      </c>
      <c r="H24" s="32" t="n">
        <f aca="false">(G24/B23)</f>
        <v>0.307692307692308</v>
      </c>
      <c r="I24" s="35" t="n">
        <f aca="false">(E24*B23-G24)</f>
        <v>0.604600000000001</v>
      </c>
      <c r="J24" s="36" t="str">
        <f aca="false">IF(SUM(I24)&gt;0,"YES","NO")</f>
        <v>YES</v>
      </c>
      <c r="K24" s="32" t="n">
        <f aca="false">E24*0.8</f>
        <v>0.28336</v>
      </c>
      <c r="L24" s="33" t="n">
        <f aca="false">K24*B23</f>
        <v>3.68368</v>
      </c>
      <c r="M24" s="33" t="n">
        <f aca="false">L24-G24</f>
        <v>-0.31632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38</v>
      </c>
      <c r="B26" s="54" t="n">
        <v>10</v>
      </c>
      <c r="C26" s="54" t="n">
        <v>51</v>
      </c>
      <c r="D26" s="30" t="s">
        <v>33</v>
      </c>
      <c r="E26" s="32" t="n">
        <v>0.8802</v>
      </c>
      <c r="F26" s="33" t="n">
        <f aca="false">B26*E26</f>
        <v>8.802</v>
      </c>
      <c r="G26" s="34" t="n">
        <v>9</v>
      </c>
      <c r="H26" s="32" t="n">
        <f aca="false">(G26/B26)</f>
        <v>0.9</v>
      </c>
      <c r="I26" s="35" t="n">
        <f aca="false">(E26*B26-G26)</f>
        <v>-0.198</v>
      </c>
      <c r="J26" s="36" t="str">
        <f aca="false">IF(SUM(I26)&gt;0,"YES","NO")</f>
        <v>NO</v>
      </c>
      <c r="K26" s="32" t="n">
        <f aca="false">E26*0.8</f>
        <v>0.70416</v>
      </c>
      <c r="L26" s="33" t="n">
        <f aca="false">K26*B26</f>
        <v>7.0416</v>
      </c>
      <c r="M26" s="33" t="n">
        <f aca="false">L26-G26</f>
        <v>-1.9584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30" t="s">
        <v>34</v>
      </c>
      <c r="E27" s="32" t="n">
        <v>0.485</v>
      </c>
      <c r="F27" s="33" t="n">
        <f aca="false">B26*E27</f>
        <v>4.85</v>
      </c>
      <c r="G27" s="34" t="n">
        <v>8</v>
      </c>
      <c r="H27" s="32" t="n">
        <f aca="false">(G27/B26)</f>
        <v>0.8</v>
      </c>
      <c r="I27" s="35" t="n">
        <f aca="false">(E27*B26-G27)</f>
        <v>-3.15</v>
      </c>
      <c r="J27" s="36" t="str">
        <f aca="false">IF(SUM(I27)&gt;0,"YES","NO")</f>
        <v>NO</v>
      </c>
      <c r="K27" s="32" t="n">
        <f aca="false">E27*0.8</f>
        <v>0.388</v>
      </c>
      <c r="L27" s="33" t="n">
        <f aca="false">K27*B26</f>
        <v>3.88</v>
      </c>
      <c r="M27" s="33" t="n">
        <f aca="false">L27-G27</f>
        <v>-4.12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G29" s="6"/>
      <c r="I29" s="58"/>
    </row>
    <row r="30" customFormat="false" ht="17.25" hidden="false" customHeight="false" outlineLevel="0" collapsed="false">
      <c r="B30" s="1"/>
      <c r="I30" s="58"/>
    </row>
    <row r="31" customFormat="false" ht="17.25" hidden="false" customHeight="false" outlineLevel="0" collapsed="false">
      <c r="A31" s="1" t="s">
        <v>39</v>
      </c>
      <c r="B31" s="2" t="n">
        <f aca="false">B5+B8+B11+B14+B17+B20+B23+B26</f>
        <v>87</v>
      </c>
      <c r="D31" s="1" t="s">
        <v>40</v>
      </c>
      <c r="G31" s="59" t="n">
        <f aca="false">G5+G8+G11+G14+G17+G20+G23+G26</f>
        <v>51</v>
      </c>
      <c r="I31" s="58"/>
    </row>
    <row r="32" customFormat="false" ht="17.25" hidden="false" customHeight="false" outlineLevel="0" collapsed="false">
      <c r="D32" s="1" t="s">
        <v>41</v>
      </c>
      <c r="G32" s="59" t="n">
        <f aca="false">+G6+G9+G12+G15+G18+G21+G24+G27</f>
        <v>21</v>
      </c>
      <c r="I32" s="58"/>
    </row>
    <row r="33" customFormat="false" ht="17.25" hidden="false" customHeight="false" outlineLevel="0" collapsed="false">
      <c r="I33" s="58"/>
    </row>
    <row r="34" customFormat="false" ht="17.25" hidden="false" customHeight="false" outlineLevel="0" collapsed="false">
      <c r="I34" s="58"/>
    </row>
    <row r="35" customFormat="false" ht="17.25" hidden="false" customHeight="false" outlineLevel="0" collapsed="false"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  <row r="54" customFormat="false" ht="17.25" hidden="false" customHeight="false" outlineLevel="0" collapsed="false">
      <c r="I54" s="58"/>
    </row>
    <row r="55" customFormat="false" ht="17.25" hidden="false" customHeight="false" outlineLevel="0" collapsed="false">
      <c r="I55" s="58"/>
    </row>
    <row r="56" customFormat="false" ht="17.25" hidden="false" customHeight="false" outlineLevel="0" collapsed="false">
      <c r="I56" s="58"/>
    </row>
    <row r="57" customFormat="false" ht="17.25" hidden="false" customHeight="false" outlineLevel="0" collapsed="false">
      <c r="I57" s="58"/>
    </row>
    <row r="58" customFormat="false" ht="17.25" hidden="false" customHeight="false" outlineLevel="0" collapsed="false">
      <c r="I58" s="58"/>
    </row>
    <row r="59" customFormat="false" ht="17.25" hidden="false" customHeight="false" outlineLevel="0" collapsed="false">
      <c r="I59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&amp;C&amp;"Arial,Regular"&amp;13GLOBAL FUNCTIONS
FINANCE
2000 AFFIRMATIVE ACTION PLAN
Utilization Analysis
Analysis Data as of 01/15/00</oddHeader>
    <oddFooter>&amp;Lo:\aap2000\corpinut.xls&amp;R&amp;"Arial,Regular"PAGE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42</v>
      </c>
      <c r="B5" s="31" t="n">
        <v>8</v>
      </c>
      <c r="C5" s="31" t="n">
        <v>51</v>
      </c>
      <c r="D5" s="60" t="s">
        <v>33</v>
      </c>
      <c r="E5" s="61" t="n">
        <v>0.273</v>
      </c>
      <c r="F5" s="62" t="n">
        <f aca="false">B5*E5</f>
        <v>2.184</v>
      </c>
      <c r="G5" s="63" t="n">
        <v>0</v>
      </c>
      <c r="H5" s="61" t="n">
        <f aca="false">(G5/B5)</f>
        <v>0</v>
      </c>
      <c r="I5" s="64" t="n">
        <f aca="false">(E5*B5-G5)</f>
        <v>2.184</v>
      </c>
      <c r="J5" s="65" t="str">
        <f aca="false">IF(SUM(I5)&gt;0,"YES","NO")</f>
        <v>YES</v>
      </c>
      <c r="K5" s="61" t="n">
        <f aca="false">E5*0.8</f>
        <v>0.2184</v>
      </c>
      <c r="L5" s="62" t="n">
        <f aca="false">K5*B5</f>
        <v>1.7472</v>
      </c>
      <c r="M5" s="62" t="n">
        <f aca="false">L5-G5</f>
        <v>1.7472</v>
      </c>
      <c r="N5" s="66"/>
      <c r="O5" s="65" t="str">
        <f aca="false">IF(SUM(L5)&lt;=G5,"YES","NO")</f>
        <v>NO</v>
      </c>
      <c r="P5" s="67" t="str">
        <f aca="false">IF(SUM(M5)&gt;=1,"*"," ")</f>
        <v>*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0.1236</v>
      </c>
      <c r="F6" s="44" t="n">
        <f aca="false">B5*E6</f>
        <v>0.9888</v>
      </c>
      <c r="G6" s="45" t="n">
        <v>0</v>
      </c>
      <c r="H6" s="43" t="n">
        <f aca="false">(G6/B5)</f>
        <v>0</v>
      </c>
      <c r="I6" s="46" t="n">
        <f aca="false">(E6*B5-G6)</f>
        <v>0.9888</v>
      </c>
      <c r="J6" s="47" t="str">
        <f aca="false">IF(SUM(I6)&gt;0,"YES","NO")</f>
        <v>YES</v>
      </c>
      <c r="K6" s="43" t="n">
        <f aca="false">E6*0.8</f>
        <v>0.09888</v>
      </c>
      <c r="L6" s="44" t="n">
        <f aca="false">K6*B5</f>
        <v>0.79104</v>
      </c>
      <c r="M6" s="44" t="n">
        <f aca="false">L6-G6</f>
        <v>0.79104</v>
      </c>
      <c r="O6" s="47" t="str">
        <f aca="false">IF(SUM(L6)&lt;=G6,"YES","NO")</f>
        <v>NO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11</v>
      </c>
      <c r="C8" s="31" t="n">
        <v>78</v>
      </c>
      <c r="D8" s="30" t="s">
        <v>33</v>
      </c>
      <c r="E8" s="32" t="n">
        <v>0.2909</v>
      </c>
      <c r="F8" s="33" t="n">
        <f aca="false">B8*E8</f>
        <v>3.1999</v>
      </c>
      <c r="G8" s="34" t="n">
        <v>5</v>
      </c>
      <c r="H8" s="32" t="n">
        <f aca="false">(G8/B8)</f>
        <v>0.454545454545455</v>
      </c>
      <c r="I8" s="35" t="n">
        <f aca="false">(E8*B8-G8)</f>
        <v>-1.8001</v>
      </c>
      <c r="J8" s="36" t="str">
        <f aca="false">IF(SUM(I8)&gt;0,"YES","NO")</f>
        <v>NO</v>
      </c>
      <c r="K8" s="32" t="n">
        <f aca="false">E8*0.8</f>
        <v>0.23272</v>
      </c>
      <c r="L8" s="33" t="n">
        <f aca="false">K8*B8</f>
        <v>2.55992</v>
      </c>
      <c r="M8" s="33" t="n">
        <f aca="false">L8-G8</f>
        <v>-2.44008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0.1401</v>
      </c>
      <c r="F9" s="33" t="n">
        <f aca="false">B8*E9</f>
        <v>1.5411</v>
      </c>
      <c r="G9" s="34" t="n">
        <v>1</v>
      </c>
      <c r="H9" s="32" t="n">
        <f aca="false">(G9/B8)</f>
        <v>0.0909090909090909</v>
      </c>
      <c r="I9" s="35" t="n">
        <f aca="false">(E9*B8-G9)</f>
        <v>0.5411</v>
      </c>
      <c r="J9" s="36" t="str">
        <f aca="false">IF(SUM(I9)&gt;0,"YES","NO")</f>
        <v>YES</v>
      </c>
      <c r="K9" s="32" t="n">
        <f aca="false">E9*0.8</f>
        <v>0.11208</v>
      </c>
      <c r="L9" s="33" t="n">
        <f aca="false">K9*B8</f>
        <v>1.23288</v>
      </c>
      <c r="M9" s="33" t="n">
        <f aca="false">L9-G9</f>
        <v>0.23288</v>
      </c>
      <c r="N9" s="37"/>
      <c r="O9" s="36" t="str">
        <f aca="false">IF(SUM(L9)&lt;=G9,"YES","NO")</f>
        <v>NO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0"/>
      <c r="F10" s="51"/>
      <c r="G10" s="52"/>
      <c r="H10" s="50"/>
      <c r="I10" s="53"/>
    </row>
    <row r="11" customFormat="false" ht="17.25" hidden="false" customHeight="false" outlineLevel="0" collapsed="false">
      <c r="A11" s="42" t="s">
        <v>32</v>
      </c>
      <c r="B11" s="54" t="n">
        <v>17</v>
      </c>
      <c r="C11" s="54" t="n">
        <v>51</v>
      </c>
      <c r="D11" s="60" t="s">
        <v>33</v>
      </c>
      <c r="E11" s="61" t="n">
        <v>0.2924</v>
      </c>
      <c r="F11" s="62" t="n">
        <f aca="false">B11*E11</f>
        <v>4.9708</v>
      </c>
      <c r="G11" s="63" t="n">
        <v>2</v>
      </c>
      <c r="H11" s="61" t="n">
        <f aca="false">(G11/B11)</f>
        <v>0.117647058823529</v>
      </c>
      <c r="I11" s="64" t="n">
        <f aca="false">(E11*B11-G11)</f>
        <v>2.9708</v>
      </c>
      <c r="J11" s="65" t="str">
        <f aca="false">IF(SUM(I11)&gt;0,"YES","NO")</f>
        <v>YES</v>
      </c>
      <c r="K11" s="61" t="n">
        <f aca="false">E11*0.8</f>
        <v>0.23392</v>
      </c>
      <c r="L11" s="62" t="n">
        <f aca="false">K11*B11</f>
        <v>3.97664</v>
      </c>
      <c r="M11" s="62" t="n">
        <f aca="false">L11-G11</f>
        <v>1.97664</v>
      </c>
      <c r="N11" s="66"/>
      <c r="O11" s="65" t="str">
        <f aca="false">IF(SUM(L11)&lt;=G11,"YES","NO")</f>
        <v>NO</v>
      </c>
      <c r="P11" s="67" t="str">
        <f aca="false">IF(SUM(M11)&gt;=1,"*"," ")</f>
        <v>*</v>
      </c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0.1441</v>
      </c>
      <c r="F12" s="33" t="n">
        <f aca="false">B11*E12</f>
        <v>2.4497</v>
      </c>
      <c r="G12" s="34" t="n">
        <v>1</v>
      </c>
      <c r="H12" s="32" t="n">
        <f aca="false">(G12/B11)</f>
        <v>0.0588235294117647</v>
      </c>
      <c r="I12" s="35" t="n">
        <f aca="false">(E12*B11-G12)</f>
        <v>1.4497</v>
      </c>
      <c r="J12" s="36" t="str">
        <f aca="false">IF(SUM(I12)&gt;0,"YES","NO")</f>
        <v>YES</v>
      </c>
      <c r="K12" s="32" t="n">
        <f aca="false">E12*0.8</f>
        <v>0.11528</v>
      </c>
      <c r="L12" s="33" t="n">
        <f aca="false">K12*B11</f>
        <v>1.95976</v>
      </c>
      <c r="M12" s="33" t="n">
        <f aca="false">L12-G12</f>
        <v>0.95976</v>
      </c>
      <c r="N12" s="37"/>
      <c r="O12" s="36" t="str">
        <f aca="false">IF(SUM(L12)&lt;=G12,"YES","NO")</f>
        <v>NO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44</v>
      </c>
      <c r="B14" s="31" t="n">
        <v>28</v>
      </c>
      <c r="C14" s="31" t="n">
        <v>51</v>
      </c>
      <c r="D14" s="30" t="s">
        <v>33</v>
      </c>
      <c r="E14" s="55" t="n">
        <v>0.4012</v>
      </c>
      <c r="F14" s="33" t="n">
        <f aca="false">B14*E14</f>
        <v>11.2336</v>
      </c>
      <c r="G14" s="34" t="n">
        <v>17</v>
      </c>
      <c r="H14" s="32" t="n">
        <f aca="false">(G14/B14)</f>
        <v>0.607142857142857</v>
      </c>
      <c r="I14" s="35" t="n">
        <f aca="false">(E14*B14-G14)</f>
        <v>-5.7664</v>
      </c>
      <c r="J14" s="36" t="str">
        <f aca="false">IF(SUM(I14)&gt;0,"YES","NO")</f>
        <v>NO</v>
      </c>
      <c r="K14" s="32" t="n">
        <f aca="false">E14*0.8</f>
        <v>0.32096</v>
      </c>
      <c r="L14" s="33" t="n">
        <f aca="false">K14*B14</f>
        <v>8.98688</v>
      </c>
      <c r="M14" s="33" t="n">
        <f aca="false">L14-G14</f>
        <v>-8.01312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56"/>
      <c r="B15" s="57"/>
      <c r="C15" s="57"/>
      <c r="D15" s="30" t="s">
        <v>34</v>
      </c>
      <c r="E15" s="32" t="n">
        <v>0.1808</v>
      </c>
      <c r="F15" s="33" t="n">
        <f aca="false">B14*E15</f>
        <v>5.0624</v>
      </c>
      <c r="G15" s="34" t="n">
        <v>12</v>
      </c>
      <c r="H15" s="32" t="n">
        <f aca="false">(G15/B14)</f>
        <v>0.428571428571429</v>
      </c>
      <c r="I15" s="35" t="n">
        <f aca="false">(E15*B14-G15)</f>
        <v>-6.9376</v>
      </c>
      <c r="J15" s="36" t="str">
        <f aca="false">IF(SUM(I15)&gt;0,"YES","NO")</f>
        <v>NO</v>
      </c>
      <c r="K15" s="32" t="n">
        <f aca="false">E15*0.8</f>
        <v>0.14464</v>
      </c>
      <c r="L15" s="33" t="n">
        <f aca="false">K15*B14</f>
        <v>4.04992</v>
      </c>
      <c r="M15" s="33" t="n">
        <f aca="false">L15-G15</f>
        <v>-7.95008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48</v>
      </c>
      <c r="B17" s="54" t="n">
        <v>15</v>
      </c>
      <c r="C17" s="54" t="n">
        <v>51</v>
      </c>
      <c r="D17" s="30" t="s">
        <v>33</v>
      </c>
      <c r="E17" s="32" t="n">
        <v>0.0993</v>
      </c>
      <c r="F17" s="33" t="n">
        <f aca="false">B17*E17</f>
        <v>1.4895</v>
      </c>
      <c r="G17" s="34" t="n">
        <v>4</v>
      </c>
      <c r="H17" s="32" t="n">
        <f aca="false">(G17/B17)</f>
        <v>0.266666666666667</v>
      </c>
      <c r="I17" s="35" t="n">
        <f aca="false">(E17*B17-G17)</f>
        <v>-2.5105</v>
      </c>
      <c r="J17" s="36" t="str">
        <f aca="false">IF(SUM(I17)&gt;0,"YES","NO")</f>
        <v>NO</v>
      </c>
      <c r="K17" s="32" t="n">
        <f aca="false">E17*0.8</f>
        <v>0.07944</v>
      </c>
      <c r="L17" s="33" t="n">
        <f aca="false">K17*B17</f>
        <v>1.1916</v>
      </c>
      <c r="M17" s="33" t="n">
        <f aca="false">L17-G17</f>
        <v>-2.8084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40"/>
      <c r="B18" s="41"/>
      <c r="C18" s="41"/>
      <c r="D18" s="60" t="s">
        <v>34</v>
      </c>
      <c r="E18" s="61" t="n">
        <v>0.1235</v>
      </c>
      <c r="F18" s="62" t="n">
        <f aca="false">B17*E18</f>
        <v>1.8525</v>
      </c>
      <c r="G18" s="63" t="n">
        <v>0</v>
      </c>
      <c r="H18" s="61" t="n">
        <f aca="false">(G18/B17)</f>
        <v>0</v>
      </c>
      <c r="I18" s="64" t="n">
        <f aca="false">(E18*B17-G18)</f>
        <v>1.8525</v>
      </c>
      <c r="J18" s="65" t="str">
        <f aca="false">IF(SUM(I18)&gt;0,"YES","NO")</f>
        <v>YES</v>
      </c>
      <c r="K18" s="61" t="n">
        <f aca="false">E18*0.8</f>
        <v>0.0988</v>
      </c>
      <c r="L18" s="62" t="n">
        <f aca="false">K18*B17</f>
        <v>1.482</v>
      </c>
      <c r="M18" s="62" t="n">
        <f aca="false">L18-G18</f>
        <v>1.482</v>
      </c>
      <c r="N18" s="66"/>
      <c r="O18" s="65" t="str">
        <f aca="false">IF(SUM(L18)&lt;=G18,"YES","NO")</f>
        <v>NO</v>
      </c>
      <c r="P18" s="67" t="str">
        <f aca="false">IF(SUM(M18)&gt;=1,"*"," ")</f>
        <v>*</v>
      </c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38</v>
      </c>
      <c r="B20" s="54" t="n">
        <v>9</v>
      </c>
      <c r="C20" s="54" t="n">
        <v>51</v>
      </c>
      <c r="D20" s="30" t="s">
        <v>33</v>
      </c>
      <c r="E20" s="32" t="n">
        <v>0.8996</v>
      </c>
      <c r="F20" s="33" t="n">
        <f aca="false">B20*E20</f>
        <v>8.0964</v>
      </c>
      <c r="G20" s="34" t="n">
        <v>9</v>
      </c>
      <c r="H20" s="32" t="n">
        <f aca="false">(G20/B20)</f>
        <v>1</v>
      </c>
      <c r="I20" s="35" t="n">
        <f aca="false">(E20*B20-G20)</f>
        <v>-0.903600000000001</v>
      </c>
      <c r="J20" s="36" t="str">
        <f aca="false">IF(SUM(I20)&gt;0,"YES","NO")</f>
        <v>NO</v>
      </c>
      <c r="K20" s="32" t="n">
        <f aca="false">E20*0.8</f>
        <v>0.71968</v>
      </c>
      <c r="L20" s="33" t="n">
        <f aca="false">K20*B20</f>
        <v>6.47712</v>
      </c>
      <c r="M20" s="33" t="n">
        <f aca="false">L20-G20</f>
        <v>-2.52288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40"/>
      <c r="B21" s="41"/>
      <c r="C21" s="41"/>
      <c r="D21" s="30" t="s">
        <v>34</v>
      </c>
      <c r="E21" s="32" t="n">
        <v>0.2741</v>
      </c>
      <c r="F21" s="33" t="n">
        <f aca="false">B20*E21</f>
        <v>2.4669</v>
      </c>
      <c r="G21" s="34" t="n">
        <v>6</v>
      </c>
      <c r="H21" s="32" t="n">
        <f aca="false">(G21/B20)</f>
        <v>0.666666666666667</v>
      </c>
      <c r="I21" s="35" t="n">
        <f aca="false">(E21*B20-G21)</f>
        <v>-3.5331</v>
      </c>
      <c r="J21" s="36" t="str">
        <f aca="false">IF(SUM(I21)&gt;0,"YES","NO")</f>
        <v>NO</v>
      </c>
      <c r="K21" s="32" t="n">
        <f aca="false">E21*0.8</f>
        <v>0.21928</v>
      </c>
      <c r="L21" s="33" t="n">
        <f aca="false">K21*B20</f>
        <v>1.97352</v>
      </c>
      <c r="M21" s="33" t="n">
        <f aca="false">L21-G21</f>
        <v>-4.02648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G23" s="6"/>
      <c r="I23" s="58"/>
    </row>
    <row r="24" customFormat="false" ht="17.25" hidden="false" customHeight="false" outlineLevel="0" collapsed="false">
      <c r="B24" s="1"/>
      <c r="I24" s="58"/>
    </row>
    <row r="25" customFormat="false" ht="17.25" hidden="false" customHeight="false" outlineLevel="0" collapsed="false">
      <c r="A25" s="1" t="s">
        <v>39</v>
      </c>
      <c r="B25" s="2" t="n">
        <f aca="false">B5+B8+B11+B14+B17+B20</f>
        <v>88</v>
      </c>
      <c r="D25" s="1" t="s">
        <v>40</v>
      </c>
      <c r="G25" s="59" t="n">
        <f aca="false">G5+G8+G11+G14+G17+G20</f>
        <v>37</v>
      </c>
      <c r="I25" s="58"/>
    </row>
    <row r="26" customFormat="false" ht="17.25" hidden="false" customHeight="false" outlineLevel="0" collapsed="false">
      <c r="D26" s="1" t="s">
        <v>41</v>
      </c>
      <c r="G26" s="59" t="n">
        <f aca="false">+G6+G9+G12+G15+G18+G21</f>
        <v>20</v>
      </c>
      <c r="I26" s="58"/>
    </row>
    <row r="27" customFormat="false" ht="17.25" hidden="false" customHeight="false" outlineLevel="0" collapsed="false">
      <c r="I27" s="58"/>
    </row>
    <row r="28" customFormat="false" ht="17.25" hidden="false" customHeight="false" outlineLevel="0" collapsed="false">
      <c r="I28" s="58"/>
    </row>
    <row r="29" customFormat="false" ht="17.25" hidden="false" customHeight="false" outlineLevel="0" collapsed="false">
      <c r="I29" s="58"/>
    </row>
    <row r="30" customFormat="false" ht="17.25" hidden="false" customHeight="false" outlineLevel="0" collapsed="false">
      <c r="I30" s="58"/>
    </row>
    <row r="31" customFormat="false" ht="17.25" hidden="false" customHeight="false" outlineLevel="0" collapsed="false">
      <c r="I31" s="58"/>
    </row>
    <row r="32" customFormat="false" ht="17.25" hidden="false" customHeight="false" outlineLevel="0" collapsed="false">
      <c r="I32" s="58"/>
    </row>
    <row r="33" customFormat="false" ht="17.25" hidden="false" customHeight="false" outlineLevel="0" collapsed="false">
      <c r="I33" s="58"/>
    </row>
    <row r="34" customFormat="false" ht="17.25" hidden="false" customHeight="false" outlineLevel="0" collapsed="false">
      <c r="I34" s="58"/>
    </row>
    <row r="35" customFormat="false" ht="17.25" hidden="false" customHeight="false" outlineLevel="0" collapsed="false"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&amp;C&amp;"Arial,Regular"&amp;13CORP/RISK ASSESSMENT CONTROL
2000 AFFIRMATIVE ACTION PLAN
Utilization Analysis
Analysis Data as of 01/15/00</oddHeader>
    <oddFooter>&amp;Lo:\aap2000\corpinut.xls&amp;R&amp;"Arial,Regular"PAGE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42</v>
      </c>
      <c r="B5" s="31" t="n">
        <v>16</v>
      </c>
      <c r="C5" s="31" t="n">
        <v>51</v>
      </c>
      <c r="D5" s="60" t="s">
        <v>33</v>
      </c>
      <c r="E5" s="61" t="n">
        <v>0.321</v>
      </c>
      <c r="F5" s="62" t="n">
        <f aca="false">B5*E5</f>
        <v>5.136</v>
      </c>
      <c r="G5" s="63" t="n">
        <v>3</v>
      </c>
      <c r="H5" s="61" t="n">
        <f aca="false">(G5/B5)</f>
        <v>0.1875</v>
      </c>
      <c r="I5" s="64" t="n">
        <f aca="false">(E5*B5-G5)</f>
        <v>2.136</v>
      </c>
      <c r="J5" s="65" t="str">
        <f aca="false">IF(SUM(I5)&gt;0,"YES","NO")</f>
        <v>YES</v>
      </c>
      <c r="K5" s="61" t="n">
        <f aca="false">E5*0.8</f>
        <v>0.2568</v>
      </c>
      <c r="L5" s="62" t="n">
        <f aca="false">K5*B5</f>
        <v>4.1088</v>
      </c>
      <c r="M5" s="62" t="n">
        <f aca="false">L5-G5</f>
        <v>1.1088</v>
      </c>
      <c r="N5" s="66"/>
      <c r="O5" s="65" t="str">
        <f aca="false">IF(SUM(L5)&lt;=G5,"YES","NO")</f>
        <v>NO</v>
      </c>
      <c r="P5" s="67" t="str">
        <f aca="false">IF(SUM(M5)&gt;=1,"*"," ")</f>
        <v>*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60" t="s">
        <v>34</v>
      </c>
      <c r="E6" s="61" t="n">
        <v>0.1285</v>
      </c>
      <c r="F6" s="62" t="n">
        <f aca="false">B5*E6</f>
        <v>2.056</v>
      </c>
      <c r="G6" s="63" t="n">
        <v>0</v>
      </c>
      <c r="H6" s="61" t="n">
        <f aca="false">(G6/B5)</f>
        <v>0</v>
      </c>
      <c r="I6" s="64" t="n">
        <f aca="false">(E6*B5-G6)</f>
        <v>2.056</v>
      </c>
      <c r="J6" s="65" t="str">
        <f aca="false">IF(SUM(I6)&gt;0,"YES","NO")</f>
        <v>YES</v>
      </c>
      <c r="K6" s="61" t="n">
        <f aca="false">E6*0.8</f>
        <v>0.1028</v>
      </c>
      <c r="L6" s="62" t="n">
        <f aca="false">K6*B5</f>
        <v>1.6448</v>
      </c>
      <c r="M6" s="62" t="n">
        <f aca="false">L6-G6</f>
        <v>1.6448</v>
      </c>
      <c r="N6" s="66"/>
      <c r="O6" s="65" t="str">
        <f aca="false">IF(SUM(L6)&lt;=G6,"YES","NO")</f>
        <v>NO</v>
      </c>
      <c r="P6" s="67" t="str">
        <f aca="false">IF(SUM(M6)&gt;=1,"*"," ")</f>
        <v>*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55</v>
      </c>
      <c r="C8" s="31" t="n">
        <v>78</v>
      </c>
      <c r="D8" s="30" t="s">
        <v>33</v>
      </c>
      <c r="E8" s="32" t="n">
        <v>0.3328</v>
      </c>
      <c r="F8" s="33" t="n">
        <f aca="false">B8*E8</f>
        <v>18.304</v>
      </c>
      <c r="G8" s="34" t="n">
        <v>24</v>
      </c>
      <c r="H8" s="32" t="n">
        <f aca="false">(G8/B8)</f>
        <v>0.436363636363636</v>
      </c>
      <c r="I8" s="35" t="n">
        <f aca="false">(E8*B8-G8)</f>
        <v>-5.696</v>
      </c>
      <c r="J8" s="36" t="str">
        <f aca="false">IF(SUM(I8)&gt;0,"YES","NO")</f>
        <v>NO</v>
      </c>
      <c r="K8" s="32" t="n">
        <f aca="false">E8*0.8</f>
        <v>0.26624</v>
      </c>
      <c r="L8" s="33" t="n">
        <f aca="false">K8*B8</f>
        <v>14.6432</v>
      </c>
      <c r="M8" s="33" t="n">
        <f aca="false">L8-G8</f>
        <v>-9.3568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60" t="s">
        <v>34</v>
      </c>
      <c r="E9" s="61" t="n">
        <v>0.1374</v>
      </c>
      <c r="F9" s="62" t="n">
        <f aca="false">B8*E9</f>
        <v>7.557</v>
      </c>
      <c r="G9" s="63" t="n">
        <v>3</v>
      </c>
      <c r="H9" s="61" t="n">
        <f aca="false">(G9/B8)</f>
        <v>0.0545454545454545</v>
      </c>
      <c r="I9" s="64" t="n">
        <f aca="false">(E9*B8-G9)</f>
        <v>4.557</v>
      </c>
      <c r="J9" s="65" t="str">
        <f aca="false">IF(SUM(I9)&gt;0,"YES","NO")</f>
        <v>YES</v>
      </c>
      <c r="K9" s="61" t="n">
        <f aca="false">E9*0.8</f>
        <v>0.10992</v>
      </c>
      <c r="L9" s="62" t="n">
        <f aca="false">K9*B8</f>
        <v>6.0456</v>
      </c>
      <c r="M9" s="62" t="n">
        <f aca="false">L9-G9</f>
        <v>3.0456</v>
      </c>
      <c r="N9" s="66"/>
      <c r="O9" s="65" t="str">
        <f aca="false">IF(SUM(L9)&lt;=G9,"YES","NO")</f>
        <v>NO</v>
      </c>
      <c r="P9" s="67" t="str">
        <f aca="false">IF(SUM(M9)&gt;=1,"*"," ")</f>
        <v>*</v>
      </c>
    </row>
    <row r="10" customFormat="false" ht="17.25" hidden="false" customHeight="false" outlineLevel="0" collapsed="false">
      <c r="D10" s="40"/>
      <c r="E10" s="50"/>
      <c r="F10" s="51"/>
      <c r="G10" s="52"/>
      <c r="H10" s="50"/>
      <c r="I10" s="53"/>
    </row>
    <row r="11" customFormat="false" ht="17.25" hidden="false" customHeight="false" outlineLevel="0" collapsed="false">
      <c r="A11" s="30" t="s">
        <v>32</v>
      </c>
      <c r="B11" s="31" t="n">
        <v>49</v>
      </c>
      <c r="C11" s="31" t="n">
        <v>51</v>
      </c>
      <c r="D11" s="30" t="s">
        <v>33</v>
      </c>
      <c r="E11" s="32" t="n">
        <v>0.3433</v>
      </c>
      <c r="F11" s="33" t="n">
        <f aca="false">B11*E11</f>
        <v>16.8217</v>
      </c>
      <c r="G11" s="34" t="n">
        <v>21</v>
      </c>
      <c r="H11" s="32" t="n">
        <f aca="false">(G11/B11)</f>
        <v>0.428571428571429</v>
      </c>
      <c r="I11" s="35" t="n">
        <f aca="false">(E11*B11-G11)</f>
        <v>-4.1783</v>
      </c>
      <c r="J11" s="36" t="str">
        <f aca="false">IF(SUM(I11)&gt;0,"YES","NO")</f>
        <v>NO</v>
      </c>
      <c r="K11" s="32" t="n">
        <f aca="false">E11*0.8</f>
        <v>0.27464</v>
      </c>
      <c r="L11" s="33" t="n">
        <f aca="false">K11*B11</f>
        <v>13.45736</v>
      </c>
      <c r="M11" s="33" t="n">
        <f aca="false">L11-G11</f>
        <v>-7.54264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0.1556</v>
      </c>
      <c r="F12" s="33" t="n">
        <f aca="false">B11*E12</f>
        <v>7.6244</v>
      </c>
      <c r="G12" s="34" t="n">
        <v>10</v>
      </c>
      <c r="H12" s="32" t="n">
        <f aca="false">(G12/B11)</f>
        <v>0.204081632653061</v>
      </c>
      <c r="I12" s="35" t="n">
        <f aca="false">(E12*B11-G12)</f>
        <v>-2.3756</v>
      </c>
      <c r="J12" s="36" t="str">
        <f aca="false">IF(SUM(I12)&gt;0,"YES","NO")</f>
        <v>NO</v>
      </c>
      <c r="K12" s="32" t="n">
        <f aca="false">E12*0.8</f>
        <v>0.12448</v>
      </c>
      <c r="L12" s="33" t="n">
        <f aca="false">K12*B11</f>
        <v>6.09952</v>
      </c>
      <c r="M12" s="33" t="n">
        <f aca="false">L12-G12</f>
        <v>-3.90048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44</v>
      </c>
      <c r="B14" s="31" t="n">
        <v>17</v>
      </c>
      <c r="C14" s="31" t="n">
        <v>51</v>
      </c>
      <c r="D14" s="30" t="s">
        <v>33</v>
      </c>
      <c r="E14" s="55" t="n">
        <v>0.3041</v>
      </c>
      <c r="F14" s="33" t="n">
        <f aca="false">B14*E14</f>
        <v>5.1697</v>
      </c>
      <c r="G14" s="34" t="n">
        <v>10</v>
      </c>
      <c r="H14" s="32" t="n">
        <f aca="false">(G14/B14)</f>
        <v>0.588235294117647</v>
      </c>
      <c r="I14" s="35" t="n">
        <f aca="false">(E14*B14-G14)</f>
        <v>-4.8303</v>
      </c>
      <c r="J14" s="36" t="str">
        <f aca="false">IF(SUM(I14)&gt;0,"YES","NO")</f>
        <v>NO</v>
      </c>
      <c r="K14" s="32" t="n">
        <f aca="false">E14*0.8</f>
        <v>0.24328</v>
      </c>
      <c r="L14" s="33" t="n">
        <f aca="false">K14*B14</f>
        <v>4.13576</v>
      </c>
      <c r="M14" s="33" t="n">
        <f aca="false">L14-G14</f>
        <v>-5.86424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56"/>
      <c r="B15" s="57"/>
      <c r="C15" s="57"/>
      <c r="D15" s="30" t="s">
        <v>34</v>
      </c>
      <c r="E15" s="32" t="n">
        <v>0.1548</v>
      </c>
      <c r="F15" s="33" t="n">
        <f aca="false">B14*E15</f>
        <v>2.6316</v>
      </c>
      <c r="G15" s="34" t="n">
        <v>6</v>
      </c>
      <c r="H15" s="32" t="n">
        <f aca="false">(G15/B14)</f>
        <v>0.352941176470588</v>
      </c>
      <c r="I15" s="35" t="n">
        <f aca="false">(E15*B14-G15)</f>
        <v>-3.3684</v>
      </c>
      <c r="J15" s="36" t="str">
        <f aca="false">IF(SUM(I15)&gt;0,"YES","NO")</f>
        <v>NO</v>
      </c>
      <c r="K15" s="32" t="n">
        <f aca="false">E15*0.8</f>
        <v>0.12384</v>
      </c>
      <c r="L15" s="33" t="n">
        <f aca="false">K15*B14</f>
        <v>2.10528</v>
      </c>
      <c r="M15" s="33" t="n">
        <f aca="false">L15-G15</f>
        <v>-3.89472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49</v>
      </c>
      <c r="B17" s="54" t="n">
        <v>32</v>
      </c>
      <c r="C17" s="54" t="n">
        <v>51</v>
      </c>
      <c r="D17" s="30" t="s">
        <v>33</v>
      </c>
      <c r="E17" s="32" t="n">
        <v>0.288</v>
      </c>
      <c r="F17" s="33" t="n">
        <f aca="false">B17*E17</f>
        <v>9.216</v>
      </c>
      <c r="G17" s="34" t="n">
        <v>12</v>
      </c>
      <c r="H17" s="32" t="n">
        <f aca="false">(G17/B17)</f>
        <v>0.375</v>
      </c>
      <c r="I17" s="35" t="n">
        <f aca="false">(E17*B17-G17)</f>
        <v>-2.784</v>
      </c>
      <c r="J17" s="36" t="str">
        <f aca="false">IF(SUM(I17)&gt;0,"YES","NO")</f>
        <v>NO</v>
      </c>
      <c r="K17" s="32" t="n">
        <f aca="false">E17*0.8</f>
        <v>0.2304</v>
      </c>
      <c r="L17" s="33" t="n">
        <f aca="false">K17*B17</f>
        <v>7.3728</v>
      </c>
      <c r="M17" s="33" t="n">
        <f aca="false">L17-G17</f>
        <v>-4.6272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56"/>
      <c r="B18" s="57"/>
      <c r="C18" s="57"/>
      <c r="D18" s="30" t="s">
        <v>34</v>
      </c>
      <c r="E18" s="32" t="n">
        <v>0.1989</v>
      </c>
      <c r="F18" s="33" t="n">
        <f aca="false">B17*E18</f>
        <v>6.3648</v>
      </c>
      <c r="G18" s="34" t="n">
        <v>9</v>
      </c>
      <c r="H18" s="32" t="n">
        <f aca="false">(G18/B17)</f>
        <v>0.28125</v>
      </c>
      <c r="I18" s="35" t="n">
        <f aca="false">(E18*B17-G18)</f>
        <v>-2.6352</v>
      </c>
      <c r="J18" s="36" t="str">
        <f aca="false">IF(SUM(I18)&gt;0,"YES","NO")</f>
        <v>NO</v>
      </c>
      <c r="K18" s="32" t="n">
        <f aca="false">E18*0.8</f>
        <v>0.15912</v>
      </c>
      <c r="L18" s="33" t="n">
        <f aca="false">K18*B17</f>
        <v>5.09184</v>
      </c>
      <c r="M18" s="33" t="n">
        <f aca="false">L18-G18</f>
        <v>-3.90816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50</v>
      </c>
      <c r="B20" s="54" t="n">
        <v>55</v>
      </c>
      <c r="C20" s="54" t="n">
        <v>51</v>
      </c>
      <c r="D20" s="30" t="s">
        <v>33</v>
      </c>
      <c r="E20" s="32" t="n">
        <v>0.4122</v>
      </c>
      <c r="F20" s="33" t="n">
        <f aca="false">B20*E20</f>
        <v>22.671</v>
      </c>
      <c r="G20" s="34" t="n">
        <v>25</v>
      </c>
      <c r="H20" s="32" t="n">
        <f aca="false">(G20/B20)</f>
        <v>0.454545454545455</v>
      </c>
      <c r="I20" s="35" t="n">
        <f aca="false">(E20*B20-G20)</f>
        <v>-2.329</v>
      </c>
      <c r="J20" s="36" t="str">
        <f aca="false">IF(SUM(I20)&gt;0,"YES","NO")</f>
        <v>NO</v>
      </c>
      <c r="K20" s="32" t="n">
        <f aca="false">E20*0.8</f>
        <v>0.32976</v>
      </c>
      <c r="L20" s="33" t="n">
        <f aca="false">K20*B20</f>
        <v>18.1368</v>
      </c>
      <c r="M20" s="33" t="n">
        <f aca="false">L20-G20</f>
        <v>-6.8632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56"/>
      <c r="B21" s="57"/>
      <c r="C21" s="57"/>
      <c r="D21" s="30" t="s">
        <v>34</v>
      </c>
      <c r="E21" s="32" t="n">
        <v>0.1898</v>
      </c>
      <c r="F21" s="33" t="n">
        <f aca="false">B20*E21</f>
        <v>10.439</v>
      </c>
      <c r="G21" s="34" t="n">
        <v>22</v>
      </c>
      <c r="H21" s="32" t="n">
        <f aca="false">(G21/B20)</f>
        <v>0.4</v>
      </c>
      <c r="I21" s="35" t="n">
        <f aca="false">(E21*B20-G21)</f>
        <v>-11.561</v>
      </c>
      <c r="J21" s="36" t="str">
        <f aca="false">IF(SUM(I21)&gt;0,"YES","NO")</f>
        <v>NO</v>
      </c>
      <c r="K21" s="32" t="n">
        <f aca="false">E21*0.8</f>
        <v>0.15184</v>
      </c>
      <c r="L21" s="33" t="n">
        <f aca="false">K21*B20</f>
        <v>8.3512</v>
      </c>
      <c r="M21" s="33" t="n">
        <f aca="false">L21-G21</f>
        <v>-13.6488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51</v>
      </c>
      <c r="B23" s="54" t="n">
        <v>57</v>
      </c>
      <c r="C23" s="54" t="n">
        <v>51</v>
      </c>
      <c r="D23" s="30" t="s">
        <v>33</v>
      </c>
      <c r="E23" s="32" t="n">
        <v>0.4302</v>
      </c>
      <c r="F23" s="33" t="n">
        <f aca="false">B23*E23</f>
        <v>24.5214</v>
      </c>
      <c r="G23" s="34" t="n">
        <v>39</v>
      </c>
      <c r="H23" s="32" t="n">
        <f aca="false">(G23/B23)</f>
        <v>0.68421052631579</v>
      </c>
      <c r="I23" s="35" t="n">
        <f aca="false">(E23*B23-G23)</f>
        <v>-14.4786</v>
      </c>
      <c r="J23" s="36" t="str">
        <f aca="false">IF(SUM(I23)&gt;0,"YES","NO")</f>
        <v>NO</v>
      </c>
      <c r="K23" s="32" t="n">
        <f aca="false">E23*0.8</f>
        <v>0.34416</v>
      </c>
      <c r="L23" s="33" t="n">
        <f aca="false">K23*B23</f>
        <v>19.61712</v>
      </c>
      <c r="M23" s="33" t="n">
        <f aca="false">L23-G23</f>
        <v>-19.38288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56"/>
      <c r="B24" s="57"/>
      <c r="C24" s="57"/>
      <c r="D24" s="30" t="s">
        <v>34</v>
      </c>
      <c r="E24" s="32" t="n">
        <v>0.1922</v>
      </c>
      <c r="F24" s="33" t="n">
        <f aca="false">B23*E24</f>
        <v>10.9554</v>
      </c>
      <c r="G24" s="34" t="n">
        <v>25</v>
      </c>
      <c r="H24" s="32" t="n">
        <f aca="false">(G24/B23)</f>
        <v>0.43859649122807</v>
      </c>
      <c r="I24" s="35" t="n">
        <f aca="false">(E24*B23-G24)</f>
        <v>-14.0446</v>
      </c>
      <c r="J24" s="36" t="str">
        <f aca="false">IF(SUM(I24)&gt;0,"YES","NO")</f>
        <v>NO</v>
      </c>
      <c r="K24" s="32" t="n">
        <f aca="false">E24*0.8</f>
        <v>0.15376</v>
      </c>
      <c r="L24" s="33" t="n">
        <f aca="false">K24*B23</f>
        <v>8.76432</v>
      </c>
      <c r="M24" s="33" t="n">
        <f aca="false">L24-G24</f>
        <v>-16.23568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47</v>
      </c>
      <c r="B26" s="54" t="n">
        <v>48</v>
      </c>
      <c r="C26" s="54" t="n">
        <v>51</v>
      </c>
      <c r="D26" s="30" t="s">
        <v>33</v>
      </c>
      <c r="E26" s="32" t="n">
        <v>0.9273</v>
      </c>
      <c r="F26" s="33" t="n">
        <f aca="false">B26*E26</f>
        <v>44.5104</v>
      </c>
      <c r="G26" s="34" t="n">
        <v>46</v>
      </c>
      <c r="H26" s="32" t="n">
        <f aca="false">(G26/B26)</f>
        <v>0.958333333333333</v>
      </c>
      <c r="I26" s="35" t="n">
        <f aca="false">(E26*B26-G26)</f>
        <v>-1.4896</v>
      </c>
      <c r="J26" s="36" t="str">
        <f aca="false">IF(SUM(I26)&gt;0,"YES","NO")</f>
        <v>NO</v>
      </c>
      <c r="K26" s="32" t="n">
        <f aca="false">E26*0.8</f>
        <v>0.74184</v>
      </c>
      <c r="L26" s="33" t="n">
        <f aca="false">K26*B26</f>
        <v>35.60832</v>
      </c>
      <c r="M26" s="33" t="n">
        <f aca="false">L26-G26</f>
        <v>-10.39168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30" t="s">
        <v>34</v>
      </c>
      <c r="E27" s="32" t="n">
        <v>0.4033</v>
      </c>
      <c r="F27" s="33" t="n">
        <f aca="false">B26*E27</f>
        <v>19.3584</v>
      </c>
      <c r="G27" s="34" t="n">
        <v>25</v>
      </c>
      <c r="H27" s="32" t="n">
        <f aca="false">(G27/B26)</f>
        <v>0.520833333333333</v>
      </c>
      <c r="I27" s="35" t="n">
        <f aca="false">(E27*B26-G27)</f>
        <v>-5.6416</v>
      </c>
      <c r="J27" s="36" t="str">
        <f aca="false">IF(SUM(I27)&gt;0,"YES","NO")</f>
        <v>NO</v>
      </c>
      <c r="K27" s="32" t="n">
        <f aca="false">E27*0.8</f>
        <v>0.32264</v>
      </c>
      <c r="L27" s="33" t="n">
        <f aca="false">K27*B26</f>
        <v>15.48672</v>
      </c>
      <c r="M27" s="33" t="n">
        <f aca="false">L27-G27</f>
        <v>-9.51328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A29" s="42" t="s">
        <v>38</v>
      </c>
      <c r="B29" s="54" t="n">
        <v>32</v>
      </c>
      <c r="C29" s="54" t="n">
        <v>51</v>
      </c>
      <c r="D29" s="30" t="s">
        <v>33</v>
      </c>
      <c r="E29" s="32" t="n">
        <v>0.8856</v>
      </c>
      <c r="F29" s="33" t="n">
        <f aca="false">B29*E29</f>
        <v>28.3392</v>
      </c>
      <c r="G29" s="34" t="n">
        <v>31</v>
      </c>
      <c r="H29" s="32" t="n">
        <f aca="false">(G29/B29)</f>
        <v>0.96875</v>
      </c>
      <c r="I29" s="35" t="n">
        <f aca="false">(E29*B29-G29)</f>
        <v>-2.6608</v>
      </c>
      <c r="J29" s="36" t="str">
        <f aca="false">IF(SUM(I29)&gt;0,"YES","NO")</f>
        <v>NO</v>
      </c>
      <c r="K29" s="32" t="n">
        <f aca="false">E29*0.8</f>
        <v>0.70848</v>
      </c>
      <c r="L29" s="33" t="n">
        <f aca="false">K29*B29</f>
        <v>22.67136</v>
      </c>
      <c r="M29" s="33" t="n">
        <f aca="false">L29-G29</f>
        <v>-8.32864</v>
      </c>
      <c r="N29" s="37"/>
      <c r="O29" s="36" t="str">
        <f aca="false">IF(SUM(L29)&lt;=G29,"YES","NO")</f>
        <v>YES</v>
      </c>
      <c r="P29" s="38" t="str">
        <f aca="false">IF(SUM(M29)&gt;=1,"*"," ")</f>
        <v> </v>
      </c>
    </row>
    <row r="30" customFormat="false" ht="17.25" hidden="false" customHeight="false" outlineLevel="0" collapsed="false">
      <c r="A30" s="40"/>
      <c r="B30" s="41"/>
      <c r="C30" s="41"/>
      <c r="D30" s="30" t="s">
        <v>34</v>
      </c>
      <c r="E30" s="32" t="n">
        <v>0.3241</v>
      </c>
      <c r="F30" s="33" t="n">
        <f aca="false">B29*E30</f>
        <v>10.3712</v>
      </c>
      <c r="G30" s="34" t="n">
        <v>24</v>
      </c>
      <c r="H30" s="32" t="n">
        <f aca="false">(G30/B29)</f>
        <v>0.75</v>
      </c>
      <c r="I30" s="35" t="n">
        <f aca="false">(E30*B29-G30)</f>
        <v>-13.6288</v>
      </c>
      <c r="J30" s="36" t="str">
        <f aca="false">IF(SUM(I30)&gt;0,"YES","NO")</f>
        <v>NO</v>
      </c>
      <c r="K30" s="32" t="n">
        <f aca="false">E30*0.8</f>
        <v>0.25928</v>
      </c>
      <c r="L30" s="33" t="n">
        <f aca="false">K30*B29</f>
        <v>8.29696</v>
      </c>
      <c r="M30" s="33" t="n">
        <f aca="false">L30-G30</f>
        <v>-15.70304</v>
      </c>
      <c r="N30" s="37"/>
      <c r="O30" s="36" t="str">
        <f aca="false">IF(SUM(L30)&lt;=G30,"YES","NO")</f>
        <v>YES</v>
      </c>
      <c r="P30" s="38" t="str">
        <f aca="false">IF(SUM(M30)&gt;=1,"*"," ")</f>
        <v> </v>
      </c>
    </row>
    <row r="31" customFormat="false" ht="17.25" hidden="false" customHeight="false" outlineLevel="0" collapsed="false">
      <c r="G31" s="6"/>
      <c r="I31" s="49"/>
    </row>
    <row r="32" customFormat="false" ht="17.25" hidden="false" customHeight="false" outlineLevel="0" collapsed="false">
      <c r="G32" s="6"/>
      <c r="I32" s="58"/>
    </row>
    <row r="33" customFormat="false" ht="17.25" hidden="false" customHeight="false" outlineLevel="0" collapsed="false">
      <c r="B33" s="1"/>
      <c r="I33" s="58"/>
    </row>
    <row r="34" customFormat="false" ht="17.25" hidden="false" customHeight="false" outlineLevel="0" collapsed="false">
      <c r="A34" s="1" t="s">
        <v>39</v>
      </c>
      <c r="B34" s="2" t="n">
        <f aca="false">B5+B8+B11+B14+B17+B20+B23+B26+B29</f>
        <v>361</v>
      </c>
      <c r="D34" s="1" t="s">
        <v>40</v>
      </c>
      <c r="G34" s="59" t="n">
        <f aca="false">G5+G8+G11+G14+G17+G20+G23+G26+G29</f>
        <v>211</v>
      </c>
      <c r="I34" s="58"/>
    </row>
    <row r="35" customFormat="false" ht="17.25" hidden="false" customHeight="false" outlineLevel="0" collapsed="false">
      <c r="D35" s="1" t="s">
        <v>41</v>
      </c>
      <c r="G35" s="59" t="n">
        <f aca="false">+G6+G9+G12+G15+G18+G21+G24+G27+G30</f>
        <v>124</v>
      </c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  <row r="54" customFormat="false" ht="17.25" hidden="false" customHeight="false" outlineLevel="0" collapsed="false">
      <c r="I54" s="58"/>
    </row>
    <row r="55" customFormat="false" ht="17.25" hidden="false" customHeight="false" outlineLevel="0" collapsed="false">
      <c r="I55" s="58"/>
    </row>
    <row r="56" customFormat="false" ht="17.25" hidden="false" customHeight="false" outlineLevel="0" collapsed="false">
      <c r="I56" s="58"/>
    </row>
    <row r="57" customFormat="false" ht="17.25" hidden="false" customHeight="false" outlineLevel="0" collapsed="false">
      <c r="I57" s="58"/>
    </row>
    <row r="58" customFormat="false" ht="17.25" hidden="false" customHeight="false" outlineLevel="0" collapsed="false">
      <c r="I58" s="58"/>
    </row>
    <row r="59" customFormat="false" ht="17.25" hidden="false" customHeight="false" outlineLevel="0" collapsed="false">
      <c r="I59" s="58"/>
    </row>
    <row r="60" customFormat="false" ht="17.25" hidden="false" customHeight="false" outlineLevel="0" collapsed="false">
      <c r="I60" s="58"/>
    </row>
    <row r="61" customFormat="false" ht="17.25" hidden="false" customHeight="false" outlineLevel="0" collapsed="false">
      <c r="I61" s="58"/>
    </row>
    <row r="62" customFormat="false" ht="17.25" hidden="false" customHeight="false" outlineLevel="0" collapsed="false">
      <c r="I62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ACCOUNTING
2000 AFFIRMATIVE ACTION PLAN
Utilization Analysis
Analysis Data as of 01/15/00</oddHeader>
    <oddFooter>&amp;Lo:\aap2000\corpinut.xls&amp;R&amp;"Arial,Regular"PAGE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42</v>
      </c>
      <c r="B5" s="31" t="n">
        <v>16</v>
      </c>
      <c r="C5" s="31" t="n">
        <v>51</v>
      </c>
      <c r="D5" s="30" t="s">
        <v>33</v>
      </c>
      <c r="E5" s="32" t="n">
        <v>0.3132</v>
      </c>
      <c r="F5" s="33" t="n">
        <f aca="false">B5*E5</f>
        <v>5.0112</v>
      </c>
      <c r="G5" s="34" t="n">
        <v>6</v>
      </c>
      <c r="H5" s="32" t="n">
        <f aca="false">(G5/B5)</f>
        <v>0.375</v>
      </c>
      <c r="I5" s="35" t="n">
        <f aca="false">(E5*B5-G5)</f>
        <v>-0.9888</v>
      </c>
      <c r="J5" s="36" t="str">
        <f aca="false">IF(SUM(I5)&gt;0,"YES","NO")</f>
        <v>NO</v>
      </c>
      <c r="K5" s="32" t="n">
        <f aca="false">E5*0.8</f>
        <v>0.25056</v>
      </c>
      <c r="L5" s="33" t="n">
        <f aca="false">K5*B5</f>
        <v>4.00896</v>
      </c>
      <c r="M5" s="33" t="n">
        <f aca="false">L5-G5</f>
        <v>-1.99104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60" t="s">
        <v>34</v>
      </c>
      <c r="E6" s="61" t="n">
        <v>0.1261</v>
      </c>
      <c r="F6" s="62" t="n">
        <f aca="false">B5*E6</f>
        <v>2.0176</v>
      </c>
      <c r="G6" s="63" t="n">
        <v>0</v>
      </c>
      <c r="H6" s="61" t="n">
        <f aca="false">(G6/B5)</f>
        <v>0</v>
      </c>
      <c r="I6" s="64" t="n">
        <f aca="false">(E6*B5-G6)</f>
        <v>2.0176</v>
      </c>
      <c r="J6" s="65" t="str">
        <f aca="false">IF(SUM(I6)&gt;0,"YES","NO")</f>
        <v>YES</v>
      </c>
      <c r="K6" s="61" t="n">
        <f aca="false">E6*0.8</f>
        <v>0.10088</v>
      </c>
      <c r="L6" s="62" t="n">
        <f aca="false">K6*B5</f>
        <v>1.61408</v>
      </c>
      <c r="M6" s="62" t="n">
        <f aca="false">L6-G6</f>
        <v>1.61408</v>
      </c>
      <c r="N6" s="66"/>
      <c r="O6" s="65" t="str">
        <f aca="false">IF(SUM(L6)&lt;=G6,"YES","NO")</f>
        <v>NO</v>
      </c>
      <c r="P6" s="67" t="str">
        <f aca="false">IF(SUM(M6)&gt;=1,"*"," ")</f>
        <v>*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48</v>
      </c>
      <c r="C8" s="31" t="n">
        <v>78</v>
      </c>
      <c r="D8" s="30" t="s">
        <v>33</v>
      </c>
      <c r="E8" s="32" t="n">
        <v>0.3159</v>
      </c>
      <c r="F8" s="33" t="n">
        <f aca="false">B8*E8</f>
        <v>15.1632</v>
      </c>
      <c r="G8" s="34" t="n">
        <v>23</v>
      </c>
      <c r="H8" s="32" t="n">
        <f aca="false">(G8/B8)</f>
        <v>0.479166666666667</v>
      </c>
      <c r="I8" s="35" t="n">
        <f aca="false">(E8*B8-G8)</f>
        <v>-7.8368</v>
      </c>
      <c r="J8" s="36" t="str">
        <f aca="false">IF(SUM(I8)&gt;0,"YES","NO")</f>
        <v>NO</v>
      </c>
      <c r="K8" s="32" t="n">
        <f aca="false">E8*0.8</f>
        <v>0.25272</v>
      </c>
      <c r="L8" s="33" t="n">
        <f aca="false">K8*B8</f>
        <v>12.13056</v>
      </c>
      <c r="M8" s="33" t="n">
        <f aca="false">L8-G8</f>
        <v>-10.86944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60" t="s">
        <v>34</v>
      </c>
      <c r="E9" s="61" t="n">
        <v>0.1405</v>
      </c>
      <c r="F9" s="62" t="n">
        <f aca="false">B8*E9</f>
        <v>6.744</v>
      </c>
      <c r="G9" s="63" t="n">
        <v>3</v>
      </c>
      <c r="H9" s="61" t="n">
        <f aca="false">(G9/B8)</f>
        <v>0.0625</v>
      </c>
      <c r="I9" s="64" t="n">
        <f aca="false">(E9*B8-G9)</f>
        <v>3.744</v>
      </c>
      <c r="J9" s="65" t="str">
        <f aca="false">IF(SUM(I9)&gt;0,"YES","NO")</f>
        <v>YES</v>
      </c>
      <c r="K9" s="61" t="n">
        <f aca="false">E9*0.8</f>
        <v>0.1124</v>
      </c>
      <c r="L9" s="62" t="n">
        <f aca="false">K9*B8</f>
        <v>5.3952</v>
      </c>
      <c r="M9" s="62" t="n">
        <f aca="false">L9-G9</f>
        <v>2.3952</v>
      </c>
      <c r="N9" s="66"/>
      <c r="O9" s="65" t="str">
        <f aca="false">IF(SUM(L9)&lt;=G9,"YES","NO")</f>
        <v>NO</v>
      </c>
      <c r="P9" s="67" t="str">
        <f aca="false">IF(SUM(M9)&gt;=1,"*"," ")</f>
        <v>*</v>
      </c>
    </row>
    <row r="10" customFormat="false" ht="17.25" hidden="false" customHeight="false" outlineLevel="0" collapsed="false">
      <c r="D10" s="40"/>
      <c r="E10" s="50"/>
      <c r="F10" s="51"/>
      <c r="G10" s="52"/>
      <c r="H10" s="50"/>
      <c r="I10" s="53"/>
    </row>
    <row r="11" customFormat="false" ht="17.25" hidden="false" customHeight="false" outlineLevel="0" collapsed="false">
      <c r="A11" s="30" t="s">
        <v>32</v>
      </c>
      <c r="B11" s="31" t="n">
        <v>35</v>
      </c>
      <c r="C11" s="31" t="n">
        <v>51</v>
      </c>
      <c r="D11" s="30" t="s">
        <v>33</v>
      </c>
      <c r="E11" s="32" t="n">
        <v>0.3151</v>
      </c>
      <c r="F11" s="33" t="n">
        <f aca="false">B11*E11</f>
        <v>11.0285</v>
      </c>
      <c r="G11" s="34" t="n">
        <v>19</v>
      </c>
      <c r="H11" s="32" t="n">
        <f aca="false">(G11/B11)</f>
        <v>0.542857142857143</v>
      </c>
      <c r="I11" s="35" t="n">
        <f aca="false">(E11*B11-G11)</f>
        <v>-7.9715</v>
      </c>
      <c r="J11" s="36" t="str">
        <f aca="false">IF(SUM(I11)&gt;0,"YES","NO")</f>
        <v>NO</v>
      </c>
      <c r="K11" s="32" t="n">
        <f aca="false">E11*0.8</f>
        <v>0.25208</v>
      </c>
      <c r="L11" s="33" t="n">
        <f aca="false">K11*B11</f>
        <v>8.8228</v>
      </c>
      <c r="M11" s="33" t="n">
        <f aca="false">L11-G11</f>
        <v>-10.1772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0.1763</v>
      </c>
      <c r="F12" s="33" t="n">
        <f aca="false">B11*E12</f>
        <v>6.1705</v>
      </c>
      <c r="G12" s="34" t="n">
        <v>4</v>
      </c>
      <c r="H12" s="32" t="n">
        <f aca="false">(G12/B11)</f>
        <v>0.114285714285714</v>
      </c>
      <c r="I12" s="35" t="n">
        <f aca="false">(E12*B11-G12)</f>
        <v>2.1705</v>
      </c>
      <c r="J12" s="36" t="str">
        <f aca="false">IF(SUM(I12)&gt;0,"YES","NO")</f>
        <v>YES</v>
      </c>
      <c r="K12" s="32" t="n">
        <f aca="false">E12*0.8</f>
        <v>0.14104</v>
      </c>
      <c r="L12" s="33" t="n">
        <f aca="false">K12*B11</f>
        <v>4.9364</v>
      </c>
      <c r="M12" s="33" t="n">
        <f aca="false">L12-G12</f>
        <v>0.936400000000001</v>
      </c>
      <c r="N12" s="37"/>
      <c r="O12" s="36" t="str">
        <f aca="false">IF(SUM(L12)&lt;=G12,"YES","NO")</f>
        <v>NO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36</v>
      </c>
      <c r="B14" s="31" t="n">
        <v>12</v>
      </c>
      <c r="C14" s="31" t="n">
        <v>51</v>
      </c>
      <c r="D14" s="30" t="s">
        <v>33</v>
      </c>
      <c r="E14" s="55" t="n">
        <v>0.2768</v>
      </c>
      <c r="F14" s="33" t="n">
        <f aca="false">B14*E14</f>
        <v>3.3216</v>
      </c>
      <c r="G14" s="34" t="n">
        <v>8</v>
      </c>
      <c r="H14" s="32" t="n">
        <f aca="false">(G14/B14)</f>
        <v>0.666666666666667</v>
      </c>
      <c r="I14" s="35" t="n">
        <f aca="false">(E14*B14-G14)</f>
        <v>-4.6784</v>
      </c>
      <c r="J14" s="36" t="str">
        <f aca="false">IF(SUM(I14)&gt;0,"YES","NO")</f>
        <v>NO</v>
      </c>
      <c r="K14" s="32" t="n">
        <f aca="false">E14*0.8</f>
        <v>0.22144</v>
      </c>
      <c r="L14" s="33" t="n">
        <f aca="false">K14*B14</f>
        <v>2.65728</v>
      </c>
      <c r="M14" s="33" t="n">
        <f aca="false">L14-G14</f>
        <v>-5.34272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56"/>
      <c r="B15" s="57"/>
      <c r="C15" s="57"/>
      <c r="D15" s="30" t="s">
        <v>34</v>
      </c>
      <c r="E15" s="32" t="n">
        <v>0.2094</v>
      </c>
      <c r="F15" s="33" t="n">
        <f aca="false">B14*E15</f>
        <v>2.5128</v>
      </c>
      <c r="G15" s="34" t="n">
        <v>2</v>
      </c>
      <c r="H15" s="32" t="n">
        <f aca="false">(G15/B14)</f>
        <v>0.166666666666667</v>
      </c>
      <c r="I15" s="35" t="n">
        <f aca="false">(E15*B14-G15)</f>
        <v>0.5128</v>
      </c>
      <c r="J15" s="36" t="str">
        <f aca="false">IF(SUM(I15)&gt;0,"YES","NO")</f>
        <v>YES</v>
      </c>
      <c r="K15" s="32" t="n">
        <f aca="false">E15*0.8</f>
        <v>0.16752</v>
      </c>
      <c r="L15" s="33" t="n">
        <f aca="false">K15*B14</f>
        <v>2.01024</v>
      </c>
      <c r="M15" s="33" t="n">
        <f aca="false">L15-G15</f>
        <v>0.01024</v>
      </c>
      <c r="N15" s="37"/>
      <c r="O15" s="36" t="str">
        <f aca="false">IF(SUM(L15)&lt;=G15,"YES","NO")</f>
        <v>NO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52</v>
      </c>
      <c r="B17" s="54" t="n">
        <v>20</v>
      </c>
      <c r="C17" s="54" t="n">
        <v>51</v>
      </c>
      <c r="D17" s="30" t="s">
        <v>33</v>
      </c>
      <c r="E17" s="32" t="n">
        <v>0.5772</v>
      </c>
      <c r="F17" s="33" t="n">
        <f aca="false">B17*E17</f>
        <v>11.544</v>
      </c>
      <c r="G17" s="34" t="n">
        <v>12</v>
      </c>
      <c r="H17" s="32" t="n">
        <f aca="false">(G17/B17)</f>
        <v>0.6</v>
      </c>
      <c r="I17" s="35" t="n">
        <f aca="false">(E17*B17-G17)</f>
        <v>-0.456</v>
      </c>
      <c r="J17" s="36" t="str">
        <f aca="false">IF(SUM(I17)&gt;0,"YES","NO")</f>
        <v>NO</v>
      </c>
      <c r="K17" s="32" t="n">
        <f aca="false">E17*0.8</f>
        <v>0.46176</v>
      </c>
      <c r="L17" s="33" t="n">
        <f aca="false">K17*B17</f>
        <v>9.2352</v>
      </c>
      <c r="M17" s="33" t="n">
        <f aca="false">L17-G17</f>
        <v>-2.7648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56"/>
      <c r="B18" s="57"/>
      <c r="C18" s="57"/>
      <c r="D18" s="30" t="s">
        <v>34</v>
      </c>
      <c r="E18" s="32" t="n">
        <v>0.2841</v>
      </c>
      <c r="F18" s="33" t="n">
        <f aca="false">B17*E18</f>
        <v>5.682</v>
      </c>
      <c r="G18" s="34" t="n">
        <v>5</v>
      </c>
      <c r="H18" s="32" t="n">
        <f aca="false">(G18/B17)</f>
        <v>0.25</v>
      </c>
      <c r="I18" s="35" t="n">
        <f aca="false">(E18*B17-G18)</f>
        <v>0.682</v>
      </c>
      <c r="J18" s="36" t="str">
        <f aca="false">IF(SUM(I18)&gt;0,"YES","NO")</f>
        <v>YES</v>
      </c>
      <c r="K18" s="32" t="n">
        <f aca="false">E18*0.8</f>
        <v>0.22728</v>
      </c>
      <c r="L18" s="33" t="n">
        <f aca="false">K18*B17</f>
        <v>4.5456</v>
      </c>
      <c r="M18" s="33" t="n">
        <f aca="false">L18-G18</f>
        <v>-0.4544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49</v>
      </c>
      <c r="B20" s="54" t="n">
        <v>8</v>
      </c>
      <c r="C20" s="54" t="n">
        <v>51</v>
      </c>
      <c r="D20" s="30" t="s">
        <v>33</v>
      </c>
      <c r="E20" s="32" t="n">
        <v>0.4231</v>
      </c>
      <c r="F20" s="33" t="n">
        <f aca="false">B20*E20</f>
        <v>3.3848</v>
      </c>
      <c r="G20" s="34" t="n">
        <v>5</v>
      </c>
      <c r="H20" s="32" t="n">
        <f aca="false">(G20/B20)</f>
        <v>0.625</v>
      </c>
      <c r="I20" s="35" t="n">
        <f aca="false">(E20*B20-G20)</f>
        <v>-1.6152</v>
      </c>
      <c r="J20" s="36" t="str">
        <f aca="false">IF(SUM(I20)&gt;0,"YES","NO")</f>
        <v>NO</v>
      </c>
      <c r="K20" s="32" t="n">
        <f aca="false">E20*0.8</f>
        <v>0.33848</v>
      </c>
      <c r="L20" s="33" t="n">
        <f aca="false">K20*B20</f>
        <v>2.70784</v>
      </c>
      <c r="M20" s="33" t="n">
        <f aca="false">L20-G20</f>
        <v>-2.29216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56"/>
      <c r="B21" s="57"/>
      <c r="C21" s="57"/>
      <c r="D21" s="30" t="s">
        <v>34</v>
      </c>
      <c r="E21" s="32" t="n">
        <v>0.2029</v>
      </c>
      <c r="F21" s="33" t="n">
        <f aca="false">B20*E21</f>
        <v>1.6232</v>
      </c>
      <c r="G21" s="34" t="n">
        <v>2</v>
      </c>
      <c r="H21" s="32" t="n">
        <f aca="false">(G21/B20)</f>
        <v>0.25</v>
      </c>
      <c r="I21" s="35" t="n">
        <f aca="false">(E21*B20-G21)</f>
        <v>-0.3768</v>
      </c>
      <c r="J21" s="36" t="str">
        <f aca="false">IF(SUM(I21)&gt;0,"YES","NO")</f>
        <v>NO</v>
      </c>
      <c r="K21" s="32" t="n">
        <f aca="false">E21*0.8</f>
        <v>0.16232</v>
      </c>
      <c r="L21" s="33" t="n">
        <f aca="false">K21*B20</f>
        <v>1.29856</v>
      </c>
      <c r="M21" s="33" t="n">
        <f aca="false">L21-G21</f>
        <v>-0.70144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53</v>
      </c>
      <c r="B23" s="54" t="n">
        <v>22</v>
      </c>
      <c r="C23" s="54" t="n">
        <v>51</v>
      </c>
      <c r="D23" s="30" t="s">
        <v>33</v>
      </c>
      <c r="E23" s="32" t="n">
        <v>0.0269</v>
      </c>
      <c r="F23" s="33" t="n">
        <f aca="false">B23*E23</f>
        <v>0.5918</v>
      </c>
      <c r="G23" s="34" t="n">
        <v>2</v>
      </c>
      <c r="H23" s="32" t="n">
        <f aca="false">(G23/B23)</f>
        <v>0.0909090909090909</v>
      </c>
      <c r="I23" s="35" t="n">
        <f aca="false">(E23*B23-G23)</f>
        <v>-1.4082</v>
      </c>
      <c r="J23" s="36" t="str">
        <f aca="false">IF(SUM(I23)&gt;0,"YES","NO")</f>
        <v>NO</v>
      </c>
      <c r="K23" s="32" t="n">
        <f aca="false">E23*0.8</f>
        <v>0.02152</v>
      </c>
      <c r="L23" s="33" t="n">
        <f aca="false">K23*B23</f>
        <v>0.47344</v>
      </c>
      <c r="M23" s="33" t="n">
        <f aca="false">L23-G23</f>
        <v>-1.52656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56"/>
      <c r="B24" s="57"/>
      <c r="C24" s="57"/>
      <c r="D24" s="30" t="s">
        <v>34</v>
      </c>
      <c r="E24" s="32" t="n">
        <v>0.0559</v>
      </c>
      <c r="F24" s="33" t="n">
        <f aca="false">B23*E24</f>
        <v>1.2298</v>
      </c>
      <c r="G24" s="34" t="n">
        <v>2</v>
      </c>
      <c r="H24" s="32" t="n">
        <f aca="false">(G24/B23)</f>
        <v>0.0909090909090909</v>
      </c>
      <c r="I24" s="35" t="n">
        <f aca="false">(E24*B23-G24)</f>
        <v>-0.7702</v>
      </c>
      <c r="J24" s="36" t="str">
        <f aca="false">IF(SUM(I24)&gt;0,"YES","NO")</f>
        <v>NO</v>
      </c>
      <c r="K24" s="32" t="n">
        <f aca="false">E24*0.8</f>
        <v>0.04472</v>
      </c>
      <c r="L24" s="33" t="n">
        <f aca="false">K24*B23</f>
        <v>0.98384</v>
      </c>
      <c r="M24" s="33" t="n">
        <f aca="false">L24-G24</f>
        <v>-1.01616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54</v>
      </c>
      <c r="B26" s="54" t="n">
        <v>9</v>
      </c>
      <c r="C26" s="54" t="n">
        <v>51</v>
      </c>
      <c r="D26" s="30" t="s">
        <v>33</v>
      </c>
      <c r="E26" s="32" t="n">
        <v>0.4639</v>
      </c>
      <c r="F26" s="33" t="n">
        <f aca="false">B26*E26</f>
        <v>4.1751</v>
      </c>
      <c r="G26" s="34" t="n">
        <v>4</v>
      </c>
      <c r="H26" s="32" t="n">
        <f aca="false">(G26/B26)</f>
        <v>0.444444444444444</v>
      </c>
      <c r="I26" s="35" t="n">
        <f aca="false">(E26*B26-G26)</f>
        <v>0.1751</v>
      </c>
      <c r="J26" s="36" t="str">
        <f aca="false">IF(SUM(I26)&gt;0,"YES","NO")</f>
        <v>YES</v>
      </c>
      <c r="K26" s="32" t="n">
        <f aca="false">E26*0.8</f>
        <v>0.37112</v>
      </c>
      <c r="L26" s="33" t="n">
        <f aca="false">K26*B26</f>
        <v>3.34008</v>
      </c>
      <c r="M26" s="33" t="n">
        <f aca="false">L26-G26</f>
        <v>-0.65992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56"/>
      <c r="B27" s="57"/>
      <c r="C27" s="57"/>
      <c r="D27" s="30" t="s">
        <v>34</v>
      </c>
      <c r="E27" s="32" t="n">
        <v>0.3229</v>
      </c>
      <c r="F27" s="33" t="n">
        <f aca="false">B26*E27</f>
        <v>2.9061</v>
      </c>
      <c r="G27" s="34" t="n">
        <v>3</v>
      </c>
      <c r="H27" s="32" t="n">
        <f aca="false">(G27/B26)</f>
        <v>0.333333333333333</v>
      </c>
      <c r="I27" s="35" t="n">
        <f aca="false">(E27*B26-G27)</f>
        <v>-0.0938999999999997</v>
      </c>
      <c r="J27" s="36" t="str">
        <f aca="false">IF(SUM(I27)&gt;0,"YES","NO")</f>
        <v>NO</v>
      </c>
      <c r="K27" s="32" t="n">
        <f aca="false">E27*0.8</f>
        <v>0.25832</v>
      </c>
      <c r="L27" s="33" t="n">
        <f aca="false">K27*B26</f>
        <v>2.32488</v>
      </c>
      <c r="M27" s="33" t="n">
        <f aca="false">L27-G27</f>
        <v>-0.67512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A29" s="42" t="s">
        <v>47</v>
      </c>
      <c r="B29" s="54" t="n">
        <v>22</v>
      </c>
      <c r="C29" s="54" t="n">
        <v>51</v>
      </c>
      <c r="D29" s="30" t="s">
        <v>33</v>
      </c>
      <c r="E29" s="32" t="n">
        <v>0.9187</v>
      </c>
      <c r="F29" s="33" t="n">
        <f aca="false">B29*E29</f>
        <v>20.2114</v>
      </c>
      <c r="G29" s="34" t="n">
        <v>22</v>
      </c>
      <c r="H29" s="32" t="n">
        <f aca="false">(G29/B29)</f>
        <v>1</v>
      </c>
      <c r="I29" s="35" t="n">
        <f aca="false">(E29*B29-G29)</f>
        <v>-1.7886</v>
      </c>
      <c r="J29" s="36" t="str">
        <f aca="false">IF(SUM(I29)&gt;0,"YES","NO")</f>
        <v>NO</v>
      </c>
      <c r="K29" s="32" t="n">
        <f aca="false">E29*0.8</f>
        <v>0.73496</v>
      </c>
      <c r="L29" s="33" t="n">
        <f aca="false">K29*B29</f>
        <v>16.16912</v>
      </c>
      <c r="M29" s="33" t="n">
        <f aca="false">L29-G29</f>
        <v>-5.83088</v>
      </c>
      <c r="N29" s="37"/>
      <c r="O29" s="36" t="str">
        <f aca="false">IF(SUM(L29)&lt;=G29,"YES","NO")</f>
        <v>YES</v>
      </c>
      <c r="P29" s="38" t="str">
        <f aca="false">IF(SUM(M29)&gt;=1,"*"," ")</f>
        <v> </v>
      </c>
    </row>
    <row r="30" customFormat="false" ht="17.25" hidden="false" customHeight="false" outlineLevel="0" collapsed="false">
      <c r="A30" s="56"/>
      <c r="B30" s="57"/>
      <c r="C30" s="57"/>
      <c r="D30" s="30" t="s">
        <v>34</v>
      </c>
      <c r="E30" s="32" t="n">
        <v>0.2777</v>
      </c>
      <c r="F30" s="33" t="n">
        <f aca="false">B29*E30</f>
        <v>6.1094</v>
      </c>
      <c r="G30" s="34" t="n">
        <v>5</v>
      </c>
      <c r="H30" s="32" t="n">
        <f aca="false">(G30/B29)</f>
        <v>0.227272727272727</v>
      </c>
      <c r="I30" s="35" t="n">
        <f aca="false">(E30*B29-G30)</f>
        <v>1.1094</v>
      </c>
      <c r="J30" s="36" t="str">
        <f aca="false">IF(SUM(I30)&gt;0,"YES","NO")</f>
        <v>YES</v>
      </c>
      <c r="K30" s="32" t="n">
        <f aca="false">E30*0.8</f>
        <v>0.22216</v>
      </c>
      <c r="L30" s="33" t="n">
        <f aca="false">K30*B29</f>
        <v>4.88752</v>
      </c>
      <c r="M30" s="33" t="n">
        <f aca="false">L30-G30</f>
        <v>-0.11248</v>
      </c>
      <c r="N30" s="37"/>
      <c r="O30" s="36" t="str">
        <f aca="false">IF(SUM(L30)&lt;=G30,"YES","NO")</f>
        <v>YES</v>
      </c>
      <c r="P30" s="38" t="str">
        <f aca="false">IF(SUM(M30)&gt;=1,"*"," ")</f>
        <v> 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17.25" hidden="false" customHeight="false" outlineLevel="0" collapsed="false">
      <c r="G31" s="6"/>
      <c r="I31" s="49"/>
    </row>
    <row r="32" customFormat="false" ht="17.25" hidden="false" customHeight="false" outlineLevel="0" collapsed="false">
      <c r="A32" s="42" t="s">
        <v>55</v>
      </c>
      <c r="B32" s="54" t="n">
        <v>16</v>
      </c>
      <c r="C32" s="54" t="n">
        <v>51</v>
      </c>
      <c r="D32" s="30" t="s">
        <v>33</v>
      </c>
      <c r="E32" s="32" t="n">
        <v>0.8551</v>
      </c>
      <c r="F32" s="33" t="n">
        <f aca="false">B32*E32</f>
        <v>13.6816</v>
      </c>
      <c r="G32" s="34" t="n">
        <v>13</v>
      </c>
      <c r="H32" s="32" t="n">
        <f aca="false">(G32/B32)</f>
        <v>0.8125</v>
      </c>
      <c r="I32" s="35" t="n">
        <f aca="false">(E32*B32-G32)</f>
        <v>0.6816</v>
      </c>
      <c r="J32" s="36" t="str">
        <f aca="false">IF(SUM(I32)&gt;0,"YES","NO")</f>
        <v>YES</v>
      </c>
      <c r="K32" s="32" t="n">
        <f aca="false">E32*0.8</f>
        <v>0.68408</v>
      </c>
      <c r="L32" s="33" t="n">
        <f aca="false">K32*B32</f>
        <v>10.94528</v>
      </c>
      <c r="M32" s="33" t="n">
        <f aca="false">L32-G32</f>
        <v>-2.05472</v>
      </c>
      <c r="N32" s="37"/>
      <c r="O32" s="36" t="str">
        <f aca="false">IF(SUM(L32)&lt;=G32,"YES","NO")</f>
        <v>YES</v>
      </c>
      <c r="P32" s="38" t="str">
        <f aca="false">IF(SUM(M32)&gt;=1,"*"," ")</f>
        <v> </v>
      </c>
    </row>
    <row r="33" customFormat="false" ht="17.25" hidden="false" customHeight="false" outlineLevel="0" collapsed="false">
      <c r="A33" s="56"/>
      <c r="B33" s="57"/>
      <c r="C33" s="57"/>
      <c r="D33" s="30" t="s">
        <v>34</v>
      </c>
      <c r="E33" s="32" t="n">
        <v>0.3774</v>
      </c>
      <c r="F33" s="33" t="n">
        <f aca="false">B32*E33</f>
        <v>6.0384</v>
      </c>
      <c r="G33" s="34" t="n">
        <v>6</v>
      </c>
      <c r="H33" s="32" t="n">
        <f aca="false">(G33/B32)</f>
        <v>0.375</v>
      </c>
      <c r="I33" s="35" t="n">
        <f aca="false">(E33*B32-G33)</f>
        <v>0.0384000000000002</v>
      </c>
      <c r="J33" s="36" t="str">
        <f aca="false">IF(SUM(I33)&gt;0,"YES","NO")</f>
        <v>YES</v>
      </c>
      <c r="K33" s="32" t="n">
        <f aca="false">E33*0.8</f>
        <v>0.30192</v>
      </c>
      <c r="L33" s="33" t="n">
        <f aca="false">K33*B32</f>
        <v>4.83072</v>
      </c>
      <c r="M33" s="33" t="n">
        <f aca="false">L33-G33</f>
        <v>-1.16928</v>
      </c>
      <c r="N33" s="37"/>
      <c r="O33" s="36" t="str">
        <f aca="false">IF(SUM(L33)&lt;=G33,"YES","NO")</f>
        <v>YES</v>
      </c>
      <c r="P33" s="38" t="str">
        <f aca="false">IF(SUM(M33)&gt;=1,"*"," ")</f>
        <v> 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7.25" hidden="false" customHeight="false" outlineLevel="0" collapsed="false">
      <c r="G34" s="6"/>
      <c r="I34" s="49"/>
    </row>
    <row r="35" customFormat="false" ht="17.25" hidden="false" customHeight="false" outlineLevel="0" collapsed="false">
      <c r="A35" s="42" t="s">
        <v>56</v>
      </c>
      <c r="B35" s="54" t="n">
        <v>17</v>
      </c>
      <c r="C35" s="54" t="n">
        <v>51</v>
      </c>
      <c r="D35" s="30" t="s">
        <v>33</v>
      </c>
      <c r="E35" s="32" t="n">
        <v>0.7641</v>
      </c>
      <c r="F35" s="33" t="n">
        <f aca="false">B35*E35</f>
        <v>12.9897</v>
      </c>
      <c r="G35" s="34" t="n">
        <v>12</v>
      </c>
      <c r="H35" s="32" t="n">
        <f aca="false">(G35/B35)</f>
        <v>0.705882352941177</v>
      </c>
      <c r="I35" s="35" t="n">
        <f aca="false">(E35*B35-G35)</f>
        <v>0.989699999999999</v>
      </c>
      <c r="J35" s="36" t="str">
        <f aca="false">IF(SUM(I35)&gt;0,"YES","NO")</f>
        <v>YES</v>
      </c>
      <c r="K35" s="32" t="n">
        <f aca="false">E35*0.8</f>
        <v>0.61128</v>
      </c>
      <c r="L35" s="33" t="n">
        <f aca="false">K35*B35</f>
        <v>10.39176</v>
      </c>
      <c r="M35" s="33" t="n">
        <f aca="false">L35-G35</f>
        <v>-1.60824</v>
      </c>
      <c r="N35" s="37"/>
      <c r="O35" s="36" t="str">
        <f aca="false">IF(SUM(L35)&lt;=G35,"YES","NO")</f>
        <v>YES</v>
      </c>
      <c r="P35" s="38" t="str">
        <f aca="false">IF(SUM(M35)&gt;=1,"*"," ")</f>
        <v> </v>
      </c>
    </row>
    <row r="36" customFormat="false" ht="17.25" hidden="false" customHeight="false" outlineLevel="0" collapsed="false">
      <c r="A36" s="56"/>
      <c r="B36" s="57"/>
      <c r="C36" s="57"/>
      <c r="D36" s="30" t="s">
        <v>34</v>
      </c>
      <c r="E36" s="32" t="n">
        <v>0.4011</v>
      </c>
      <c r="F36" s="33" t="n">
        <f aca="false">B35*E36</f>
        <v>6.8187</v>
      </c>
      <c r="G36" s="34" t="n">
        <v>11</v>
      </c>
      <c r="H36" s="32" t="n">
        <f aca="false">(G36/B35)</f>
        <v>0.647058823529412</v>
      </c>
      <c r="I36" s="35" t="n">
        <f aca="false">(E36*B35-G36)</f>
        <v>-4.1813</v>
      </c>
      <c r="J36" s="36" t="str">
        <f aca="false">IF(SUM(I36)&gt;0,"YES","NO")</f>
        <v>NO</v>
      </c>
      <c r="K36" s="32" t="n">
        <f aca="false">E36*0.8</f>
        <v>0.32088</v>
      </c>
      <c r="L36" s="33" t="n">
        <f aca="false">K36*B35</f>
        <v>5.45496</v>
      </c>
      <c r="M36" s="33" t="n">
        <f aca="false">L36-G36</f>
        <v>-5.54504</v>
      </c>
      <c r="N36" s="37"/>
      <c r="O36" s="36" t="str">
        <f aca="false">IF(SUM(L36)&lt;=G36,"YES","NO")</f>
        <v>YES</v>
      </c>
      <c r="P36" s="38" t="str">
        <f aca="false">IF(SUM(M36)&gt;=1,"*"," ")</f>
        <v> </v>
      </c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17.25" hidden="false" customHeight="false" outlineLevel="0" collapsed="false">
      <c r="G37" s="6"/>
      <c r="I37" s="49"/>
    </row>
    <row r="38" customFormat="false" ht="17.25" hidden="false" customHeight="false" outlineLevel="0" collapsed="false">
      <c r="A38" s="42" t="s">
        <v>57</v>
      </c>
      <c r="B38" s="54" t="n">
        <v>15</v>
      </c>
      <c r="C38" s="54" t="n">
        <v>51</v>
      </c>
      <c r="D38" s="30" t="s">
        <v>33</v>
      </c>
      <c r="E38" s="32" t="n">
        <v>0.0155</v>
      </c>
      <c r="F38" s="33" t="n">
        <f aca="false">B38*E38</f>
        <v>0.2325</v>
      </c>
      <c r="G38" s="34" t="n">
        <v>0</v>
      </c>
      <c r="H38" s="32" t="n">
        <f aca="false">(G38/B38)</f>
        <v>0</v>
      </c>
      <c r="I38" s="35" t="n">
        <f aca="false">(E38*B38-G38)</f>
        <v>0.2325</v>
      </c>
      <c r="J38" s="36" t="str">
        <f aca="false">IF(SUM(I38)&gt;0,"YES","NO")</f>
        <v>YES</v>
      </c>
      <c r="K38" s="32" t="n">
        <f aca="false">E38*0.8</f>
        <v>0.0124</v>
      </c>
      <c r="L38" s="33" t="n">
        <f aca="false">K38*B38</f>
        <v>0.186</v>
      </c>
      <c r="M38" s="33" t="n">
        <f aca="false">L38-G38</f>
        <v>0.186</v>
      </c>
      <c r="N38" s="37"/>
      <c r="O38" s="36" t="str">
        <f aca="false">IF(SUM(L38)&lt;=G38,"YES","NO")</f>
        <v>NO</v>
      </c>
      <c r="P38" s="38" t="str">
        <f aca="false">IF(SUM(M38)&gt;=1,"*"," ")</f>
        <v> </v>
      </c>
    </row>
    <row r="39" customFormat="false" ht="17.25" hidden="false" customHeight="false" outlineLevel="0" collapsed="false">
      <c r="A39" s="56"/>
      <c r="B39" s="57"/>
      <c r="C39" s="57"/>
      <c r="D39" s="60" t="s">
        <v>34</v>
      </c>
      <c r="E39" s="61" t="n">
        <v>0.2969</v>
      </c>
      <c r="F39" s="62" t="n">
        <f aca="false">B38*E39</f>
        <v>4.4535</v>
      </c>
      <c r="G39" s="63" t="n">
        <v>2</v>
      </c>
      <c r="H39" s="61" t="n">
        <f aca="false">(G39/B38)</f>
        <v>0.133333333333333</v>
      </c>
      <c r="I39" s="64" t="n">
        <f aca="false">(E39*B38-G39)</f>
        <v>2.4535</v>
      </c>
      <c r="J39" s="65" t="str">
        <f aca="false">IF(SUM(I39)&gt;0,"YES","NO")</f>
        <v>YES</v>
      </c>
      <c r="K39" s="61" t="n">
        <f aca="false">E39*0.8</f>
        <v>0.23752</v>
      </c>
      <c r="L39" s="62" t="n">
        <f aca="false">K39*B38</f>
        <v>3.5628</v>
      </c>
      <c r="M39" s="62" t="n">
        <f aca="false">L39-G39</f>
        <v>1.5628</v>
      </c>
      <c r="N39" s="66"/>
      <c r="O39" s="65" t="str">
        <f aca="false">IF(SUM(L39)&lt;=G39,"YES","NO")</f>
        <v>NO</v>
      </c>
      <c r="P39" s="67" t="str">
        <f aca="false">IF(SUM(M39)&gt;=1,"*"," ")</f>
        <v>*</v>
      </c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</row>
    <row r="40" customFormat="false" ht="17.25" hidden="false" customHeight="false" outlineLevel="0" collapsed="false">
      <c r="G40" s="6"/>
      <c r="I40" s="49"/>
    </row>
    <row r="41" customFormat="false" ht="17.25" hidden="false" customHeight="false" outlineLevel="0" collapsed="false">
      <c r="A41" s="42" t="s">
        <v>58</v>
      </c>
      <c r="B41" s="54" t="n">
        <v>5</v>
      </c>
      <c r="C41" s="54" t="n">
        <v>51</v>
      </c>
      <c r="D41" s="30" t="s">
        <v>33</v>
      </c>
      <c r="E41" s="32" t="n">
        <v>0.1111</v>
      </c>
      <c r="F41" s="33" t="n">
        <f aca="false">B41*E41</f>
        <v>0.5555</v>
      </c>
      <c r="G41" s="34" t="n">
        <v>0</v>
      </c>
      <c r="H41" s="32" t="n">
        <f aca="false">(G41/B41)</f>
        <v>0</v>
      </c>
      <c r="I41" s="35" t="n">
        <f aca="false">(E41*B41-G41)</f>
        <v>0.5555</v>
      </c>
      <c r="J41" s="36" t="str">
        <f aca="false">IF(SUM(I41)&gt;0,"YES","NO")</f>
        <v>YES</v>
      </c>
      <c r="K41" s="32" t="n">
        <f aca="false">E41*0.8</f>
        <v>0.08888</v>
      </c>
      <c r="L41" s="33" t="n">
        <f aca="false">K41*B41</f>
        <v>0.4444</v>
      </c>
      <c r="M41" s="33" t="n">
        <f aca="false">L41-G41</f>
        <v>0.4444</v>
      </c>
      <c r="N41" s="37"/>
      <c r="O41" s="36" t="str">
        <f aca="false">IF(SUM(L41)&lt;=G41,"YES","NO")</f>
        <v>NO</v>
      </c>
      <c r="P41" s="38" t="str">
        <f aca="false">IF(SUM(M41)&gt;=1,"*"," ")</f>
        <v> </v>
      </c>
    </row>
    <row r="42" customFormat="false" ht="17.25" hidden="false" customHeight="false" outlineLevel="0" collapsed="false">
      <c r="A42" s="40"/>
      <c r="B42" s="41"/>
      <c r="C42" s="41"/>
      <c r="D42" s="30" t="s">
        <v>34</v>
      </c>
      <c r="E42" s="32" t="n">
        <v>0.5551</v>
      </c>
      <c r="F42" s="33" t="n">
        <f aca="false">B41*E42</f>
        <v>2.7755</v>
      </c>
      <c r="G42" s="34" t="n">
        <v>4</v>
      </c>
      <c r="H42" s="32" t="n">
        <f aca="false">(G42/B41)</f>
        <v>0.8</v>
      </c>
      <c r="I42" s="35" t="n">
        <f aca="false">(E42*B41-G42)</f>
        <v>-1.2245</v>
      </c>
      <c r="J42" s="36" t="str">
        <f aca="false">IF(SUM(I42)&gt;0,"YES","NO")</f>
        <v>NO</v>
      </c>
      <c r="K42" s="32" t="n">
        <f aca="false">E42*0.8</f>
        <v>0.44408</v>
      </c>
      <c r="L42" s="33" t="n">
        <f aca="false">K42*B41</f>
        <v>2.2204</v>
      </c>
      <c r="M42" s="33" t="n">
        <f aca="false">L42-G42</f>
        <v>-1.7796</v>
      </c>
      <c r="N42" s="37"/>
      <c r="O42" s="36" t="str">
        <f aca="false">IF(SUM(L42)&lt;=G42,"YES","NO")</f>
        <v>YES</v>
      </c>
      <c r="P42" s="38" t="str">
        <f aca="false">IF(SUM(M42)&gt;=1,"*"," ")</f>
        <v> </v>
      </c>
    </row>
    <row r="43" customFormat="false" ht="17.25" hidden="false" customHeight="false" outlineLevel="0" collapsed="false">
      <c r="G43" s="6"/>
      <c r="I43" s="49"/>
    </row>
    <row r="44" customFormat="false" ht="17.25" hidden="false" customHeight="false" outlineLevel="0" collapsed="false">
      <c r="G44" s="6"/>
      <c r="I44" s="58"/>
    </row>
    <row r="45" customFormat="false" ht="17.25" hidden="false" customHeight="false" outlineLevel="0" collapsed="false">
      <c r="B45" s="1"/>
      <c r="I45" s="58"/>
    </row>
    <row r="46" customFormat="false" ht="17.25" hidden="false" customHeight="false" outlineLevel="0" collapsed="false">
      <c r="A46" s="1" t="s">
        <v>39</v>
      </c>
      <c r="B46" s="2" t="n">
        <f aca="false">B5+B8+B11+B14+B17+B20+B23+B26+B29+B32+B35+B38+B41</f>
        <v>245</v>
      </c>
      <c r="D46" s="1" t="s">
        <v>40</v>
      </c>
      <c r="G46" s="59" t="n">
        <f aca="false">G5+G8+G11+G14+G17+G20+G23+G26+G29+G32+G35+G38+G41</f>
        <v>126</v>
      </c>
      <c r="I46" s="58"/>
    </row>
    <row r="47" customFormat="false" ht="17.25" hidden="false" customHeight="false" outlineLevel="0" collapsed="false">
      <c r="D47" s="1" t="s">
        <v>41</v>
      </c>
      <c r="G47" s="59" t="n">
        <f aca="false">+G6+G9+G12+G15+G18+G21+G24+G27+G30+G33+G36+G39+G42</f>
        <v>49</v>
      </c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  <row r="54" customFormat="false" ht="17.25" hidden="false" customHeight="false" outlineLevel="0" collapsed="false">
      <c r="I54" s="58"/>
    </row>
    <row r="55" customFormat="false" ht="17.25" hidden="false" customHeight="false" outlineLevel="0" collapsed="false">
      <c r="I55" s="58"/>
    </row>
    <row r="56" customFormat="false" ht="17.25" hidden="false" customHeight="false" outlineLevel="0" collapsed="false">
      <c r="I56" s="58"/>
    </row>
    <row r="57" customFormat="false" ht="17.25" hidden="false" customHeight="false" outlineLevel="0" collapsed="false">
      <c r="I57" s="58"/>
    </row>
    <row r="58" customFormat="false" ht="17.25" hidden="false" customHeight="false" outlineLevel="0" collapsed="false">
      <c r="I58" s="58"/>
    </row>
    <row r="59" customFormat="false" ht="17.25" hidden="false" customHeight="false" outlineLevel="0" collapsed="false">
      <c r="I59" s="58"/>
    </row>
    <row r="60" customFormat="false" ht="17.25" hidden="false" customHeight="false" outlineLevel="0" collapsed="false">
      <c r="I60" s="58"/>
    </row>
    <row r="61" customFormat="false" ht="17.25" hidden="false" customHeight="false" outlineLevel="0" collapsed="false">
      <c r="I61" s="58"/>
    </row>
    <row r="62" customFormat="false" ht="17.25" hidden="false" customHeight="false" outlineLevel="0" collapsed="false">
      <c r="I62" s="58"/>
    </row>
    <row r="63" customFormat="false" ht="17.25" hidden="false" customHeight="false" outlineLevel="0" collapsed="false">
      <c r="I63" s="58"/>
    </row>
    <row r="64" customFormat="false" ht="17.25" hidden="false" customHeight="false" outlineLevel="0" collapsed="false">
      <c r="I64" s="58"/>
    </row>
    <row r="65" customFormat="false" ht="17.25" hidden="false" customHeight="false" outlineLevel="0" collapsed="false">
      <c r="I65" s="58"/>
    </row>
    <row r="66" customFormat="false" ht="17.25" hidden="false" customHeight="false" outlineLevel="0" collapsed="false">
      <c r="I66" s="58"/>
    </row>
    <row r="67" customFormat="false" ht="17.25" hidden="false" customHeight="false" outlineLevel="0" collapsed="false">
      <c r="I67" s="58"/>
    </row>
    <row r="68" customFormat="false" ht="17.25" hidden="false" customHeight="false" outlineLevel="0" collapsed="false">
      <c r="I68" s="58"/>
    </row>
    <row r="69" customFormat="false" ht="17.25" hidden="false" customHeight="false" outlineLevel="0" collapsed="false">
      <c r="I69" s="58"/>
    </row>
    <row r="70" customFormat="false" ht="17.25" hidden="false" customHeight="false" outlineLevel="0" collapsed="false">
      <c r="I70" s="58"/>
    </row>
    <row r="71" customFormat="false" ht="17.25" hidden="false" customHeight="false" outlineLevel="0" collapsed="false">
      <c r="I71" s="58"/>
    </row>
    <row r="72" customFormat="false" ht="17.25" hidden="false" customHeight="false" outlineLevel="0" collapsed="false">
      <c r="I72" s="58"/>
    </row>
    <row r="73" customFormat="false" ht="17.25" hidden="false" customHeight="false" outlineLevel="0" collapsed="false">
      <c r="I73" s="58"/>
    </row>
    <row r="74" customFormat="false" ht="17.25" hidden="false" customHeight="false" outlineLevel="0" collapsed="false">
      <c r="I74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PUBLIC AFFAIRS ADMINISTRATION
2000 AFFIRMATIVE ACTION PLAN
Utilization Analysis
Analysis Data as of 01/15/00</oddHeader>
    <oddFooter>&amp;Lo:\aap2000\corpinut.xls&amp;R&amp;"Arial,Regular"PAGE &amp;P OF &amp;N</oddFooter>
  </headerFooter>
  <rowBreaks count="1" manualBreakCount="1">
    <brk id="3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3" activeCellId="0" sqref="A3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42</v>
      </c>
      <c r="B5" s="31" t="n">
        <v>5</v>
      </c>
      <c r="C5" s="31" t="n">
        <v>51</v>
      </c>
      <c r="D5" s="30" t="s">
        <v>33</v>
      </c>
      <c r="E5" s="32" t="n">
        <v>0.3812</v>
      </c>
      <c r="F5" s="33" t="n">
        <f aca="false">B5*E5</f>
        <v>1.906</v>
      </c>
      <c r="G5" s="34" t="n">
        <v>1</v>
      </c>
      <c r="H5" s="32" t="n">
        <f aca="false">(G5/B5)</f>
        <v>0.2</v>
      </c>
      <c r="I5" s="35" t="n">
        <f aca="false">(E5*B5-G5)</f>
        <v>0.906</v>
      </c>
      <c r="J5" s="36" t="str">
        <f aca="false">IF(SUM(I5)&gt;0,"YES","NO")</f>
        <v>YES</v>
      </c>
      <c r="K5" s="32" t="n">
        <f aca="false">E5*0.8</f>
        <v>0.30496</v>
      </c>
      <c r="L5" s="33" t="n">
        <f aca="false">K5*B5</f>
        <v>1.5248</v>
      </c>
      <c r="M5" s="33" t="n">
        <f aca="false">L5-G5</f>
        <v>0.5248</v>
      </c>
      <c r="N5" s="37"/>
      <c r="O5" s="36" t="str">
        <f aca="false">IF(SUM(L5)&lt;=G5,"YES","NO")</f>
        <v>NO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0.1924</v>
      </c>
      <c r="F6" s="44" t="n">
        <f aca="false">B5*E6</f>
        <v>0.962</v>
      </c>
      <c r="G6" s="45" t="n">
        <v>1</v>
      </c>
      <c r="H6" s="43" t="n">
        <f aca="false">(G6/B5)</f>
        <v>0.2</v>
      </c>
      <c r="I6" s="46" t="n">
        <f aca="false">(E6*B5-G6)</f>
        <v>-0.038</v>
      </c>
      <c r="J6" s="47" t="str">
        <f aca="false">IF(SUM(I6)&gt;0,"YES","NO")</f>
        <v>NO</v>
      </c>
      <c r="K6" s="43" t="n">
        <f aca="false">E6*0.8</f>
        <v>0.15392</v>
      </c>
      <c r="L6" s="44" t="n">
        <f aca="false">K6*B5</f>
        <v>0.7696</v>
      </c>
      <c r="M6" s="44" t="n">
        <f aca="false">L6-G6</f>
        <v>-0.2304</v>
      </c>
      <c r="O6" s="47" t="str">
        <f aca="false">IF(SUM(L6)&lt;=G6,"YES","NO")</f>
        <v>YES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34</v>
      </c>
      <c r="C8" s="31" t="n">
        <v>78</v>
      </c>
      <c r="D8" s="30" t="s">
        <v>33</v>
      </c>
      <c r="E8" s="32" t="n">
        <v>0.4041</v>
      </c>
      <c r="F8" s="33" t="n">
        <f aca="false">B8*E8</f>
        <v>13.7394</v>
      </c>
      <c r="G8" s="34" t="n">
        <v>20</v>
      </c>
      <c r="H8" s="32" t="n">
        <f aca="false">(G8/B8)</f>
        <v>0.588235294117647</v>
      </c>
      <c r="I8" s="35" t="n">
        <f aca="false">(E8*B8-G8)</f>
        <v>-6.2606</v>
      </c>
      <c r="J8" s="36" t="str">
        <f aca="false">IF(SUM(I8)&gt;0,"YES","NO")</f>
        <v>NO</v>
      </c>
      <c r="K8" s="32" t="n">
        <f aca="false">E8*0.8</f>
        <v>0.32328</v>
      </c>
      <c r="L8" s="33" t="n">
        <f aca="false">K8*B8</f>
        <v>10.99152</v>
      </c>
      <c r="M8" s="33" t="n">
        <f aca="false">L8-G8</f>
        <v>-9.00848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0.2205</v>
      </c>
      <c r="F9" s="33" t="n">
        <f aca="false">B8*E9</f>
        <v>7.497</v>
      </c>
      <c r="G9" s="34" t="n">
        <v>6</v>
      </c>
      <c r="H9" s="32" t="n">
        <f aca="false">(G9/B8)</f>
        <v>0.176470588235294</v>
      </c>
      <c r="I9" s="35" t="n">
        <f aca="false">(E9*B8-G9)</f>
        <v>1.497</v>
      </c>
      <c r="J9" s="36" t="str">
        <f aca="false">IF(SUM(I9)&gt;0,"YES","NO")</f>
        <v>YES</v>
      </c>
      <c r="K9" s="32" t="n">
        <f aca="false">E9*0.8</f>
        <v>0.1764</v>
      </c>
      <c r="L9" s="33" t="n">
        <f aca="false">K9*B8</f>
        <v>5.9976</v>
      </c>
      <c r="M9" s="33" t="n">
        <f aca="false">L9-G9</f>
        <v>-0.00239999999999974</v>
      </c>
      <c r="N9" s="37"/>
      <c r="O9" s="36" t="str">
        <f aca="false">IF(SUM(L9)&lt;=G9,"YES","NO")</f>
        <v>YES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0"/>
      <c r="F10" s="51"/>
      <c r="G10" s="52"/>
      <c r="H10" s="50"/>
      <c r="I10" s="53"/>
    </row>
    <row r="11" customFormat="false" ht="17.25" hidden="false" customHeight="false" outlineLevel="0" collapsed="false">
      <c r="A11" s="30" t="s">
        <v>32</v>
      </c>
      <c r="B11" s="31" t="n">
        <v>46</v>
      </c>
      <c r="C11" s="31" t="n">
        <v>51</v>
      </c>
      <c r="D11" s="30" t="s">
        <v>33</v>
      </c>
      <c r="E11" s="32" t="n">
        <v>0.4348</v>
      </c>
      <c r="F11" s="33" t="n">
        <f aca="false">B11*E11</f>
        <v>20.0008</v>
      </c>
      <c r="G11" s="34" t="n">
        <v>39</v>
      </c>
      <c r="H11" s="32" t="n">
        <f aca="false">(G11/B11)</f>
        <v>0.847826086956522</v>
      </c>
      <c r="I11" s="35" t="n">
        <f aca="false">(E11*B11-G11)</f>
        <v>-18.9992</v>
      </c>
      <c r="J11" s="36" t="str">
        <f aca="false">IF(SUM(I11)&gt;0,"YES","NO")</f>
        <v>NO</v>
      </c>
      <c r="K11" s="32" t="n">
        <f aca="false">E11*0.8</f>
        <v>0.34784</v>
      </c>
      <c r="L11" s="33" t="n">
        <f aca="false">K11*B11</f>
        <v>16.00064</v>
      </c>
      <c r="M11" s="33" t="n">
        <f aca="false">L11-G11</f>
        <v>-22.99936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0.2529</v>
      </c>
      <c r="F12" s="33" t="n">
        <f aca="false">B11*E12</f>
        <v>11.6334</v>
      </c>
      <c r="G12" s="34" t="n">
        <v>12</v>
      </c>
      <c r="H12" s="32" t="n">
        <f aca="false">(G12/B11)</f>
        <v>0.260869565217391</v>
      </c>
      <c r="I12" s="35" t="n">
        <f aca="false">(E12*B11-G12)</f>
        <v>-0.3666</v>
      </c>
      <c r="J12" s="36" t="str">
        <f aca="false">IF(SUM(I12)&gt;0,"YES","NO")</f>
        <v>NO</v>
      </c>
      <c r="K12" s="32" t="n">
        <f aca="false">E12*0.8</f>
        <v>0.20232</v>
      </c>
      <c r="L12" s="33" t="n">
        <f aca="false">K12*B11</f>
        <v>9.30672</v>
      </c>
      <c r="M12" s="33" t="n">
        <f aca="false">L12-G12</f>
        <v>-2.69328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36</v>
      </c>
      <c r="B14" s="31" t="n">
        <v>34</v>
      </c>
      <c r="C14" s="31" t="n">
        <v>51</v>
      </c>
      <c r="D14" s="30" t="s">
        <v>33</v>
      </c>
      <c r="E14" s="55" t="n">
        <v>0.5278</v>
      </c>
      <c r="F14" s="33" t="n">
        <f aca="false">B14*E14</f>
        <v>17.9452</v>
      </c>
      <c r="G14" s="34" t="n">
        <v>20</v>
      </c>
      <c r="H14" s="32" t="n">
        <f aca="false">(G14/B14)</f>
        <v>0.588235294117647</v>
      </c>
      <c r="I14" s="35" t="n">
        <f aca="false">(E14*B14-G14)</f>
        <v>-2.0548</v>
      </c>
      <c r="J14" s="36" t="str">
        <f aca="false">IF(SUM(I14)&gt;0,"YES","NO")</f>
        <v>NO</v>
      </c>
      <c r="K14" s="32" t="n">
        <f aca="false">E14*0.8</f>
        <v>0.42224</v>
      </c>
      <c r="L14" s="33" t="n">
        <f aca="false">K14*B14</f>
        <v>14.35616</v>
      </c>
      <c r="M14" s="33" t="n">
        <f aca="false">L14-G14</f>
        <v>-5.64384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56"/>
      <c r="B15" s="57"/>
      <c r="C15" s="57"/>
      <c r="D15" s="30" t="s">
        <v>34</v>
      </c>
      <c r="E15" s="32" t="n">
        <v>0.2648</v>
      </c>
      <c r="F15" s="33" t="n">
        <f aca="false">B14*E15</f>
        <v>9.0032</v>
      </c>
      <c r="G15" s="34" t="n">
        <v>11</v>
      </c>
      <c r="H15" s="32" t="n">
        <f aca="false">(G15/B14)</f>
        <v>0.323529411764706</v>
      </c>
      <c r="I15" s="35" t="n">
        <f aca="false">(E15*B14-G15)</f>
        <v>-1.9968</v>
      </c>
      <c r="J15" s="36" t="str">
        <f aca="false">IF(SUM(I15)&gt;0,"YES","NO")</f>
        <v>NO</v>
      </c>
      <c r="K15" s="32" t="n">
        <f aca="false">E15*0.8</f>
        <v>0.21184</v>
      </c>
      <c r="L15" s="33" t="n">
        <f aca="false">K15*B14</f>
        <v>7.20256</v>
      </c>
      <c r="M15" s="33" t="n">
        <f aca="false">L15-G15</f>
        <v>-3.79744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52</v>
      </c>
      <c r="B17" s="54" t="n">
        <v>61</v>
      </c>
      <c r="C17" s="54" t="n">
        <v>51</v>
      </c>
      <c r="D17" s="30" t="s">
        <v>33</v>
      </c>
      <c r="E17" s="32" t="n">
        <v>0.635</v>
      </c>
      <c r="F17" s="33" t="n">
        <f aca="false">B17*E17</f>
        <v>38.735</v>
      </c>
      <c r="G17" s="34" t="n">
        <v>54</v>
      </c>
      <c r="H17" s="32" t="n">
        <f aca="false">(G17/B17)</f>
        <v>0.885245901639344</v>
      </c>
      <c r="I17" s="35" t="n">
        <f aca="false">(E17*B17-G17)</f>
        <v>-15.265</v>
      </c>
      <c r="J17" s="36" t="str">
        <f aca="false">IF(SUM(I17)&gt;0,"YES","NO")</f>
        <v>NO</v>
      </c>
      <c r="K17" s="32" t="n">
        <f aca="false">E17*0.8</f>
        <v>0.508</v>
      </c>
      <c r="L17" s="33" t="n">
        <f aca="false">K17*B17</f>
        <v>30.988</v>
      </c>
      <c r="M17" s="33" t="n">
        <f aca="false">L17-G17</f>
        <v>-23.012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56"/>
      <c r="B18" s="57"/>
      <c r="C18" s="57"/>
      <c r="D18" s="30" t="s">
        <v>34</v>
      </c>
      <c r="E18" s="32" t="n">
        <v>0.2937</v>
      </c>
      <c r="F18" s="33" t="n">
        <f aca="false">B17*E18</f>
        <v>17.9157</v>
      </c>
      <c r="G18" s="34" t="n">
        <v>21</v>
      </c>
      <c r="H18" s="32" t="n">
        <f aca="false">(G18/B17)</f>
        <v>0.344262295081967</v>
      </c>
      <c r="I18" s="35" t="n">
        <f aca="false">(E18*B17-G18)</f>
        <v>-3.0843</v>
      </c>
      <c r="J18" s="36" t="str">
        <f aca="false">IF(SUM(I18)&gt;0,"YES","NO")</f>
        <v>NO</v>
      </c>
      <c r="K18" s="32" t="n">
        <f aca="false">E18*0.8</f>
        <v>0.23496</v>
      </c>
      <c r="L18" s="33" t="n">
        <f aca="false">K18*B17</f>
        <v>14.33256</v>
      </c>
      <c r="M18" s="33" t="n">
        <f aca="false">L18-G18</f>
        <v>-6.66744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49</v>
      </c>
      <c r="B20" s="54" t="n">
        <v>21</v>
      </c>
      <c r="C20" s="54" t="n">
        <v>51</v>
      </c>
      <c r="D20" s="30" t="s">
        <v>33</v>
      </c>
      <c r="E20" s="32" t="n">
        <v>0.2822</v>
      </c>
      <c r="F20" s="33" t="n">
        <f aca="false">B20*E20</f>
        <v>5.9262</v>
      </c>
      <c r="G20" s="34" t="n">
        <v>17</v>
      </c>
      <c r="H20" s="32" t="n">
        <f aca="false">(G20/B20)</f>
        <v>0.80952380952381</v>
      </c>
      <c r="I20" s="35" t="n">
        <f aca="false">(E20*B20-G20)</f>
        <v>-11.0738</v>
      </c>
      <c r="J20" s="36" t="str">
        <f aca="false">IF(SUM(I20)&gt;0,"YES","NO")</f>
        <v>NO</v>
      </c>
      <c r="K20" s="32" t="n">
        <f aca="false">E20*0.8</f>
        <v>0.22576</v>
      </c>
      <c r="L20" s="33" t="n">
        <f aca="false">K20*B20</f>
        <v>4.74096</v>
      </c>
      <c r="M20" s="33" t="n">
        <f aca="false">L20-G20</f>
        <v>-12.25904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56"/>
      <c r="B21" s="57"/>
      <c r="C21" s="57"/>
      <c r="D21" s="30" t="s">
        <v>34</v>
      </c>
      <c r="E21" s="32" t="n">
        <v>0.1979</v>
      </c>
      <c r="F21" s="33" t="n">
        <f aca="false">B20*E21</f>
        <v>4.1559</v>
      </c>
      <c r="G21" s="34" t="n">
        <v>15</v>
      </c>
      <c r="H21" s="32" t="n">
        <f aca="false">(G21/B20)</f>
        <v>0.714285714285714</v>
      </c>
      <c r="I21" s="35" t="n">
        <f aca="false">(E21*B20-G21)</f>
        <v>-10.8441</v>
      </c>
      <c r="J21" s="36" t="str">
        <f aca="false">IF(SUM(I21)&gt;0,"YES","NO")</f>
        <v>NO</v>
      </c>
      <c r="K21" s="32" t="n">
        <f aca="false">E21*0.8</f>
        <v>0.15832</v>
      </c>
      <c r="L21" s="33" t="n">
        <f aca="false">K21*B20</f>
        <v>3.32472</v>
      </c>
      <c r="M21" s="33" t="n">
        <f aca="false">L21-G21</f>
        <v>-11.67528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47</v>
      </c>
      <c r="B23" s="54" t="n">
        <v>24</v>
      </c>
      <c r="C23" s="54" t="n">
        <v>51</v>
      </c>
      <c r="D23" s="30" t="s">
        <v>33</v>
      </c>
      <c r="E23" s="32" t="n">
        <v>0.9354</v>
      </c>
      <c r="F23" s="33" t="n">
        <f aca="false">B23*E23</f>
        <v>22.4496</v>
      </c>
      <c r="G23" s="34" t="n">
        <v>23</v>
      </c>
      <c r="H23" s="32" t="n">
        <f aca="false">(G23/B23)</f>
        <v>0.958333333333333</v>
      </c>
      <c r="I23" s="35" t="n">
        <f aca="false">(E23*B23-G23)</f>
        <v>-0.5504</v>
      </c>
      <c r="J23" s="36" t="str">
        <f aca="false">IF(SUM(I23)&gt;0,"YES","NO")</f>
        <v>NO</v>
      </c>
      <c r="K23" s="32" t="n">
        <f aca="false">E23*0.8</f>
        <v>0.74832</v>
      </c>
      <c r="L23" s="33" t="n">
        <f aca="false">K23*B23</f>
        <v>17.95968</v>
      </c>
      <c r="M23" s="33" t="n">
        <f aca="false">L23-G23</f>
        <v>-5.04032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56"/>
      <c r="B24" s="57"/>
      <c r="C24" s="57"/>
      <c r="D24" s="30" t="s">
        <v>34</v>
      </c>
      <c r="E24" s="32" t="n">
        <v>0.3323</v>
      </c>
      <c r="F24" s="33" t="n">
        <f aca="false">B23*E24</f>
        <v>7.9752</v>
      </c>
      <c r="G24" s="34" t="n">
        <v>8</v>
      </c>
      <c r="H24" s="32" t="n">
        <f aca="false">(G24/B23)</f>
        <v>0.333333333333333</v>
      </c>
      <c r="I24" s="35" t="n">
        <f aca="false">(E24*B23-G24)</f>
        <v>-0.0248000000000008</v>
      </c>
      <c r="J24" s="36" t="str">
        <f aca="false">IF(SUM(I24)&gt;0,"YES","NO")</f>
        <v>NO</v>
      </c>
      <c r="K24" s="32" t="n">
        <f aca="false">E24*0.8</f>
        <v>0.26584</v>
      </c>
      <c r="L24" s="33" t="n">
        <f aca="false">K24*B23</f>
        <v>6.38016</v>
      </c>
      <c r="M24" s="33" t="n">
        <f aca="false">L24-G24</f>
        <v>-1.61984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55</v>
      </c>
      <c r="B26" s="54" t="n">
        <v>36</v>
      </c>
      <c r="C26" s="54" t="n">
        <v>51</v>
      </c>
      <c r="D26" s="30" t="s">
        <v>33</v>
      </c>
      <c r="E26" s="32" t="n">
        <v>0.9204</v>
      </c>
      <c r="F26" s="33" t="n">
        <f aca="false">B26*E26</f>
        <v>33.1344</v>
      </c>
      <c r="G26" s="34" t="n">
        <v>34</v>
      </c>
      <c r="H26" s="32" t="n">
        <f aca="false">(G26/B26)</f>
        <v>0.944444444444444</v>
      </c>
      <c r="I26" s="35" t="n">
        <f aca="false">(E26*B26-G26)</f>
        <v>-0.865600000000001</v>
      </c>
      <c r="J26" s="36" t="str">
        <f aca="false">IF(SUM(I26)&gt;0,"YES","NO")</f>
        <v>NO</v>
      </c>
      <c r="K26" s="32" t="n">
        <f aca="false">E26*0.8</f>
        <v>0.73632</v>
      </c>
      <c r="L26" s="33" t="n">
        <f aca="false">K26*B26</f>
        <v>26.50752</v>
      </c>
      <c r="M26" s="33" t="n">
        <f aca="false">L26-G26</f>
        <v>-7.49248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30" t="s">
        <v>34</v>
      </c>
      <c r="E27" s="32" t="n">
        <v>0.4604</v>
      </c>
      <c r="F27" s="33" t="n">
        <f aca="false">B26*E27</f>
        <v>16.5744</v>
      </c>
      <c r="G27" s="34" t="n">
        <v>19</v>
      </c>
      <c r="H27" s="32" t="n">
        <f aca="false">(G27/B26)</f>
        <v>0.527777777777778</v>
      </c>
      <c r="I27" s="35" t="n">
        <f aca="false">(E27*B26-G27)</f>
        <v>-2.4256</v>
      </c>
      <c r="J27" s="36" t="str">
        <f aca="false">IF(SUM(I27)&gt;0,"YES","NO")</f>
        <v>NO</v>
      </c>
      <c r="K27" s="32" t="n">
        <f aca="false">E27*0.8</f>
        <v>0.36832</v>
      </c>
      <c r="L27" s="33" t="n">
        <f aca="false">K27*B26</f>
        <v>13.25952</v>
      </c>
      <c r="M27" s="33" t="n">
        <f aca="false">L27-G27</f>
        <v>-5.74048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A29" s="42" t="s">
        <v>56</v>
      </c>
      <c r="B29" s="54" t="n">
        <v>27</v>
      </c>
      <c r="C29" s="54" t="n">
        <v>51</v>
      </c>
      <c r="D29" s="30" t="s">
        <v>33</v>
      </c>
      <c r="E29" s="32" t="n">
        <v>0.8794</v>
      </c>
      <c r="F29" s="33" t="n">
        <f aca="false">B29*E29</f>
        <v>23.7438</v>
      </c>
      <c r="G29" s="34" t="n">
        <v>24</v>
      </c>
      <c r="H29" s="32" t="n">
        <f aca="false">(G29/B29)</f>
        <v>0.888888888888889</v>
      </c>
      <c r="I29" s="35" t="n">
        <f aca="false">(E29*B29-G29)</f>
        <v>-0.2562</v>
      </c>
      <c r="J29" s="36" t="str">
        <f aca="false">IF(SUM(I29)&gt;0,"YES","NO")</f>
        <v>NO</v>
      </c>
      <c r="K29" s="32" t="n">
        <f aca="false">E29*0.8</f>
        <v>0.70352</v>
      </c>
      <c r="L29" s="33" t="n">
        <f aca="false">K29*B29</f>
        <v>18.99504</v>
      </c>
      <c r="M29" s="33" t="n">
        <f aca="false">L29-G29</f>
        <v>-5.00496</v>
      </c>
      <c r="N29" s="37"/>
      <c r="O29" s="36" t="str">
        <f aca="false">IF(SUM(L29)&lt;=G29,"YES","NO")</f>
        <v>YES</v>
      </c>
      <c r="P29" s="38" t="str">
        <f aca="false">IF(SUM(M29)&gt;=1,"*"," ")</f>
        <v> </v>
      </c>
    </row>
    <row r="30" customFormat="false" ht="17.25" hidden="false" customHeight="false" outlineLevel="0" collapsed="false">
      <c r="A30" s="40"/>
      <c r="B30" s="41"/>
      <c r="C30" s="41"/>
      <c r="D30" s="30" t="s">
        <v>34</v>
      </c>
      <c r="E30" s="32" t="n">
        <v>0.4035</v>
      </c>
      <c r="F30" s="33" t="n">
        <f aca="false">B29*E30</f>
        <v>10.8945</v>
      </c>
      <c r="G30" s="34" t="n">
        <v>17</v>
      </c>
      <c r="H30" s="32" t="n">
        <f aca="false">(G30/B29)</f>
        <v>0.62962962962963</v>
      </c>
      <c r="I30" s="35" t="n">
        <f aca="false">(E30*B29-G30)</f>
        <v>-6.1055</v>
      </c>
      <c r="J30" s="36" t="str">
        <f aca="false">IF(SUM(I30)&gt;0,"YES","NO")</f>
        <v>NO</v>
      </c>
      <c r="K30" s="32" t="n">
        <f aca="false">E30*0.8</f>
        <v>0.3228</v>
      </c>
      <c r="L30" s="33" t="n">
        <f aca="false">K30*B29</f>
        <v>8.7156</v>
      </c>
      <c r="M30" s="33" t="n">
        <f aca="false">L30-G30</f>
        <v>-8.2844</v>
      </c>
      <c r="N30" s="37"/>
      <c r="O30" s="36" t="str">
        <f aca="false">IF(SUM(L30)&lt;=G30,"YES","NO")</f>
        <v>YES</v>
      </c>
      <c r="P30" s="38" t="str">
        <f aca="false">IF(SUM(M30)&gt;=1,"*"," ")</f>
        <v> </v>
      </c>
    </row>
    <row r="31" customFormat="false" ht="17.25" hidden="false" customHeight="false" outlineLevel="0" collapsed="false">
      <c r="G31" s="6"/>
      <c r="I31" s="49"/>
    </row>
    <row r="32" customFormat="false" ht="17.25" hidden="false" customHeight="false" outlineLevel="0" collapsed="false">
      <c r="G32" s="6"/>
      <c r="I32" s="58"/>
    </row>
    <row r="33" customFormat="false" ht="17.25" hidden="false" customHeight="false" outlineLevel="0" collapsed="false">
      <c r="B33" s="1"/>
      <c r="I33" s="58"/>
    </row>
    <row r="34" customFormat="false" ht="17.25" hidden="false" customHeight="false" outlineLevel="0" collapsed="false">
      <c r="A34" s="1" t="s">
        <v>39</v>
      </c>
      <c r="B34" s="2" t="n">
        <f aca="false">B5+B8+B11+B14+B17+B20+B23+B26+B29</f>
        <v>288</v>
      </c>
      <c r="D34" s="1" t="s">
        <v>40</v>
      </c>
      <c r="G34" s="59" t="n">
        <f aca="false">G5+G8+G11+G14+G17+G20+G23+G26+G29</f>
        <v>232</v>
      </c>
      <c r="I34" s="58"/>
    </row>
    <row r="35" customFormat="false" ht="17.25" hidden="false" customHeight="false" outlineLevel="0" collapsed="false">
      <c r="D35" s="1" t="s">
        <v>41</v>
      </c>
      <c r="G35" s="59" t="n">
        <f aca="false">+G6+G9+G12+G15+G18+G21+G24+G27+G30</f>
        <v>110</v>
      </c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  <row r="54" customFormat="false" ht="17.25" hidden="false" customHeight="false" outlineLevel="0" collapsed="false">
      <c r="I54" s="58"/>
    </row>
    <row r="55" customFormat="false" ht="17.25" hidden="false" customHeight="false" outlineLevel="0" collapsed="false">
      <c r="I55" s="58"/>
    </row>
    <row r="56" customFormat="false" ht="17.25" hidden="false" customHeight="false" outlineLevel="0" collapsed="false">
      <c r="I56" s="58"/>
    </row>
    <row r="57" customFormat="false" ht="17.25" hidden="false" customHeight="false" outlineLevel="0" collapsed="false">
      <c r="I57" s="58"/>
    </row>
    <row r="58" customFormat="false" ht="17.25" hidden="false" customHeight="false" outlineLevel="0" collapsed="false">
      <c r="I58" s="58"/>
    </row>
    <row r="59" customFormat="false" ht="17.25" hidden="false" customHeight="false" outlineLevel="0" collapsed="false">
      <c r="I59" s="58"/>
    </row>
    <row r="60" customFormat="false" ht="17.25" hidden="false" customHeight="false" outlineLevel="0" collapsed="false">
      <c r="I60" s="58"/>
    </row>
    <row r="61" customFormat="false" ht="17.25" hidden="false" customHeight="false" outlineLevel="0" collapsed="false">
      <c r="I61" s="58"/>
    </row>
    <row r="62" customFormat="false" ht="17.25" hidden="false" customHeight="false" outlineLevel="0" collapsed="false">
      <c r="I62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HR COMM RELATIONS
2000 AFFIRMATIVE ACTION PLAN
Utilization Analysis
Analysis Data as of 01/15/00</oddHeader>
    <oddFooter>&amp;Lo:\aap2000\corpinut.xls&amp;R&amp;"Arial,Regular"PAGE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42</v>
      </c>
      <c r="B5" s="31" t="n">
        <v>4</v>
      </c>
      <c r="C5" s="31" t="n">
        <v>116</v>
      </c>
      <c r="D5" s="30" t="s">
        <v>33</v>
      </c>
      <c r="E5" s="32" t="n">
        <v>0.3186</v>
      </c>
      <c r="F5" s="33" t="n">
        <f aca="false">B5*E5</f>
        <v>1.2744</v>
      </c>
      <c r="G5" s="34" t="n">
        <v>1</v>
      </c>
      <c r="H5" s="32" t="n">
        <f aca="false">(G5/B5)</f>
        <v>0.25</v>
      </c>
      <c r="I5" s="35" t="n">
        <f aca="false">(E5*B5-G5)</f>
        <v>0.2744</v>
      </c>
      <c r="J5" s="36" t="str">
        <f aca="false">IF(SUM(I5)&gt;0,"YES","NO")</f>
        <v>YES</v>
      </c>
      <c r="K5" s="32" t="n">
        <f aca="false">E5*0.8</f>
        <v>0.25488</v>
      </c>
      <c r="L5" s="33" t="n">
        <f aca="false">K5*B5</f>
        <v>1.01952</v>
      </c>
      <c r="M5" s="33" t="n">
        <f aca="false">L5-G5</f>
        <v>0.01952</v>
      </c>
      <c r="N5" s="37"/>
      <c r="O5" s="36" t="str">
        <f aca="false">IF(SUM(L5)&lt;=G5,"YES","NO")</f>
        <v>NO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0.1102</v>
      </c>
      <c r="F6" s="44" t="n">
        <f aca="false">B5*E6</f>
        <v>0.4408</v>
      </c>
      <c r="G6" s="45" t="n">
        <v>0</v>
      </c>
      <c r="H6" s="32" t="n">
        <f aca="false">(G6/B5)</f>
        <v>0</v>
      </c>
      <c r="I6" s="46" t="n">
        <f aca="false">(E6*B5-G6)</f>
        <v>0.4408</v>
      </c>
      <c r="J6" s="47" t="str">
        <f aca="false">IF(SUM(I6)&gt;0,"YES","NO")</f>
        <v>YES</v>
      </c>
      <c r="K6" s="43" t="n">
        <f aca="false">E6*0.8</f>
        <v>0.08816</v>
      </c>
      <c r="L6" s="44" t="n">
        <f aca="false">K6*B5</f>
        <v>0.35264</v>
      </c>
      <c r="M6" s="44" t="n">
        <f aca="false">L6-G6</f>
        <v>0.35264</v>
      </c>
      <c r="O6" s="47" t="str">
        <f aca="false">IF(SUM(L6)&lt;=G6,"YES","NO")</f>
        <v>NO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2</v>
      </c>
      <c r="C8" s="31" t="n">
        <v>51</v>
      </c>
      <c r="D8" s="30" t="s">
        <v>33</v>
      </c>
      <c r="E8" s="32" t="n">
        <v>0.3254</v>
      </c>
      <c r="F8" s="33" t="n">
        <f aca="false">B8*E8</f>
        <v>0.6508</v>
      </c>
      <c r="G8" s="34" t="n">
        <v>2</v>
      </c>
      <c r="H8" s="32" t="n">
        <f aca="false">(G8/B8)</f>
        <v>1</v>
      </c>
      <c r="I8" s="35" t="n">
        <f aca="false">(E8*B8-G8)</f>
        <v>-1.3492</v>
      </c>
      <c r="J8" s="36" t="str">
        <f aca="false">IF(SUM(I8)&gt;0,"YES","NO")</f>
        <v>NO</v>
      </c>
      <c r="K8" s="32" t="n">
        <f aca="false">E8*0.8</f>
        <v>0.26032</v>
      </c>
      <c r="L8" s="33" t="n">
        <f aca="false">K8*B8</f>
        <v>0.52064</v>
      </c>
      <c r="M8" s="33" t="n">
        <f aca="false">L8-G8</f>
        <v>-1.47936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42" t="s">
        <v>34</v>
      </c>
      <c r="E9" s="43" t="n">
        <v>0.162</v>
      </c>
      <c r="F9" s="44" t="n">
        <f aca="false">B8*E9</f>
        <v>0.324</v>
      </c>
      <c r="G9" s="45" t="n">
        <v>0</v>
      </c>
      <c r="H9" s="43" t="n">
        <f aca="false">(G9/B8)</f>
        <v>0</v>
      </c>
      <c r="I9" s="46" t="n">
        <f aca="false">(E9*B8-G9)</f>
        <v>0.324</v>
      </c>
      <c r="J9" s="47" t="str">
        <f aca="false">IF(SUM(I9)&gt;0,"YES","NO")</f>
        <v>YES</v>
      </c>
      <c r="K9" s="43" t="n">
        <f aca="false">E9*0.8</f>
        <v>0.1296</v>
      </c>
      <c r="L9" s="44" t="n">
        <f aca="false">K9*B8</f>
        <v>0.2592</v>
      </c>
      <c r="M9" s="44" t="n">
        <f aca="false">L9-G9</f>
        <v>0.2592</v>
      </c>
      <c r="O9" s="47" t="str">
        <f aca="false">IF(SUM(L9)&lt;=G9,"YES","NO")</f>
        <v>NO</v>
      </c>
      <c r="P9" s="48" t="str">
        <f aca="false">IF(SUM(M9)&gt;=1,"*"," ")</f>
        <v> </v>
      </c>
    </row>
    <row r="10" customFormat="false" ht="17.25" hidden="false" customHeight="false" outlineLevel="0" collapsed="false">
      <c r="G10" s="6"/>
      <c r="I10" s="49"/>
    </row>
    <row r="11" customFormat="false" ht="17.25" hidden="false" customHeight="false" outlineLevel="0" collapsed="false">
      <c r="A11" s="30" t="s">
        <v>32</v>
      </c>
      <c r="B11" s="31" t="n">
        <v>2</v>
      </c>
      <c r="C11" s="31" t="n">
        <v>78</v>
      </c>
      <c r="D11" s="30" t="s">
        <v>33</v>
      </c>
      <c r="E11" s="32" t="n">
        <v>0.5584</v>
      </c>
      <c r="F11" s="33" t="n">
        <f aca="false">B11*E11</f>
        <v>1.1168</v>
      </c>
      <c r="G11" s="34" t="n">
        <v>2</v>
      </c>
      <c r="H11" s="32" t="n">
        <f aca="false">(G11/B11)</f>
        <v>1</v>
      </c>
      <c r="I11" s="35" t="n">
        <f aca="false">(E11*B11-G11)</f>
        <v>-0.8832</v>
      </c>
      <c r="J11" s="36" t="str">
        <f aca="false">IF(SUM(I11)&gt;0,"YES","NO")</f>
        <v>NO</v>
      </c>
      <c r="K11" s="32" t="n">
        <f aca="false">E11*0.8</f>
        <v>0.44672</v>
      </c>
      <c r="L11" s="33" t="n">
        <f aca="false">K11*B11</f>
        <v>0.89344</v>
      </c>
      <c r="M11" s="33" t="n">
        <f aca="false">L11-G11</f>
        <v>-1.10656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0.1966</v>
      </c>
      <c r="F12" s="33" t="n">
        <f aca="false">B11*E12</f>
        <v>0.3932</v>
      </c>
      <c r="G12" s="34" t="n">
        <v>1</v>
      </c>
      <c r="H12" s="32" t="n">
        <f aca="false">(G12/B11)</f>
        <v>0.5</v>
      </c>
      <c r="I12" s="35" t="n">
        <f aca="false">(E12*B11-G12)</f>
        <v>-0.6068</v>
      </c>
      <c r="J12" s="36" t="str">
        <f aca="false">IF(SUM(I12)&gt;0,"YES","NO")</f>
        <v>NO</v>
      </c>
      <c r="K12" s="32" t="n">
        <f aca="false">E12*0.8</f>
        <v>0.15728</v>
      </c>
      <c r="L12" s="33" t="n">
        <f aca="false">K12*B11</f>
        <v>0.31456</v>
      </c>
      <c r="M12" s="33" t="n">
        <f aca="false">L12-G12</f>
        <v>-0.68544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D13" s="40"/>
      <c r="E13" s="50"/>
      <c r="F13" s="51"/>
      <c r="G13" s="52"/>
      <c r="H13" s="50"/>
      <c r="I13" s="53"/>
    </row>
    <row r="14" customFormat="false" ht="17.25" hidden="false" customHeight="false" outlineLevel="0" collapsed="false">
      <c r="A14" s="42" t="s">
        <v>44</v>
      </c>
      <c r="B14" s="54" t="n">
        <v>26</v>
      </c>
      <c r="C14" s="54" t="n">
        <v>51</v>
      </c>
      <c r="D14" s="30" t="s">
        <v>33</v>
      </c>
      <c r="E14" s="32" t="n">
        <v>0.4967</v>
      </c>
      <c r="F14" s="33" t="n">
        <f aca="false">B14*E14</f>
        <v>12.9142</v>
      </c>
      <c r="G14" s="34" t="n">
        <v>22</v>
      </c>
      <c r="H14" s="32" t="n">
        <f aca="false">(G14/B14)</f>
        <v>0.846153846153846</v>
      </c>
      <c r="I14" s="35" t="n">
        <f aca="false">(E14*B14-G14)</f>
        <v>-9.0858</v>
      </c>
      <c r="J14" s="36" t="str">
        <f aca="false">IF(SUM(I14)&gt;0,"YES","NO")</f>
        <v>NO</v>
      </c>
      <c r="K14" s="32" t="n">
        <f aca="false">E14*0.8</f>
        <v>0.39736</v>
      </c>
      <c r="L14" s="33" t="n">
        <f aca="false">K14*B14</f>
        <v>10.33136</v>
      </c>
      <c r="M14" s="33" t="n">
        <f aca="false">L14-G14</f>
        <v>-11.66864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</row>
    <row r="15" customFormat="false" ht="17.25" hidden="false" customHeight="false" outlineLevel="0" collapsed="false">
      <c r="A15" s="40"/>
      <c r="B15" s="41"/>
      <c r="C15" s="41"/>
      <c r="D15" s="30" t="s">
        <v>34</v>
      </c>
      <c r="E15" s="32" t="n">
        <v>0.2381</v>
      </c>
      <c r="F15" s="33" t="n">
        <f aca="false">B14*E15</f>
        <v>6.1906</v>
      </c>
      <c r="G15" s="34" t="n">
        <v>8</v>
      </c>
      <c r="H15" s="32" t="n">
        <f aca="false">(G15/B14)</f>
        <v>0.307692307692308</v>
      </c>
      <c r="I15" s="35" t="n">
        <f aca="false">(E15*B14-G15)</f>
        <v>-1.8094</v>
      </c>
      <c r="J15" s="36" t="str">
        <f aca="false">IF(SUM(I15)&gt;0,"YES","NO")</f>
        <v>NO</v>
      </c>
      <c r="K15" s="32" t="n">
        <f aca="false">E15*0.8</f>
        <v>0.19048</v>
      </c>
      <c r="L15" s="33" t="n">
        <f aca="false">K15*B14</f>
        <v>4.95248</v>
      </c>
      <c r="M15" s="33" t="n">
        <f aca="false">L15-G15</f>
        <v>-3.04752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30" t="s">
        <v>45</v>
      </c>
      <c r="B17" s="31" t="n">
        <v>19</v>
      </c>
      <c r="C17" s="31" t="n">
        <v>51</v>
      </c>
      <c r="D17" s="30" t="s">
        <v>33</v>
      </c>
      <c r="E17" s="55" t="n">
        <v>0.2685</v>
      </c>
      <c r="F17" s="33" t="n">
        <f aca="false">B17*E17</f>
        <v>5.1015</v>
      </c>
      <c r="G17" s="34" t="n">
        <v>8</v>
      </c>
      <c r="H17" s="32" t="n">
        <f aca="false">(G17/B17)</f>
        <v>0.421052631578947</v>
      </c>
      <c r="I17" s="35" t="n">
        <f aca="false">(E17*B17-G17)</f>
        <v>-2.8985</v>
      </c>
      <c r="J17" s="36" t="str">
        <f aca="false">IF(SUM(I17)&gt;0,"YES","NO")</f>
        <v>NO</v>
      </c>
      <c r="K17" s="32" t="n">
        <f aca="false">E17*0.8</f>
        <v>0.2148</v>
      </c>
      <c r="L17" s="33" t="n">
        <f aca="false">K17*B17</f>
        <v>4.0812</v>
      </c>
      <c r="M17" s="33" t="n">
        <f aca="false">L17-G17</f>
        <v>-3.9188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56"/>
      <c r="B18" s="57"/>
      <c r="C18" s="57"/>
      <c r="D18" s="30" t="s">
        <v>34</v>
      </c>
      <c r="E18" s="32" t="n">
        <v>0.0976</v>
      </c>
      <c r="F18" s="33" t="n">
        <f aca="false">B17*E18</f>
        <v>1.8544</v>
      </c>
      <c r="G18" s="34" t="n">
        <v>2</v>
      </c>
      <c r="H18" s="32" t="n">
        <f aca="false">(G18/B17)</f>
        <v>0.105263157894737</v>
      </c>
      <c r="I18" s="35" t="n">
        <f aca="false">(E18*B17-G18)</f>
        <v>-0.1456</v>
      </c>
      <c r="J18" s="36" t="str">
        <f aca="false">IF(SUM(I18)&gt;0,"YES","NO")</f>
        <v>NO</v>
      </c>
      <c r="K18" s="32" t="n">
        <f aca="false">E18*0.8</f>
        <v>0.07808</v>
      </c>
      <c r="L18" s="33" t="n">
        <f aca="false">K18*B17</f>
        <v>1.48352</v>
      </c>
      <c r="M18" s="33" t="n">
        <f aca="false">L18-G18</f>
        <v>-0.51648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38</v>
      </c>
      <c r="B20" s="54" t="n">
        <v>21</v>
      </c>
      <c r="C20" s="54" t="n">
        <v>51</v>
      </c>
      <c r="D20" s="30" t="s">
        <v>33</v>
      </c>
      <c r="E20" s="32" t="n">
        <v>0.8973</v>
      </c>
      <c r="F20" s="33" t="n">
        <f aca="false">B20*E20</f>
        <v>18.8433</v>
      </c>
      <c r="G20" s="34" t="n">
        <v>18</v>
      </c>
      <c r="H20" s="32" t="n">
        <f aca="false">(G20/B20)</f>
        <v>0.857142857142857</v>
      </c>
      <c r="I20" s="35" t="n">
        <f aca="false">(E20*B20-G20)</f>
        <v>0.843299999999999</v>
      </c>
      <c r="J20" s="36" t="str">
        <f aca="false">IF(SUM(I20)&gt;0,"YES","NO")</f>
        <v>YES</v>
      </c>
      <c r="K20" s="32" t="n">
        <f aca="false">E20*0.8</f>
        <v>0.71784</v>
      </c>
      <c r="L20" s="33" t="n">
        <f aca="false">K20*B20</f>
        <v>15.07464</v>
      </c>
      <c r="M20" s="33" t="n">
        <f aca="false">L20-G20</f>
        <v>-2.92536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40"/>
      <c r="B21" s="41"/>
      <c r="C21" s="41"/>
      <c r="D21" s="30" t="s">
        <v>34</v>
      </c>
      <c r="E21" s="32" t="n">
        <v>0.3523</v>
      </c>
      <c r="F21" s="33" t="n">
        <f aca="false">B20*E21</f>
        <v>7.3983</v>
      </c>
      <c r="G21" s="34" t="n">
        <v>10</v>
      </c>
      <c r="H21" s="32" t="n">
        <f aca="false">(G21/B20)</f>
        <v>0.476190476190476</v>
      </c>
      <c r="I21" s="35" t="n">
        <f aca="false">(E21*B20-G21)</f>
        <v>-2.6017</v>
      </c>
      <c r="J21" s="36" t="str">
        <f aca="false">IF(SUM(I21)&gt;0,"YES","NO")</f>
        <v>NO</v>
      </c>
      <c r="K21" s="32" t="n">
        <f aca="false">E21*0.8</f>
        <v>0.28184</v>
      </c>
      <c r="L21" s="33" t="n">
        <f aca="false">K21*B20</f>
        <v>5.91864</v>
      </c>
      <c r="M21" s="33" t="n">
        <f aca="false">L21-G21</f>
        <v>-4.08136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G23" s="6"/>
      <c r="I23" s="58"/>
    </row>
    <row r="24" customFormat="false" ht="17.25" hidden="false" customHeight="false" outlineLevel="0" collapsed="false">
      <c r="B24" s="1"/>
      <c r="I24" s="58"/>
    </row>
    <row r="25" customFormat="false" ht="17.25" hidden="false" customHeight="false" outlineLevel="0" collapsed="false">
      <c r="A25" s="1" t="s">
        <v>39</v>
      </c>
      <c r="B25" s="2" t="n">
        <f aca="false">+B5+B8+B11+B14+B17+B20</f>
        <v>74</v>
      </c>
      <c r="D25" s="1" t="s">
        <v>40</v>
      </c>
      <c r="G25" s="59" t="n">
        <f aca="false">+G5+G8+G11+G14+G17+G20</f>
        <v>53</v>
      </c>
      <c r="I25" s="58"/>
    </row>
    <row r="26" customFormat="false" ht="17.25" hidden="false" customHeight="false" outlineLevel="0" collapsed="false">
      <c r="D26" s="1" t="s">
        <v>41</v>
      </c>
      <c r="G26" s="59" t="n">
        <f aca="false">+G6+G9+G12+G15+G18+G21</f>
        <v>21</v>
      </c>
      <c r="I26" s="58"/>
    </row>
    <row r="27" customFormat="false" ht="17.25" hidden="false" customHeight="false" outlineLevel="0" collapsed="false">
      <c r="I27" s="58"/>
    </row>
    <row r="28" customFormat="false" ht="17.25" hidden="false" customHeight="false" outlineLevel="0" collapsed="false">
      <c r="I28" s="58"/>
    </row>
    <row r="29" customFormat="false" ht="17.25" hidden="false" customHeight="false" outlineLevel="0" collapsed="false">
      <c r="I29" s="58"/>
    </row>
    <row r="30" customFormat="false" ht="17.25" hidden="false" customHeight="false" outlineLevel="0" collapsed="false">
      <c r="I30" s="58"/>
    </row>
    <row r="31" customFormat="false" ht="17.25" hidden="false" customHeight="false" outlineLevel="0" collapsed="false">
      <c r="I31" s="58"/>
    </row>
    <row r="32" customFormat="false" ht="17.25" hidden="false" customHeight="false" outlineLevel="0" collapsed="false">
      <c r="I32" s="58"/>
    </row>
    <row r="33" customFormat="false" ht="17.25" hidden="false" customHeight="false" outlineLevel="0" collapsed="false">
      <c r="I33" s="58"/>
    </row>
    <row r="34" customFormat="false" ht="17.25" hidden="false" customHeight="false" outlineLevel="0" collapsed="false">
      <c r="I34" s="58"/>
    </row>
    <row r="35" customFormat="false" ht="17.25" hidden="false" customHeight="false" outlineLevel="0" collapsed="false"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CORP.
LEGAL
2000 AFFIRMATIVE ACTION PLAN
Utilization Analysis
Analysis Data as of 01/15/00</oddHeader>
    <oddFooter>&amp;Lo:\aap2000\corp01ut.xls&amp;R&amp;"Arial,Regular"PAGE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36540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36540</v>
      </c>
      <c r="H4" s="23" t="n">
        <f aca="false">+B4</f>
        <v>36540</v>
      </c>
      <c r="I4" s="23" t="n">
        <f aca="false">+B4</f>
        <v>36540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59</v>
      </c>
      <c r="B5" s="31" t="n">
        <v>95</v>
      </c>
      <c r="C5" s="31" t="n">
        <v>116</v>
      </c>
      <c r="D5" s="68" t="s">
        <v>33</v>
      </c>
      <c r="E5" s="69" t="n">
        <v>0.1998</v>
      </c>
      <c r="F5" s="70" t="n">
        <f aca="false">B5*E5</f>
        <v>18.981</v>
      </c>
      <c r="G5" s="71" t="n">
        <v>12</v>
      </c>
      <c r="H5" s="69" t="n">
        <f aca="false">(G5/B5)</f>
        <v>0.126315789473684</v>
      </c>
      <c r="I5" s="72" t="n">
        <f aca="false">(E5*B5-G5)</f>
        <v>6.981</v>
      </c>
      <c r="J5" s="73" t="str">
        <f aca="false">IF(SUM(I5)&gt;0,"YES","NO")</f>
        <v>YES</v>
      </c>
      <c r="K5" s="69" t="n">
        <f aca="false">E5*0.8</f>
        <v>0.15984</v>
      </c>
      <c r="L5" s="70" t="n">
        <f aca="false">K5*B5</f>
        <v>15.1848</v>
      </c>
      <c r="M5" s="70" t="n">
        <f aca="false">L5-G5</f>
        <v>3.1848</v>
      </c>
      <c r="N5" s="74"/>
      <c r="O5" s="73" t="str">
        <f aca="false">IF(SUM(L5)&lt;=G5,"YES","NO")</f>
        <v>NO</v>
      </c>
      <c r="P5" s="75" t="str">
        <f aca="false">IF(SUM(M5)&gt;=1,"*"," ")</f>
        <v>*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0.1049</v>
      </c>
      <c r="F6" s="44" t="n">
        <f aca="false">B5*E6</f>
        <v>9.9655</v>
      </c>
      <c r="G6" s="45" t="n">
        <v>10</v>
      </c>
      <c r="H6" s="32" t="n">
        <f aca="false">(G6/B5)</f>
        <v>0.105263157894737</v>
      </c>
      <c r="I6" s="46" t="n">
        <f aca="false">(E6*B5-G6)</f>
        <v>-0.0345000000000013</v>
      </c>
      <c r="J6" s="47" t="str">
        <f aca="false">IF(SUM(I6)&gt;0,"YES","NO")</f>
        <v>NO</v>
      </c>
      <c r="K6" s="43" t="n">
        <f aca="false">E6*0.8</f>
        <v>0.08392</v>
      </c>
      <c r="L6" s="44" t="n">
        <f aca="false">K6*B5</f>
        <v>7.9724</v>
      </c>
      <c r="M6" s="44" t="n">
        <f aca="false">L6-G6</f>
        <v>-2.0276</v>
      </c>
      <c r="O6" s="47" t="str">
        <f aca="false">IF(SUM(L6)&lt;=G6,"YES","NO")</f>
        <v>YES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42</v>
      </c>
      <c r="B8" s="31" t="n">
        <v>3</v>
      </c>
      <c r="C8" s="31" t="n">
        <v>51</v>
      </c>
      <c r="D8" s="30" t="s">
        <v>33</v>
      </c>
      <c r="E8" s="32" t="n">
        <v>0.3431</v>
      </c>
      <c r="F8" s="33" t="n">
        <f aca="false">B8*E8</f>
        <v>1.0293</v>
      </c>
      <c r="G8" s="34" t="n">
        <v>1</v>
      </c>
      <c r="H8" s="32" t="n">
        <f aca="false">(G8/B8)</f>
        <v>0.333333333333333</v>
      </c>
      <c r="I8" s="35" t="n">
        <f aca="false">(E8*B8-G8)</f>
        <v>0.0293000000000001</v>
      </c>
      <c r="J8" s="36" t="str">
        <f aca="false">IF(SUM(I8)&gt;0,"YES","NO")</f>
        <v>YES</v>
      </c>
      <c r="K8" s="32" t="n">
        <f aca="false">E8*0.8</f>
        <v>0.27448</v>
      </c>
      <c r="L8" s="33" t="n">
        <f aca="false">K8*B8</f>
        <v>0.82344</v>
      </c>
      <c r="M8" s="33" t="n">
        <f aca="false">L8-G8</f>
        <v>-0.17656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42" t="s">
        <v>34</v>
      </c>
      <c r="E9" s="43" t="n">
        <v>0.1123</v>
      </c>
      <c r="F9" s="44" t="n">
        <f aca="false">B8*E9</f>
        <v>0.3369</v>
      </c>
      <c r="G9" s="45" t="n">
        <v>0</v>
      </c>
      <c r="H9" s="43" t="n">
        <f aca="false">(G9/B8)</f>
        <v>0</v>
      </c>
      <c r="I9" s="46" t="n">
        <f aca="false">(E9*B8-G9)</f>
        <v>0.3369</v>
      </c>
      <c r="J9" s="47" t="str">
        <f aca="false">IF(SUM(I9)&gt;0,"YES","NO")</f>
        <v>YES</v>
      </c>
      <c r="K9" s="43" t="n">
        <f aca="false">E9*0.8</f>
        <v>0.08984</v>
      </c>
      <c r="L9" s="44" t="n">
        <f aca="false">K9*B8</f>
        <v>0.26952</v>
      </c>
      <c r="M9" s="44" t="n">
        <f aca="false">L9-G9</f>
        <v>0.26952</v>
      </c>
      <c r="O9" s="47" t="str">
        <f aca="false">IF(SUM(L9)&lt;=G9,"YES","NO")</f>
        <v>NO</v>
      </c>
      <c r="P9" s="48" t="str">
        <f aca="false">IF(SUM(M9)&gt;=1,"*"," ")</f>
        <v> </v>
      </c>
    </row>
    <row r="10" customFormat="false" ht="17.25" hidden="false" customHeight="false" outlineLevel="0" collapsed="false">
      <c r="G10" s="6"/>
      <c r="I10" s="49"/>
    </row>
    <row r="11" customFormat="false" ht="17.25" hidden="false" customHeight="false" outlineLevel="0" collapsed="false">
      <c r="A11" s="30" t="s">
        <v>43</v>
      </c>
      <c r="B11" s="31" t="n">
        <v>1</v>
      </c>
      <c r="C11" s="31" t="n">
        <v>78</v>
      </c>
      <c r="D11" s="30" t="s">
        <v>33</v>
      </c>
      <c r="E11" s="32" t="n">
        <v>0.2945</v>
      </c>
      <c r="F11" s="33" t="n">
        <f aca="false">B11*E11</f>
        <v>0.2945</v>
      </c>
      <c r="G11" s="34" t="n">
        <v>0</v>
      </c>
      <c r="H11" s="32" t="n">
        <f aca="false">(G11/B11)</f>
        <v>0</v>
      </c>
      <c r="I11" s="35" t="n">
        <f aca="false">(E11*B11-G11)</f>
        <v>0.2945</v>
      </c>
      <c r="J11" s="36" t="str">
        <f aca="false">IF(SUM(I11)&gt;0,"YES","NO")</f>
        <v>YES</v>
      </c>
      <c r="K11" s="32" t="n">
        <f aca="false">E11*0.8</f>
        <v>0.2356</v>
      </c>
      <c r="L11" s="33" t="n">
        <f aca="false">K11*B11</f>
        <v>0.2356</v>
      </c>
      <c r="M11" s="33" t="n">
        <f aca="false">L11-G11</f>
        <v>0.2356</v>
      </c>
      <c r="N11" s="37"/>
      <c r="O11" s="36" t="str">
        <f aca="false">IF(SUM(L11)&lt;=G11,"YES","NO")</f>
        <v>NO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0.1364</v>
      </c>
      <c r="F12" s="33" t="n">
        <f aca="false">B11*E12</f>
        <v>0.1364</v>
      </c>
      <c r="G12" s="34" t="n">
        <v>1</v>
      </c>
      <c r="H12" s="32" t="n">
        <f aca="false">(G12/B11)</f>
        <v>1</v>
      </c>
      <c r="I12" s="35" t="n">
        <f aca="false">(E12*B11-G12)</f>
        <v>-0.8636</v>
      </c>
      <c r="J12" s="36" t="str">
        <f aca="false">IF(SUM(I12)&gt;0,"YES","NO")</f>
        <v>NO</v>
      </c>
      <c r="K12" s="32" t="n">
        <f aca="false">E12*0.8</f>
        <v>0.10912</v>
      </c>
      <c r="L12" s="33" t="n">
        <f aca="false">K12*B11</f>
        <v>0.10912</v>
      </c>
      <c r="M12" s="33" t="n">
        <f aca="false">L12-G12</f>
        <v>-0.89088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D13" s="40"/>
      <c r="E13" s="50"/>
      <c r="F13" s="51"/>
      <c r="G13" s="52"/>
      <c r="H13" s="50"/>
      <c r="I13" s="53"/>
    </row>
    <row r="14" customFormat="false" ht="17.25" hidden="false" customHeight="false" outlineLevel="0" collapsed="false">
      <c r="A14" s="42" t="s">
        <v>44</v>
      </c>
      <c r="B14" s="54" t="n">
        <v>8</v>
      </c>
      <c r="C14" s="54" t="n">
        <v>51</v>
      </c>
      <c r="D14" s="30" t="s">
        <v>33</v>
      </c>
      <c r="E14" s="32" t="n">
        <v>0.3079</v>
      </c>
      <c r="F14" s="33" t="n">
        <f aca="false">B14*E14</f>
        <v>2.4632</v>
      </c>
      <c r="G14" s="34" t="n">
        <v>6</v>
      </c>
      <c r="H14" s="32" t="n">
        <f aca="false">(G14/B14)</f>
        <v>0.75</v>
      </c>
      <c r="I14" s="35" t="n">
        <f aca="false">(E14*B14-G14)</f>
        <v>-3.5368</v>
      </c>
      <c r="J14" s="36" t="str">
        <f aca="false">IF(SUM(I14)&gt;0,"YES","NO")</f>
        <v>NO</v>
      </c>
      <c r="K14" s="32" t="n">
        <f aca="false">E14*0.8</f>
        <v>0.24632</v>
      </c>
      <c r="L14" s="33" t="n">
        <f aca="false">K14*B14</f>
        <v>1.97056</v>
      </c>
      <c r="M14" s="33" t="n">
        <f aca="false">L14-G14</f>
        <v>-4.02944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</row>
    <row r="15" customFormat="false" ht="17.25" hidden="false" customHeight="false" outlineLevel="0" collapsed="false">
      <c r="A15" s="40"/>
      <c r="B15" s="41"/>
      <c r="C15" s="41"/>
      <c r="D15" s="30" t="s">
        <v>34</v>
      </c>
      <c r="E15" s="32" t="n">
        <v>0.14</v>
      </c>
      <c r="F15" s="33" t="n">
        <f aca="false">B14*E15</f>
        <v>1.12</v>
      </c>
      <c r="G15" s="34" t="n">
        <v>0</v>
      </c>
      <c r="H15" s="32" t="n">
        <f aca="false">(G15/B14)</f>
        <v>0</v>
      </c>
      <c r="I15" s="35" t="n">
        <f aca="false">(E15*B14-G15)</f>
        <v>1.12</v>
      </c>
      <c r="J15" s="36" t="str">
        <f aca="false">IF(SUM(I15)&gt;0,"YES","NO")</f>
        <v>YES</v>
      </c>
      <c r="K15" s="32" t="n">
        <f aca="false">E15*0.8</f>
        <v>0.112</v>
      </c>
      <c r="L15" s="33" t="n">
        <f aca="false">K15*B14</f>
        <v>0.896</v>
      </c>
      <c r="M15" s="33" t="n">
        <f aca="false">L15-G15</f>
        <v>0.896</v>
      </c>
      <c r="N15" s="37"/>
      <c r="O15" s="36" t="str">
        <f aca="false">IF(SUM(L15)&lt;=G15,"YES","NO")</f>
        <v>NO</v>
      </c>
      <c r="P15" s="38" t="str">
        <f aca="false">IF(SUM(M15)&gt;=1,"*"," ")</f>
        <v> </v>
      </c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30" t="s">
        <v>47</v>
      </c>
      <c r="B17" s="31" t="n">
        <v>8</v>
      </c>
      <c r="C17" s="31" t="n">
        <v>51</v>
      </c>
      <c r="D17" s="30" t="s">
        <v>33</v>
      </c>
      <c r="E17" s="55" t="n">
        <v>0.7212</v>
      </c>
      <c r="F17" s="33" t="n">
        <f aca="false">B17*E17</f>
        <v>5.7696</v>
      </c>
      <c r="G17" s="34" t="n">
        <v>8</v>
      </c>
      <c r="H17" s="32" t="n">
        <f aca="false">(G17/B17)</f>
        <v>1</v>
      </c>
      <c r="I17" s="35" t="n">
        <f aca="false">(E17*B17-G17)</f>
        <v>-2.2304</v>
      </c>
      <c r="J17" s="36" t="str">
        <f aca="false">IF(SUM(I17)&gt;0,"YES","NO")</f>
        <v>NO</v>
      </c>
      <c r="K17" s="32" t="n">
        <f aca="false">E17*0.8</f>
        <v>0.57696</v>
      </c>
      <c r="L17" s="33" t="n">
        <f aca="false">K17*B17</f>
        <v>4.61568</v>
      </c>
      <c r="M17" s="33" t="n">
        <f aca="false">L17-G17</f>
        <v>-3.38432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56"/>
      <c r="B18" s="57"/>
      <c r="C18" s="57"/>
      <c r="D18" s="30" t="s">
        <v>34</v>
      </c>
      <c r="E18" s="32" t="n">
        <v>0.355</v>
      </c>
      <c r="F18" s="33" t="n">
        <f aca="false">B17*E18</f>
        <v>2.84</v>
      </c>
      <c r="G18" s="34" t="n">
        <v>3</v>
      </c>
      <c r="H18" s="32" t="n">
        <f aca="false">(G18/B17)</f>
        <v>0.375</v>
      </c>
      <c r="I18" s="35" t="n">
        <f aca="false">(E18*B17-G18)</f>
        <v>-0.16</v>
      </c>
      <c r="J18" s="36" t="str">
        <f aca="false">IF(SUM(I18)&gt;0,"YES","NO")</f>
        <v>NO</v>
      </c>
      <c r="K18" s="32" t="n">
        <f aca="false">E18*0.8</f>
        <v>0.284</v>
      </c>
      <c r="L18" s="33" t="n">
        <f aca="false">K18*B17</f>
        <v>2.272</v>
      </c>
      <c r="M18" s="33" t="n">
        <f aca="false">L18-G18</f>
        <v>-0.728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55</v>
      </c>
      <c r="B20" s="54" t="n">
        <v>2</v>
      </c>
      <c r="C20" s="54" t="n">
        <v>51</v>
      </c>
      <c r="D20" s="30" t="s">
        <v>33</v>
      </c>
      <c r="E20" s="32" t="n">
        <v>0.6239</v>
      </c>
      <c r="F20" s="33" t="n">
        <f aca="false">B20*E20</f>
        <v>1.2478</v>
      </c>
      <c r="G20" s="34" t="n">
        <v>1</v>
      </c>
      <c r="H20" s="32" t="n">
        <f aca="false">(G20/B20)</f>
        <v>0.5</v>
      </c>
      <c r="I20" s="35" t="n">
        <f aca="false">(E20*B20-G20)</f>
        <v>0.2478</v>
      </c>
      <c r="J20" s="36" t="str">
        <f aca="false">IF(SUM(I20)&gt;0,"YES","NO")</f>
        <v>YES</v>
      </c>
      <c r="K20" s="32" t="n">
        <f aca="false">E20*0.8</f>
        <v>0.49912</v>
      </c>
      <c r="L20" s="33" t="n">
        <f aca="false">K20*B20</f>
        <v>0.99824</v>
      </c>
      <c r="M20" s="33" t="n">
        <f aca="false">L20-G20</f>
        <v>-0.00175999999999998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40"/>
      <c r="B21" s="41"/>
      <c r="C21" s="41"/>
      <c r="D21" s="30" t="s">
        <v>34</v>
      </c>
      <c r="E21" s="32" t="n">
        <v>0.5506</v>
      </c>
      <c r="F21" s="33" t="n">
        <f aca="false">B20*E21</f>
        <v>1.1012</v>
      </c>
      <c r="G21" s="34" t="n">
        <v>1</v>
      </c>
      <c r="H21" s="32" t="n">
        <f aca="false">(G21/B20)</f>
        <v>0.5</v>
      </c>
      <c r="I21" s="35" t="n">
        <f aca="false">(E21*B20-G21)</f>
        <v>0.1012</v>
      </c>
      <c r="J21" s="36" t="str">
        <f aca="false">IF(SUM(I21)&gt;0,"YES","NO")</f>
        <v>YES</v>
      </c>
      <c r="K21" s="32" t="n">
        <f aca="false">E21*0.8</f>
        <v>0.44048</v>
      </c>
      <c r="L21" s="33" t="n">
        <f aca="false">K21*B20</f>
        <v>0.88096</v>
      </c>
      <c r="M21" s="33" t="n">
        <f aca="false">L21-G21</f>
        <v>-0.11904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56</v>
      </c>
      <c r="B23" s="54" t="n">
        <v>4</v>
      </c>
      <c r="C23" s="54" t="n">
        <v>51</v>
      </c>
      <c r="D23" s="30" t="s">
        <v>33</v>
      </c>
      <c r="E23" s="32" t="n">
        <v>0.8451</v>
      </c>
      <c r="F23" s="33" t="n">
        <f aca="false">B23*E23</f>
        <v>3.3804</v>
      </c>
      <c r="G23" s="34" t="n">
        <v>3</v>
      </c>
      <c r="H23" s="32" t="n">
        <f aca="false">(G23/B23)</f>
        <v>0.75</v>
      </c>
      <c r="I23" s="35" t="n">
        <f aca="false">(E23*B23-G23)</f>
        <v>0.3804</v>
      </c>
      <c r="J23" s="36" t="str">
        <f aca="false">IF(SUM(I23)&gt;0,"YES","NO")</f>
        <v>YES</v>
      </c>
      <c r="K23" s="32" t="n">
        <f aca="false">E23*0.8</f>
        <v>0.67608</v>
      </c>
      <c r="L23" s="33" t="n">
        <f aca="false">K23*B23</f>
        <v>2.70432</v>
      </c>
      <c r="M23" s="33" t="n">
        <f aca="false">L23-G23</f>
        <v>-0.29568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40"/>
      <c r="B24" s="41"/>
      <c r="C24" s="41"/>
      <c r="D24" s="30" t="s">
        <v>34</v>
      </c>
      <c r="E24" s="32" t="n">
        <v>0.3471</v>
      </c>
      <c r="F24" s="33" t="n">
        <f aca="false">B23*E24</f>
        <v>1.3884</v>
      </c>
      <c r="G24" s="34" t="n">
        <v>4</v>
      </c>
      <c r="H24" s="32" t="n">
        <f aca="false">(G24/B23)</f>
        <v>1</v>
      </c>
      <c r="I24" s="35" t="n">
        <f aca="false">(E24*B23-G24)</f>
        <v>-2.6116</v>
      </c>
      <c r="J24" s="36" t="str">
        <f aca="false">IF(SUM(I24)&gt;0,"YES","NO")</f>
        <v>NO</v>
      </c>
      <c r="K24" s="32" t="n">
        <f aca="false">E24*0.8</f>
        <v>0.27768</v>
      </c>
      <c r="L24" s="33" t="n">
        <f aca="false">K24*B23</f>
        <v>1.11072</v>
      </c>
      <c r="M24" s="33" t="n">
        <f aca="false">L24-G24</f>
        <v>-2.88928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G26" s="6"/>
      <c r="I26" s="58"/>
    </row>
    <row r="27" customFormat="false" ht="17.25" hidden="false" customHeight="false" outlineLevel="0" collapsed="false">
      <c r="B27" s="1"/>
      <c r="I27" s="58"/>
    </row>
    <row r="28" customFormat="false" ht="17.25" hidden="false" customHeight="false" outlineLevel="0" collapsed="false">
      <c r="A28" s="1" t="s">
        <v>39</v>
      </c>
      <c r="B28" s="2" t="n">
        <f aca="false">+B5+B8+B11+B14+B17+B20+B23</f>
        <v>121</v>
      </c>
      <c r="D28" s="1" t="s">
        <v>40</v>
      </c>
      <c r="G28" s="59" t="n">
        <f aca="false">+G5+G8+G11+G14+G17+G20+G23</f>
        <v>31</v>
      </c>
      <c r="I28" s="58"/>
    </row>
    <row r="29" customFormat="false" ht="17.25" hidden="false" customHeight="false" outlineLevel="0" collapsed="false">
      <c r="D29" s="1" t="s">
        <v>41</v>
      </c>
      <c r="G29" s="59" t="n">
        <f aca="false">+G6+G9+G12+G15+G18+G21+G24</f>
        <v>19</v>
      </c>
      <c r="I29" s="58"/>
    </row>
    <row r="30" customFormat="false" ht="17.25" hidden="false" customHeight="false" outlineLevel="0" collapsed="false">
      <c r="I30" s="58"/>
    </row>
    <row r="31" customFormat="false" ht="17.25" hidden="false" customHeight="false" outlineLevel="0" collapsed="false">
      <c r="I31" s="58"/>
    </row>
    <row r="32" customFormat="false" ht="17.25" hidden="false" customHeight="false" outlineLevel="0" collapsed="false">
      <c r="I32" s="58"/>
    </row>
    <row r="33" customFormat="false" ht="17.25" hidden="false" customHeight="false" outlineLevel="0" collapsed="false">
      <c r="I33" s="58"/>
    </row>
    <row r="34" customFormat="false" ht="17.25" hidden="false" customHeight="false" outlineLevel="0" collapsed="false">
      <c r="I34" s="58"/>
    </row>
    <row r="35" customFormat="false" ht="17.25" hidden="false" customHeight="false" outlineLevel="0" collapsed="false">
      <c r="I35" s="58"/>
    </row>
    <row r="36" customFormat="false" ht="17.25" hidden="false" customHeight="false" outlineLevel="0" collapsed="false">
      <c r="I36" s="58"/>
    </row>
    <row r="37" customFormat="false" ht="17.25" hidden="false" customHeight="false" outlineLevel="0" collapsed="false">
      <c r="I37" s="58"/>
    </row>
    <row r="38" customFormat="false" ht="17.25" hidden="false" customHeight="false" outlineLevel="0" collapsed="false">
      <c r="I38" s="58"/>
    </row>
    <row r="39" customFormat="false" ht="17.25" hidden="false" customHeight="false" outlineLevel="0" collapsed="false"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  <row r="54" customFormat="false" ht="17.25" hidden="false" customHeight="false" outlineLevel="0" collapsed="false">
      <c r="I54" s="58"/>
    </row>
    <row r="55" customFormat="false" ht="17.25" hidden="false" customHeight="false" outlineLevel="0" collapsed="false">
      <c r="I55" s="58"/>
    </row>
    <row r="56" customFormat="false" ht="17.25" hidden="false" customHeight="false" outlineLevel="0" collapsed="false">
      <c r="I56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&amp;C&amp;"Arial,Regular"&amp;13CORP/OFFICE OF THE CHAIRMAN
2000 AFFIRMATIVE ACTION PLAN
Utilization Analysis
Analysis Data as of 01/15/00</oddHeader>
    <oddFooter>&amp;Lo:\aap2000\corpinut.xls&amp;R&amp;"Arial,Regular"PAGE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fals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36631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36631</v>
      </c>
      <c r="H4" s="23" t="n">
        <f aca="false">+B4</f>
        <v>36631</v>
      </c>
      <c r="I4" s="23" t="n">
        <f aca="false">+B4</f>
        <v>36631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42" t="s">
        <v>42</v>
      </c>
      <c r="B5" s="54" t="n">
        <v>17</v>
      </c>
      <c r="C5" s="54" t="n">
        <v>116</v>
      </c>
      <c r="D5" s="68" t="s">
        <v>33</v>
      </c>
      <c r="E5" s="69" t="n">
        <v>0.3089</v>
      </c>
      <c r="F5" s="70" t="n">
        <f aca="false">B5*E5</f>
        <v>5.2513</v>
      </c>
      <c r="G5" s="71" t="n">
        <v>1</v>
      </c>
      <c r="H5" s="69" t="n">
        <f aca="false">(G5/B5)</f>
        <v>0.0588235294117647</v>
      </c>
      <c r="I5" s="72" t="n">
        <f aca="false">(E5*B5-G5)</f>
        <v>4.2513</v>
      </c>
      <c r="J5" s="73" t="str">
        <f aca="false">IF(SUM(I5)&gt;0,"YES","NO")</f>
        <v>YES</v>
      </c>
      <c r="K5" s="69" t="n">
        <f aca="false">E5*0.8</f>
        <v>0.24712</v>
      </c>
      <c r="L5" s="70" t="n">
        <f aca="false">K5*B5</f>
        <v>4.20104</v>
      </c>
      <c r="M5" s="70" t="n">
        <f aca="false">L5-G5</f>
        <v>3.20104</v>
      </c>
      <c r="N5" s="74"/>
      <c r="O5" s="73" t="str">
        <f aca="false">IF(SUM(L5)&lt;=G5,"YES","NO")</f>
        <v>NO</v>
      </c>
      <c r="P5" s="75" t="str">
        <f aca="false">IF(SUM(M5)&gt;=1,"*"," ")</f>
        <v>*</v>
      </c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0.1843</v>
      </c>
      <c r="F6" s="44" t="n">
        <f aca="false">B5*E6</f>
        <v>3.1331</v>
      </c>
      <c r="G6" s="45" t="n">
        <v>3</v>
      </c>
      <c r="H6" s="32" t="n">
        <f aca="false">(G6/B5)</f>
        <v>0.176470588235294</v>
      </c>
      <c r="I6" s="46" t="n">
        <f aca="false">(E6*B5-G6)</f>
        <v>0.1331</v>
      </c>
      <c r="J6" s="47" t="str">
        <f aca="false">IF(SUM(I6)&gt;0,"YES","NO")</f>
        <v>YES</v>
      </c>
      <c r="K6" s="43" t="n">
        <f aca="false">E6*0.8</f>
        <v>0.14744</v>
      </c>
      <c r="L6" s="44" t="n">
        <f aca="false">K6*B5</f>
        <v>2.50648</v>
      </c>
      <c r="M6" s="44" t="n">
        <f aca="false">L6-G6</f>
        <v>-0.49352</v>
      </c>
      <c r="O6" s="47" t="str">
        <f aca="false">IF(SUM(L6)&lt;=G6,"YES","NO")</f>
        <v>YES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39</v>
      </c>
      <c r="C8" s="31" t="n">
        <v>51</v>
      </c>
      <c r="D8" s="68" t="s">
        <v>33</v>
      </c>
      <c r="E8" s="69" t="n">
        <v>0.302</v>
      </c>
      <c r="F8" s="70" t="n">
        <f aca="false">B8*E8</f>
        <v>11.778</v>
      </c>
      <c r="G8" s="71" t="n">
        <v>6</v>
      </c>
      <c r="H8" s="69" t="n">
        <f aca="false">(G8/B8)</f>
        <v>0.153846153846154</v>
      </c>
      <c r="I8" s="72" t="n">
        <f aca="false">(E8*B8-G8)</f>
        <v>5.778</v>
      </c>
      <c r="J8" s="73" t="str">
        <f aca="false">IF(SUM(I8)&gt;0,"YES","NO")</f>
        <v>YES</v>
      </c>
      <c r="K8" s="69" t="n">
        <f aca="false">E8*0.8</f>
        <v>0.2416</v>
      </c>
      <c r="L8" s="70" t="n">
        <f aca="false">K8*B8</f>
        <v>9.4224</v>
      </c>
      <c r="M8" s="70" t="n">
        <f aca="false">L8-G8</f>
        <v>3.4224</v>
      </c>
      <c r="N8" s="74"/>
      <c r="O8" s="73" t="str">
        <f aca="false">IF(SUM(L8)&lt;=G8,"YES","NO")</f>
        <v>NO</v>
      </c>
      <c r="P8" s="75" t="str">
        <f aca="false">IF(SUM(M8)&gt;=1,"*"," ")</f>
        <v>*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42" t="s">
        <v>34</v>
      </c>
      <c r="E9" s="43" t="n">
        <v>0.1892</v>
      </c>
      <c r="F9" s="44" t="n">
        <f aca="false">B8*E9</f>
        <v>7.3788</v>
      </c>
      <c r="G9" s="45" t="n">
        <v>15</v>
      </c>
      <c r="H9" s="43" t="n">
        <f aca="false">(G9/B8)</f>
        <v>0.384615384615385</v>
      </c>
      <c r="I9" s="46" t="n">
        <f aca="false">(E9*B8-G9)</f>
        <v>-7.6212</v>
      </c>
      <c r="J9" s="47" t="str">
        <f aca="false">IF(SUM(I9)&gt;0,"YES","NO")</f>
        <v>NO</v>
      </c>
      <c r="K9" s="43" t="n">
        <f aca="false">E9*0.8</f>
        <v>0.15136</v>
      </c>
      <c r="L9" s="44" t="n">
        <f aca="false">K9*B8</f>
        <v>5.90304</v>
      </c>
      <c r="M9" s="44" t="n">
        <f aca="false">L9-G9</f>
        <v>-9.09696</v>
      </c>
      <c r="O9" s="47" t="str">
        <f aca="false">IF(SUM(L9)&lt;=G9,"YES","NO")</f>
        <v>YES</v>
      </c>
      <c r="P9" s="48" t="str">
        <f aca="false">IF(SUM(M9)&gt;=1,"*"," ")</f>
        <v> </v>
      </c>
    </row>
    <row r="10" customFormat="false" ht="17.25" hidden="false" customHeight="false" outlineLevel="0" collapsed="false">
      <c r="G10" s="6"/>
      <c r="I10" s="49"/>
    </row>
    <row r="11" customFormat="false" ht="17.25" hidden="false" customHeight="false" outlineLevel="0" collapsed="false">
      <c r="A11" s="42" t="s">
        <v>32</v>
      </c>
      <c r="B11" s="54" t="n">
        <v>5</v>
      </c>
      <c r="C11" s="54" t="n">
        <v>78</v>
      </c>
      <c r="D11" s="42" t="s">
        <v>33</v>
      </c>
      <c r="E11" s="43" t="n">
        <v>0.3026</v>
      </c>
      <c r="F11" s="44" t="n">
        <f aca="false">B11*E11</f>
        <v>1.513</v>
      </c>
      <c r="G11" s="45" t="n">
        <v>3</v>
      </c>
      <c r="H11" s="43" t="n">
        <f aca="false">(G11/B11)</f>
        <v>0.6</v>
      </c>
      <c r="I11" s="46" t="n">
        <f aca="false">(E11*B11-G11)</f>
        <v>-1.487</v>
      </c>
      <c r="J11" s="47" t="str">
        <f aca="false">IF(SUM(I11)&gt;0,"YES","NO")</f>
        <v>NO</v>
      </c>
      <c r="K11" s="43" t="n">
        <f aca="false">E11*0.8</f>
        <v>0.24208</v>
      </c>
      <c r="L11" s="44" t="n">
        <f aca="false">K11*B11</f>
        <v>1.2104</v>
      </c>
      <c r="M11" s="44" t="n">
        <f aca="false">L11-G11</f>
        <v>-1.7896</v>
      </c>
      <c r="O11" s="47" t="str">
        <f aca="false">IF(SUM(L11)&lt;=G11,"YES","NO")</f>
        <v>YES</v>
      </c>
      <c r="P11" s="48" t="str">
        <f aca="false">IF(SUM(M11)&gt;=1,"*"," ")</f>
        <v> </v>
      </c>
    </row>
    <row r="12" customFormat="false" ht="17.25" hidden="false" customHeight="false" outlineLevel="0" collapsed="false">
      <c r="A12" s="40"/>
      <c r="B12" s="41"/>
      <c r="C12" s="41"/>
      <c r="D12" s="42" t="s">
        <v>34</v>
      </c>
      <c r="E12" s="43" t="n">
        <v>0.1752</v>
      </c>
      <c r="F12" s="44" t="n">
        <f aca="false">B11*E12</f>
        <v>0.876</v>
      </c>
      <c r="G12" s="45" t="n">
        <v>4</v>
      </c>
      <c r="H12" s="43" t="n">
        <f aca="false">(G12/B11)</f>
        <v>0.8</v>
      </c>
      <c r="I12" s="46" t="n">
        <f aca="false">(E12*B11-G12)</f>
        <v>-3.124</v>
      </c>
      <c r="J12" s="47" t="str">
        <f aca="false">IF(SUM(I12)&gt;0,"YES","NO")</f>
        <v>NO</v>
      </c>
      <c r="K12" s="43" t="n">
        <f aca="false">E12*0.8</f>
        <v>0.14016</v>
      </c>
      <c r="L12" s="44" t="n">
        <f aca="false">K12*B11</f>
        <v>0.7008</v>
      </c>
      <c r="M12" s="44" t="n">
        <f aca="false">L12-G12</f>
        <v>-3.2992</v>
      </c>
      <c r="O12" s="47" t="str">
        <f aca="false">IF(SUM(L12)&lt;=G12,"YES","NO")</f>
        <v>YES</v>
      </c>
      <c r="P12" s="48" t="str">
        <f aca="false">IF(SUM(M12)&gt;=1,"*"," ")</f>
        <v> </v>
      </c>
    </row>
    <row r="13" customFormat="false" ht="17.25" hidden="false" customHeight="false" outlineLevel="0" collapsed="false">
      <c r="D13" s="40"/>
      <c r="E13" s="50"/>
      <c r="F13" s="51"/>
      <c r="G13" s="52"/>
      <c r="H13" s="50"/>
      <c r="I13" s="53"/>
    </row>
    <row r="14" customFormat="false" ht="17.25" hidden="false" customHeight="false" outlineLevel="0" collapsed="false">
      <c r="A14" s="42" t="s">
        <v>36</v>
      </c>
      <c r="B14" s="54" t="n">
        <v>45</v>
      </c>
      <c r="C14" s="54" t="n">
        <v>51</v>
      </c>
      <c r="D14" s="42" t="s">
        <v>33</v>
      </c>
      <c r="E14" s="43" t="n">
        <v>0.337</v>
      </c>
      <c r="F14" s="44" t="n">
        <f aca="false">B14*E14</f>
        <v>15.165</v>
      </c>
      <c r="G14" s="45" t="n">
        <v>16</v>
      </c>
      <c r="H14" s="43" t="n">
        <f aca="false">(G14/B14)</f>
        <v>0.355555555555556</v>
      </c>
      <c r="I14" s="46" t="n">
        <f aca="false">(E14*B14-G14)</f>
        <v>-0.834999999999999</v>
      </c>
      <c r="J14" s="47" t="str">
        <f aca="false">IF(SUM(I14)&gt;0,"YES","NO")</f>
        <v>NO</v>
      </c>
      <c r="K14" s="43" t="n">
        <f aca="false">E14*0.8</f>
        <v>0.2696</v>
      </c>
      <c r="L14" s="44" t="n">
        <f aca="false">K14*B14</f>
        <v>12.132</v>
      </c>
      <c r="M14" s="44" t="n">
        <f aca="false">L14-G14</f>
        <v>-3.868</v>
      </c>
      <c r="O14" s="47" t="str">
        <f aca="false">IF(SUM(L14)&lt;=G14,"YES","NO")</f>
        <v>YES</v>
      </c>
      <c r="P14" s="48" t="str">
        <f aca="false">IF(SUM(M14)&gt;=1,"*"," ")</f>
        <v> </v>
      </c>
    </row>
    <row r="15" customFormat="false" ht="17.25" hidden="false" customHeight="false" outlineLevel="0" collapsed="false">
      <c r="A15" s="40"/>
      <c r="B15" s="41"/>
      <c r="C15" s="41"/>
      <c r="D15" s="42" t="s">
        <v>34</v>
      </c>
      <c r="E15" s="43" t="n">
        <v>0.1717</v>
      </c>
      <c r="F15" s="44" t="n">
        <f aca="false">B14*E15</f>
        <v>7.7265</v>
      </c>
      <c r="G15" s="45" t="n">
        <v>21</v>
      </c>
      <c r="H15" s="43" t="n">
        <f aca="false">(G15/B14)</f>
        <v>0.466666666666667</v>
      </c>
      <c r="I15" s="46" t="n">
        <f aca="false">(E15*B14-G15)</f>
        <v>-13.2735</v>
      </c>
      <c r="J15" s="47" t="str">
        <f aca="false">IF(SUM(I15)&gt;0,"YES","NO")</f>
        <v>NO</v>
      </c>
      <c r="K15" s="43" t="n">
        <f aca="false">E15*0.8</f>
        <v>0.13736</v>
      </c>
      <c r="L15" s="44" t="n">
        <f aca="false">K15*B14</f>
        <v>6.1812</v>
      </c>
      <c r="M15" s="44" t="n">
        <f aca="false">L15-G15</f>
        <v>-14.8188</v>
      </c>
      <c r="O15" s="47" t="str">
        <f aca="false">IF(SUM(L15)&lt;=G15,"YES","NO")</f>
        <v>YES</v>
      </c>
      <c r="P15" s="48" t="str">
        <f aca="false">IF(SUM(M15)&gt;=1,"*"," ")</f>
        <v> </v>
      </c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30" t="s">
        <v>60</v>
      </c>
      <c r="B17" s="31" t="n">
        <v>2</v>
      </c>
      <c r="C17" s="31" t="n">
        <v>51</v>
      </c>
      <c r="D17" s="30" t="s">
        <v>33</v>
      </c>
      <c r="E17" s="55" t="n">
        <v>0.0801</v>
      </c>
      <c r="F17" s="33" t="n">
        <f aca="false">B17*E17</f>
        <v>0.1602</v>
      </c>
      <c r="G17" s="34" t="n">
        <v>0</v>
      </c>
      <c r="H17" s="32" t="n">
        <f aca="false">(G17/B17)</f>
        <v>0</v>
      </c>
      <c r="I17" s="35" t="n">
        <f aca="false">(E17*B17-G17)</f>
        <v>0.1602</v>
      </c>
      <c r="J17" s="36" t="str">
        <f aca="false">IF(SUM(I17)&gt;0,"YES","NO")</f>
        <v>YES</v>
      </c>
      <c r="K17" s="32" t="n">
        <f aca="false">E17*0.8</f>
        <v>0.06408</v>
      </c>
      <c r="L17" s="33" t="n">
        <f aca="false">K17*B17</f>
        <v>0.12816</v>
      </c>
      <c r="M17" s="33" t="n">
        <f aca="false">L17-G17</f>
        <v>0.12816</v>
      </c>
      <c r="N17" s="37"/>
      <c r="O17" s="36" t="str">
        <f aca="false">IF(SUM(L17)&lt;=G17,"YES","NO")</f>
        <v>NO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40"/>
      <c r="B18" s="41"/>
      <c r="C18" s="41"/>
      <c r="D18" s="42" t="s">
        <v>34</v>
      </c>
      <c r="E18" s="43" t="n">
        <v>0.1945</v>
      </c>
      <c r="F18" s="44" t="n">
        <f aca="false">B17*E18</f>
        <v>0.389</v>
      </c>
      <c r="G18" s="45" t="n">
        <v>0</v>
      </c>
      <c r="H18" s="43" t="n">
        <f aca="false">(G18/B17)</f>
        <v>0</v>
      </c>
      <c r="I18" s="46" t="n">
        <f aca="false">(E18*B17-G18)</f>
        <v>0.389</v>
      </c>
      <c r="J18" s="47" t="str">
        <f aca="false">IF(SUM(I18)&gt;0,"YES","NO")</f>
        <v>YES</v>
      </c>
      <c r="K18" s="43" t="n">
        <f aca="false">E18*0.8</f>
        <v>0.1556</v>
      </c>
      <c r="L18" s="44" t="n">
        <f aca="false">K18*B17</f>
        <v>0.3112</v>
      </c>
      <c r="M18" s="44" t="n">
        <f aca="false">L18-G18</f>
        <v>0.3112</v>
      </c>
      <c r="O18" s="47" t="str">
        <f aca="false">IF(SUM(L18)&lt;=G18,"YES","NO")</f>
        <v>NO</v>
      </c>
      <c r="P18" s="48" t="str">
        <f aca="false">IF(SUM(M18)&gt;=1,"*"," ")</f>
        <v> </v>
      </c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30" t="s">
        <v>61</v>
      </c>
      <c r="B20" s="31" t="n">
        <v>6</v>
      </c>
      <c r="C20" s="31" t="n">
        <v>51</v>
      </c>
      <c r="D20" s="30" t="s">
        <v>33</v>
      </c>
      <c r="E20" s="32" t="n">
        <v>0.4795</v>
      </c>
      <c r="F20" s="33" t="n">
        <f aca="false">B20*E20</f>
        <v>2.877</v>
      </c>
      <c r="G20" s="34" t="n">
        <v>2</v>
      </c>
      <c r="H20" s="32" t="n">
        <f aca="false">(G20/B20)</f>
        <v>0.333333333333333</v>
      </c>
      <c r="I20" s="35" t="n">
        <f aca="false">(E20*B20-G20)</f>
        <v>0.877</v>
      </c>
      <c r="J20" s="36" t="str">
        <f aca="false">IF(SUM(I20)&gt;0,"YES","NO")</f>
        <v>YES</v>
      </c>
      <c r="K20" s="32" t="n">
        <f aca="false">E20*0.8</f>
        <v>0.3836</v>
      </c>
      <c r="L20" s="33" t="n">
        <f aca="false">K20*B20</f>
        <v>2.3016</v>
      </c>
      <c r="M20" s="33" t="n">
        <f aca="false">L20-G20</f>
        <v>0.3016</v>
      </c>
      <c r="N20" s="37"/>
      <c r="O20" s="36" t="str">
        <f aca="false">IF(SUM(L20)&lt;=G20,"YES","NO")</f>
        <v>NO</v>
      </c>
      <c r="P20" s="38" t="str">
        <f aca="false">IF(SUM(M20)&gt;=1,"*"," ")</f>
        <v> 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17.25" hidden="false" customHeight="false" outlineLevel="0" collapsed="false">
      <c r="A21" s="40"/>
      <c r="B21" s="41"/>
      <c r="C21" s="41"/>
      <c r="D21" s="42" t="s">
        <v>34</v>
      </c>
      <c r="E21" s="43" t="n">
        <v>0.2227</v>
      </c>
      <c r="F21" s="44" t="n">
        <f aca="false">B20*E21</f>
        <v>1.3362</v>
      </c>
      <c r="G21" s="45" t="n">
        <v>3</v>
      </c>
      <c r="H21" s="43" t="n">
        <f aca="false">(G21/B20)</f>
        <v>0.5</v>
      </c>
      <c r="I21" s="46" t="n">
        <f aca="false">(E21*B20-G21)</f>
        <v>-1.6638</v>
      </c>
      <c r="J21" s="47" t="str">
        <f aca="false">IF(SUM(I21)&gt;0,"YES","NO")</f>
        <v>NO</v>
      </c>
      <c r="K21" s="43" t="n">
        <f aca="false">E21*0.8</f>
        <v>0.17816</v>
      </c>
      <c r="L21" s="44" t="n">
        <f aca="false">K21*B20</f>
        <v>1.06896</v>
      </c>
      <c r="M21" s="44" t="n">
        <f aca="false">L21-G21</f>
        <v>-1.93104</v>
      </c>
      <c r="O21" s="47" t="str">
        <f aca="false">IF(SUM(L21)&lt;=G21,"YES","NO")</f>
        <v>YES</v>
      </c>
      <c r="P21" s="4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45</v>
      </c>
      <c r="B23" s="54" t="n">
        <v>8</v>
      </c>
      <c r="C23" s="54" t="n">
        <v>51</v>
      </c>
      <c r="D23" s="42" t="s">
        <v>33</v>
      </c>
      <c r="E23" s="43" t="n">
        <v>0.4388</v>
      </c>
      <c r="F23" s="44" t="n">
        <f aca="false">B23*E23</f>
        <v>3.5104</v>
      </c>
      <c r="G23" s="45" t="n">
        <v>5</v>
      </c>
      <c r="H23" s="43" t="n">
        <f aca="false">(G23/B23)</f>
        <v>0.625</v>
      </c>
      <c r="I23" s="46" t="n">
        <f aca="false">(E23*B23-G23)</f>
        <v>-1.4896</v>
      </c>
      <c r="J23" s="47" t="str">
        <f aca="false">IF(SUM(I23)&gt;0,"YES","NO")</f>
        <v>NO</v>
      </c>
      <c r="K23" s="43" t="n">
        <f aca="false">E23*0.8</f>
        <v>0.35104</v>
      </c>
      <c r="L23" s="44" t="n">
        <f aca="false">K23*B23</f>
        <v>2.80832</v>
      </c>
      <c r="M23" s="44" t="n">
        <f aca="false">L23-G23</f>
        <v>-2.19168</v>
      </c>
      <c r="O23" s="47" t="str">
        <f aca="false">IF(SUM(L23)&lt;=G23,"YES","NO")</f>
        <v>YES</v>
      </c>
      <c r="P23" s="48" t="str">
        <f aca="false">IF(SUM(M23)&gt;=1,"*"," ")</f>
        <v> </v>
      </c>
    </row>
    <row r="24" customFormat="false" ht="17.25" hidden="false" customHeight="false" outlineLevel="0" collapsed="false">
      <c r="A24" s="40"/>
      <c r="B24" s="41"/>
      <c r="C24" s="41"/>
      <c r="D24" s="42" t="s">
        <v>34</v>
      </c>
      <c r="E24" s="43" t="n">
        <v>0.1443</v>
      </c>
      <c r="F24" s="44" t="n">
        <f aca="false">B23*E24</f>
        <v>1.1544</v>
      </c>
      <c r="G24" s="45" t="n">
        <v>3</v>
      </c>
      <c r="H24" s="43" t="n">
        <f aca="false">(G24/B23)</f>
        <v>0.375</v>
      </c>
      <c r="I24" s="46" t="n">
        <f aca="false">(E24*B23-G24)</f>
        <v>-1.8456</v>
      </c>
      <c r="J24" s="47" t="str">
        <f aca="false">IF(SUM(I24)&gt;0,"YES","NO")</f>
        <v>NO</v>
      </c>
      <c r="K24" s="43" t="n">
        <f aca="false">E24*0.8</f>
        <v>0.11544</v>
      </c>
      <c r="L24" s="44" t="n">
        <f aca="false">K24*B23</f>
        <v>0.92352</v>
      </c>
      <c r="M24" s="44" t="n">
        <f aca="false">L24-G24</f>
        <v>-2.07648</v>
      </c>
      <c r="O24" s="47" t="str">
        <f aca="false">IF(SUM(L24)&lt;=G24,"YES","NO")</f>
        <v>YES</v>
      </c>
      <c r="P24" s="48" t="str">
        <f aca="false">IF(SUM(M24)&gt;=1,"*"," ")</f>
        <v> </v>
      </c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62</v>
      </c>
      <c r="B26" s="54" t="n">
        <v>2</v>
      </c>
      <c r="C26" s="54" t="n">
        <v>116</v>
      </c>
      <c r="D26" s="42" t="s">
        <v>33</v>
      </c>
      <c r="E26" s="43" t="n">
        <v>0.3108</v>
      </c>
      <c r="F26" s="44" t="n">
        <f aca="false">B26*E26</f>
        <v>0.6216</v>
      </c>
      <c r="G26" s="45" t="n">
        <v>1</v>
      </c>
      <c r="H26" s="43" t="n">
        <f aca="false">(G26/B26)</f>
        <v>0.5</v>
      </c>
      <c r="I26" s="46" t="n">
        <f aca="false">(E26*B26-G26)</f>
        <v>-0.3784</v>
      </c>
      <c r="J26" s="47" t="str">
        <f aca="false">IF(SUM(I26)&gt;0,"YES","NO")</f>
        <v>NO</v>
      </c>
      <c r="K26" s="43" t="n">
        <f aca="false">E26*0.8</f>
        <v>0.24864</v>
      </c>
      <c r="L26" s="44" t="n">
        <f aca="false">K26*B26</f>
        <v>0.49728</v>
      </c>
      <c r="M26" s="44" t="n">
        <f aca="false">L26-G26</f>
        <v>-0.50272</v>
      </c>
      <c r="O26" s="47" t="str">
        <f aca="false">IF(SUM(L26)&lt;=G26,"YES","NO")</f>
        <v>YES</v>
      </c>
      <c r="P26" s="4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42" t="s">
        <v>34</v>
      </c>
      <c r="E27" s="43" t="n">
        <v>0.2609</v>
      </c>
      <c r="F27" s="44" t="n">
        <f aca="false">B26*E27</f>
        <v>0.5218</v>
      </c>
      <c r="G27" s="45" t="n">
        <v>2</v>
      </c>
      <c r="H27" s="43" t="n">
        <f aca="false">(G27/B26)</f>
        <v>1</v>
      </c>
      <c r="I27" s="46" t="n">
        <f aca="false">(E27*B26-G27)</f>
        <v>-1.4782</v>
      </c>
      <c r="J27" s="47" t="str">
        <f aca="false">IF(SUM(I27)&gt;0,"YES","NO")</f>
        <v>NO</v>
      </c>
      <c r="K27" s="43" t="n">
        <f aca="false">E27*0.8</f>
        <v>0.20872</v>
      </c>
      <c r="L27" s="44" t="n">
        <f aca="false">K27*B26</f>
        <v>0.41744</v>
      </c>
      <c r="M27" s="44" t="n">
        <f aca="false">L27-G27</f>
        <v>-1.58256</v>
      </c>
      <c r="O27" s="47" t="str">
        <f aca="false">IF(SUM(L27)&lt;=G27,"YES","NO")</f>
        <v>YES</v>
      </c>
      <c r="P27" s="48" t="str">
        <f aca="false">IF(SUM(M27)&gt;=1,"*"," ")</f>
        <v> </v>
      </c>
    </row>
    <row r="28" customFormat="false" ht="17.25" hidden="false" customHeight="false" outlineLevel="0" collapsed="false">
      <c r="D28" s="40"/>
      <c r="E28" s="50"/>
      <c r="F28" s="51"/>
      <c r="G28" s="52"/>
      <c r="H28" s="50"/>
      <c r="I28" s="53"/>
    </row>
    <row r="29" customFormat="false" ht="17.25" hidden="false" customHeight="false" outlineLevel="0" collapsed="false">
      <c r="A29" s="42" t="s">
        <v>38</v>
      </c>
      <c r="B29" s="54" t="n">
        <v>30</v>
      </c>
      <c r="C29" s="54" t="n">
        <v>116</v>
      </c>
      <c r="D29" s="42" t="s">
        <v>33</v>
      </c>
      <c r="E29" s="43" t="n">
        <v>0.9817</v>
      </c>
      <c r="F29" s="44" t="n">
        <f aca="false">B29*E29</f>
        <v>29.451</v>
      </c>
      <c r="G29" s="45" t="n">
        <v>30</v>
      </c>
      <c r="H29" s="43" t="n">
        <f aca="false">(G29/B29)</f>
        <v>1</v>
      </c>
      <c r="I29" s="46" t="n">
        <f aca="false">(E29*B29-G29)</f>
        <v>-0.549</v>
      </c>
      <c r="J29" s="47" t="str">
        <f aca="false">IF(SUM(I29)&gt;0,"YES","NO")</f>
        <v>NO</v>
      </c>
      <c r="K29" s="43" t="n">
        <f aca="false">E29*0.8</f>
        <v>0.78536</v>
      </c>
      <c r="L29" s="44" t="n">
        <f aca="false">K29*B29</f>
        <v>23.5608</v>
      </c>
      <c r="M29" s="44" t="n">
        <f aca="false">L29-G29</f>
        <v>-6.4392</v>
      </c>
      <c r="O29" s="47" t="str">
        <f aca="false">IF(SUM(L29)&lt;=G29,"YES","NO")</f>
        <v>YES</v>
      </c>
      <c r="P29" s="48" t="str">
        <f aca="false">IF(SUM(M29)&gt;=1,"*"," ")</f>
        <v> </v>
      </c>
    </row>
    <row r="30" customFormat="false" ht="17.25" hidden="false" customHeight="false" outlineLevel="0" collapsed="false">
      <c r="A30" s="40"/>
      <c r="B30" s="41"/>
      <c r="C30" s="41"/>
      <c r="D30" s="42" t="s">
        <v>34</v>
      </c>
      <c r="E30" s="43" t="n">
        <v>0.3051</v>
      </c>
      <c r="F30" s="44" t="n">
        <f aca="false">B29*E30</f>
        <v>9.153</v>
      </c>
      <c r="G30" s="45" t="n">
        <v>18</v>
      </c>
      <c r="H30" s="43" t="n">
        <f aca="false">(G30/B29)</f>
        <v>0.6</v>
      </c>
      <c r="I30" s="46" t="n">
        <f aca="false">(E30*B29-G30)</f>
        <v>-8.847</v>
      </c>
      <c r="J30" s="47" t="str">
        <f aca="false">IF(SUM(I30)&gt;0,"YES","NO")</f>
        <v>NO</v>
      </c>
      <c r="K30" s="43" t="n">
        <f aca="false">E30*0.8</f>
        <v>0.24408</v>
      </c>
      <c r="L30" s="44" t="n">
        <f aca="false">K30*B29</f>
        <v>7.3224</v>
      </c>
      <c r="M30" s="44" t="n">
        <f aca="false">L30-G30</f>
        <v>-10.6776</v>
      </c>
      <c r="O30" s="47" t="str">
        <f aca="false">IF(SUM(L30)&lt;=G30,"YES","NO")</f>
        <v>YES</v>
      </c>
      <c r="P30" s="48" t="str">
        <f aca="false">IF(SUM(M30)&gt;=1,"*"," ")</f>
        <v> </v>
      </c>
    </row>
    <row r="31" customFormat="false" ht="17.25" hidden="false" customHeight="false" outlineLevel="0" collapsed="false">
      <c r="G31" s="6"/>
      <c r="I31" s="58"/>
    </row>
    <row r="32" customFormat="false" ht="17.25" hidden="false" customHeight="false" outlineLevel="0" collapsed="false">
      <c r="A32" s="42" t="s">
        <v>55</v>
      </c>
      <c r="B32" s="54" t="n">
        <v>7</v>
      </c>
      <c r="C32" s="54" t="n">
        <v>116</v>
      </c>
      <c r="D32" s="42" t="s">
        <v>33</v>
      </c>
      <c r="E32" s="43" t="n">
        <v>0.8441</v>
      </c>
      <c r="F32" s="44" t="n">
        <f aca="false">B32*E32</f>
        <v>5.9087</v>
      </c>
      <c r="G32" s="45" t="n">
        <v>6</v>
      </c>
      <c r="H32" s="43" t="n">
        <f aca="false">(G32/B32)</f>
        <v>0.857142857142857</v>
      </c>
      <c r="I32" s="46" t="n">
        <f aca="false">(E32*B32-G32)</f>
        <v>-0.0913000000000004</v>
      </c>
      <c r="J32" s="47" t="str">
        <f aca="false">IF(SUM(I32)&gt;0,"YES","NO")</f>
        <v>NO</v>
      </c>
      <c r="K32" s="43" t="n">
        <f aca="false">E32*0.8</f>
        <v>0.67528</v>
      </c>
      <c r="L32" s="44" t="n">
        <f aca="false">K32*B32</f>
        <v>4.72696</v>
      </c>
      <c r="M32" s="44" t="n">
        <f aca="false">L32-G32</f>
        <v>-1.27304</v>
      </c>
      <c r="O32" s="47" t="str">
        <f aca="false">IF(SUM(L32)&lt;=G32,"YES","NO")</f>
        <v>YES</v>
      </c>
      <c r="P32" s="48" t="str">
        <f aca="false">IF(SUM(M32)&gt;=1,"*"," ")</f>
        <v> </v>
      </c>
    </row>
    <row r="33" customFormat="false" ht="17.25" hidden="false" customHeight="false" outlineLevel="0" collapsed="false">
      <c r="A33" s="40"/>
      <c r="B33" s="41"/>
      <c r="C33" s="41"/>
      <c r="D33" s="42" t="s">
        <v>34</v>
      </c>
      <c r="E33" s="43" t="n">
        <v>0.2961</v>
      </c>
      <c r="F33" s="44" t="n">
        <f aca="false">B32*E33</f>
        <v>2.0727</v>
      </c>
      <c r="G33" s="45" t="n">
        <v>5</v>
      </c>
      <c r="H33" s="43" t="n">
        <f aca="false">(G33/B32)</f>
        <v>0.714285714285714</v>
      </c>
      <c r="I33" s="46" t="n">
        <f aca="false">(E33*B32-G33)</f>
        <v>-2.9273</v>
      </c>
      <c r="J33" s="47" t="str">
        <f aca="false">IF(SUM(I33)&gt;0,"YES","NO")</f>
        <v>NO</v>
      </c>
      <c r="K33" s="43" t="n">
        <f aca="false">E33*0.8</f>
        <v>0.23688</v>
      </c>
      <c r="L33" s="44" t="n">
        <f aca="false">K33*B32</f>
        <v>1.65816</v>
      </c>
      <c r="M33" s="44" t="n">
        <f aca="false">L33-G33</f>
        <v>-3.34184</v>
      </c>
      <c r="O33" s="47" t="str">
        <f aca="false">IF(SUM(L33)&lt;=G33,"YES","NO")</f>
        <v>YES</v>
      </c>
      <c r="P33" s="48" t="str">
        <f aca="false">IF(SUM(M33)&gt;=1,"*"," ")</f>
        <v> </v>
      </c>
    </row>
    <row r="34" customFormat="false" ht="17.25" hidden="false" customHeight="false" outlineLevel="0" collapsed="false">
      <c r="G34" s="6"/>
      <c r="I34" s="58"/>
    </row>
    <row r="35" customFormat="false" ht="17.25" hidden="false" customHeight="false" outlineLevel="0" collapsed="false">
      <c r="A35" s="42" t="s">
        <v>56</v>
      </c>
      <c r="B35" s="54" t="n">
        <v>8</v>
      </c>
      <c r="C35" s="54" t="n">
        <v>116</v>
      </c>
      <c r="D35" s="42" t="s">
        <v>33</v>
      </c>
      <c r="E35" s="43" t="n">
        <v>0.814</v>
      </c>
      <c r="F35" s="44" t="n">
        <f aca="false">B35*E35</f>
        <v>6.512</v>
      </c>
      <c r="G35" s="45" t="n">
        <v>6</v>
      </c>
      <c r="H35" s="43" t="n">
        <f aca="false">(G35/B35)</f>
        <v>0.75</v>
      </c>
      <c r="I35" s="46" t="n">
        <f aca="false">(E35*B35-G35)</f>
        <v>0.512</v>
      </c>
      <c r="J35" s="47" t="str">
        <f aca="false">IF(SUM(I35)&gt;0,"YES","NO")</f>
        <v>YES</v>
      </c>
      <c r="K35" s="43" t="n">
        <f aca="false">E35*0.8</f>
        <v>0.6512</v>
      </c>
      <c r="L35" s="44" t="n">
        <f aca="false">K35*B35</f>
        <v>5.2096</v>
      </c>
      <c r="M35" s="44" t="n">
        <f aca="false">L35-G35</f>
        <v>-0.7904</v>
      </c>
      <c r="O35" s="47" t="str">
        <f aca="false">IF(SUM(L35)&lt;=G35,"YES","NO")</f>
        <v>YES</v>
      </c>
      <c r="P35" s="48" t="str">
        <f aca="false">IF(SUM(M35)&gt;=1,"*"," ")</f>
        <v> </v>
      </c>
    </row>
    <row r="36" customFormat="false" ht="17.25" hidden="false" customHeight="false" outlineLevel="0" collapsed="false">
      <c r="A36" s="40"/>
      <c r="B36" s="41"/>
      <c r="C36" s="41"/>
      <c r="D36" s="42" t="s">
        <v>34</v>
      </c>
      <c r="E36" s="43" t="n">
        <v>0.3982</v>
      </c>
      <c r="F36" s="44" t="n">
        <f aca="false">B35*E36</f>
        <v>3.1856</v>
      </c>
      <c r="G36" s="45" t="n">
        <v>8</v>
      </c>
      <c r="H36" s="43" t="n">
        <f aca="false">(G36/B35)</f>
        <v>1</v>
      </c>
      <c r="I36" s="46" t="n">
        <f aca="false">(E36*B35-G36)</f>
        <v>-4.8144</v>
      </c>
      <c r="J36" s="47" t="str">
        <f aca="false">IF(SUM(I36)&gt;0,"YES","NO")</f>
        <v>NO</v>
      </c>
      <c r="K36" s="43" t="n">
        <f aca="false">E36*0.8</f>
        <v>0.31856</v>
      </c>
      <c r="L36" s="44" t="n">
        <f aca="false">K36*B35</f>
        <v>2.54848</v>
      </c>
      <c r="M36" s="44" t="n">
        <f aca="false">L36-G36</f>
        <v>-5.45152</v>
      </c>
      <c r="O36" s="47" t="str">
        <f aca="false">IF(SUM(L36)&lt;=G36,"YES","NO")</f>
        <v>YES</v>
      </c>
      <c r="P36" s="48" t="str">
        <f aca="false">IF(SUM(M36)&gt;=1,"*"," ")</f>
        <v> </v>
      </c>
    </row>
    <row r="37" customFormat="false" ht="17.25" hidden="false" customHeight="false" outlineLevel="0" collapsed="false">
      <c r="B37" s="1"/>
      <c r="I37" s="58"/>
    </row>
    <row r="38" customFormat="false" ht="17.25" hidden="false" customHeight="false" outlineLevel="0" collapsed="false">
      <c r="A38" s="1" t="s">
        <v>39</v>
      </c>
      <c r="B38" s="2" t="n">
        <f aca="false">+B5+B8+B11+B14+B17+B20+B23+B26+B29+B32+B35</f>
        <v>169</v>
      </c>
      <c r="D38" s="1" t="s">
        <v>40</v>
      </c>
      <c r="G38" s="59" t="n">
        <f aca="false">+G5+G8+G11+G14+G17+G20+G23+G26+G29+G32+G35</f>
        <v>76</v>
      </c>
      <c r="I38" s="58"/>
    </row>
    <row r="39" customFormat="false" ht="17.25" hidden="false" customHeight="false" outlineLevel="0" collapsed="false">
      <c r="D39" s="1" t="s">
        <v>41</v>
      </c>
      <c r="G39" s="59" t="n">
        <f aca="false">+G6+G9+G12+G15+G18+G21+G24+G27+G30+G33+G36</f>
        <v>82</v>
      </c>
      <c r="I39" s="58"/>
    </row>
    <row r="40" customFormat="false" ht="17.25" hidden="false" customHeight="false" outlineLevel="0" collapsed="false">
      <c r="I40" s="58"/>
    </row>
    <row r="41" customFormat="false" ht="17.25" hidden="false" customHeight="false" outlineLevel="0" collapsed="false">
      <c r="I41" s="58"/>
    </row>
    <row r="42" customFormat="false" ht="17.25" hidden="false" customHeight="false" outlineLevel="0" collapsed="false">
      <c r="I42" s="58"/>
    </row>
    <row r="43" customFormat="false" ht="17.25" hidden="false" customHeight="false" outlineLevel="0" collapsed="false">
      <c r="I43" s="58"/>
    </row>
    <row r="44" customFormat="false" ht="17.25" hidden="false" customHeight="false" outlineLevel="0" collapsed="false">
      <c r="I44" s="58"/>
    </row>
    <row r="45" customFormat="false" ht="17.25" hidden="false" customHeight="false" outlineLevel="0" collapsed="false">
      <c r="I45" s="58"/>
    </row>
    <row r="46" customFormat="false" ht="17.25" hidden="false" customHeight="false" outlineLevel="0" collapsed="false">
      <c r="I46" s="58"/>
    </row>
    <row r="47" customFormat="false" ht="17.25" hidden="false" customHeight="false" outlineLevel="0" collapsed="false">
      <c r="I47" s="58"/>
    </row>
    <row r="48" customFormat="false" ht="17.25" hidden="false" customHeight="false" outlineLevel="0" collapsed="false">
      <c r="I48" s="58"/>
    </row>
    <row r="49" customFormat="false" ht="17.25" hidden="false" customHeight="false" outlineLevel="0" collapsed="false">
      <c r="I49" s="58"/>
    </row>
    <row r="50" customFormat="false" ht="17.25" hidden="false" customHeight="false" outlineLevel="0" collapsed="false">
      <c r="I50" s="58"/>
    </row>
    <row r="51" customFormat="false" ht="17.25" hidden="false" customHeight="false" outlineLevel="0" collapsed="false">
      <c r="I51" s="58"/>
    </row>
    <row r="52" customFormat="false" ht="17.25" hidden="false" customHeight="false" outlineLevel="0" collapsed="false">
      <c r="I52" s="58"/>
    </row>
    <row r="53" customFormat="false" ht="17.25" hidden="false" customHeight="false" outlineLevel="0" collapsed="false">
      <c r="I53" s="58"/>
    </row>
    <row r="54" customFormat="false" ht="17.25" hidden="false" customHeight="false" outlineLevel="0" collapsed="false">
      <c r="I54" s="58"/>
    </row>
    <row r="55" customFormat="false" ht="17.25" hidden="false" customHeight="false" outlineLevel="0" collapsed="false">
      <c r="I55" s="58"/>
    </row>
    <row r="56" customFormat="false" ht="17.25" hidden="false" customHeight="false" outlineLevel="0" collapsed="false">
      <c r="I56" s="58"/>
    </row>
    <row r="57" customFormat="false" ht="17.25" hidden="false" customHeight="false" outlineLevel="0" collapsed="false">
      <c r="I57" s="58"/>
    </row>
    <row r="58" customFormat="false" ht="17.25" hidden="false" customHeight="false" outlineLevel="0" collapsed="false">
      <c r="I58" s="58"/>
    </row>
    <row r="59" customFormat="false" ht="17.25" hidden="false" customHeight="false" outlineLevel="0" collapsed="false">
      <c r="I59" s="58"/>
    </row>
    <row r="60" customFormat="false" ht="17.25" hidden="false" customHeight="false" outlineLevel="0" collapsed="false">
      <c r="I60" s="58"/>
    </row>
    <row r="61" customFormat="false" ht="17.25" hidden="false" customHeight="false" outlineLevel="0" collapsed="false">
      <c r="I61" s="58"/>
    </row>
    <row r="62" customFormat="false" ht="17.25" hidden="false" customHeight="false" outlineLevel="0" collapsed="false">
      <c r="I62" s="58"/>
    </row>
    <row r="63" customFormat="false" ht="17.25" hidden="false" customHeight="false" outlineLevel="0" collapsed="false">
      <c r="I63" s="58"/>
    </row>
    <row r="64" customFormat="false" ht="17.25" hidden="false" customHeight="false" outlineLevel="0" collapsed="false">
      <c r="I64" s="58"/>
    </row>
    <row r="65" customFormat="false" ht="17.25" hidden="false" customHeight="false" outlineLevel="0" collapsed="false">
      <c r="I65" s="58"/>
    </row>
    <row r="66" customFormat="false" ht="17.25" hidden="false" customHeight="false" outlineLevel="0" collapsed="false">
      <c r="I66" s="58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CARIBBEAN MIDDLE EAST
2000 AFFIRMATIVE ACTION PLAN
Utilization Analysis
Analysis Data as of 04/15/00</oddHeader>
    <oddFooter>&amp;Lo:\aap2000\ecme00ut.xls&amp;R&amp;"Arial,Regular"PAGE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1998-06-26T13:09:27Z</dcterms:created>
  <dc:creator>Felecia Acevedo</dc:creator>
  <dc:description/>
  <dc:language>en-US</dc:language>
  <cp:lastModifiedBy>slighth</cp:lastModifiedBy>
  <cp:lastPrinted>2000-06-14T17:45:43Z</cp:lastPrinted>
  <cp:revision>0</cp:revision>
  <dc:subject/>
  <dc:title/>
</cp:coreProperties>
</file>