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<sst xmlns="http://schemas.openxmlformats.org/spreadsheetml/2006/main" count="177" uniqueCount="54">
  <si>
    <t xml:space="preserve">Cinergy</t>
  </si>
  <si>
    <t xml:space="preserve">CINERGY</t>
  </si>
  <si>
    <t xml:space="preserve">Operator Name</t>
  </si>
  <si>
    <t xml:space="preserve">Plant Name</t>
  </si>
  <si>
    <t xml:space="preserve">Prime Mover</t>
  </si>
  <si>
    <t xml:space="preserve">Prime Mover Group</t>
  </si>
  <si>
    <t xml:space="preserve">Year</t>
  </si>
  <si>
    <r>
      <rPr>
        <b val="true"/>
        <sz val="10"/>
        <rFont val="Arial"/>
        <family val="2"/>
      </rPr>
      <t xml:space="preserve">Prime </t>
    </r>
    <r>
      <rPr>
        <b val="true"/>
        <u val="single"/>
        <sz val="10"/>
        <rFont val="Arial"/>
        <family val="2"/>
      </rPr>
      <t xml:space="preserve">Fuel</t>
    </r>
  </si>
  <si>
    <r>
      <rPr>
        <b val="true"/>
        <sz val="10"/>
        <rFont val="Arial"/>
        <family val="2"/>
      </rPr>
      <t xml:space="preserve">Installed </t>
    </r>
    <r>
      <rPr>
        <b val="true"/>
        <u val="single"/>
        <sz val="10"/>
        <rFont val="Arial"/>
        <family val="2"/>
      </rPr>
      <t xml:space="preserve">Year</t>
    </r>
  </si>
  <si>
    <r>
      <rPr>
        <b val="true"/>
        <sz val="10"/>
        <rFont val="Arial"/>
        <family val="2"/>
      </rPr>
      <t xml:space="preserve">Percent </t>
    </r>
    <r>
      <rPr>
        <b val="true"/>
        <u val="single"/>
        <sz val="10"/>
        <rFont val="Arial"/>
        <family val="2"/>
      </rPr>
      <t xml:space="preserve">Ownership</t>
    </r>
  </si>
  <si>
    <r>
      <rPr>
        <b val="true"/>
        <sz val="10"/>
        <rFont val="Arial"/>
        <family val="2"/>
      </rPr>
      <t xml:space="preserve">Year Originally</t>
    </r>
    <r>
      <rPr>
        <b val="true"/>
        <u val="single"/>
        <sz val="10"/>
        <rFont val="Arial"/>
        <family val="2"/>
      </rPr>
      <t xml:space="preserve"> Constructed</t>
    </r>
  </si>
  <si>
    <r>
      <rPr>
        <b val="true"/>
        <sz val="10"/>
        <rFont val="Arial"/>
        <family val="2"/>
      </rPr>
      <t xml:space="preserve">Cap.</t>
    </r>
    <r>
      <rPr>
        <b val="true"/>
        <u val="single"/>
        <sz val="10"/>
        <rFont val="Arial"/>
        <family val="2"/>
      </rPr>
      <t xml:space="preserve">    Factor %</t>
    </r>
  </si>
  <si>
    <t xml:space="preserve">Name Plate Capacity MW</t>
  </si>
  <si>
    <r>
      <rPr>
        <b val="true"/>
        <sz val="10"/>
        <rFont val="Arial"/>
        <family val="2"/>
      </rPr>
      <t xml:space="preserve">Demonstrated </t>
    </r>
    <r>
      <rPr>
        <b val="true"/>
        <u val="single"/>
        <sz val="10"/>
        <rFont val="Arial"/>
        <family val="2"/>
      </rPr>
      <t xml:space="preserve">Capacity MW</t>
    </r>
  </si>
  <si>
    <r>
      <rPr>
        <b val="true"/>
        <sz val="10"/>
        <rFont val="Arial"/>
        <family val="2"/>
      </rPr>
      <t xml:space="preserve">Non-Fuel Var O&amp;M </t>
    </r>
    <r>
      <rPr>
        <b val="true"/>
        <u val="single"/>
        <sz val="10"/>
        <rFont val="Arial"/>
        <family val="2"/>
      </rPr>
      <t xml:space="preserve">$/MWh</t>
    </r>
  </si>
  <si>
    <r>
      <rPr>
        <b val="true"/>
        <sz val="10"/>
        <rFont val="Arial"/>
        <family val="2"/>
      </rPr>
      <t xml:space="preserve">Fuel</t>
    </r>
    <r>
      <rPr>
        <b val="true"/>
        <u val="single"/>
        <sz val="10"/>
        <rFont val="Arial"/>
        <family val="2"/>
      </rPr>
      <t xml:space="preserve"> $/MWh</t>
    </r>
  </si>
  <si>
    <r>
      <rPr>
        <b val="true"/>
        <sz val="10"/>
        <rFont val="Arial"/>
        <family val="2"/>
      </rPr>
      <t xml:space="preserve">Total Var Cost</t>
    </r>
    <r>
      <rPr>
        <b val="true"/>
        <u val="single"/>
        <sz val="10"/>
        <rFont val="Arial"/>
        <family val="2"/>
      </rPr>
      <t xml:space="preserve"> $/MWh</t>
    </r>
  </si>
  <si>
    <r>
      <rPr>
        <b val="true"/>
        <sz val="10"/>
        <rFont val="Arial"/>
        <family val="2"/>
      </rPr>
      <t xml:space="preserve">Net Generation</t>
    </r>
    <r>
      <rPr>
        <b val="true"/>
        <u val="single"/>
        <sz val="10"/>
        <rFont val="Arial"/>
        <family val="2"/>
      </rPr>
      <t xml:space="preserve"> MWh</t>
    </r>
  </si>
  <si>
    <r>
      <rPr>
        <b val="true"/>
        <sz val="10"/>
        <rFont val="Arial"/>
        <family val="2"/>
      </rPr>
      <t xml:space="preserve">Heat Rate</t>
    </r>
    <r>
      <rPr>
        <b val="true"/>
        <u val="single"/>
        <sz val="10"/>
        <rFont val="Arial"/>
        <family val="2"/>
      </rPr>
      <t xml:space="preserve"> Btu/kWh</t>
    </r>
  </si>
  <si>
    <r>
      <rPr>
        <b val="true"/>
        <sz val="10"/>
        <rFont val="Arial"/>
        <family val="2"/>
      </rPr>
      <t xml:space="preserve">Valuation </t>
    </r>
    <r>
      <rPr>
        <b val="true"/>
        <u val="single"/>
        <sz val="10"/>
        <rFont val="Arial"/>
        <family val="2"/>
      </rPr>
      <t xml:space="preserve">$/kW</t>
    </r>
  </si>
  <si>
    <r>
      <rPr>
        <b val="true"/>
        <sz val="10"/>
        <rFont val="Arial"/>
        <family val="2"/>
      </rPr>
      <t xml:space="preserve">Valuation $ </t>
    </r>
    <r>
      <rPr>
        <b val="true"/>
        <u val="single"/>
        <sz val="10"/>
        <rFont val="Arial"/>
        <family val="2"/>
      </rPr>
      <t xml:space="preserve">($mm)</t>
    </r>
  </si>
  <si>
    <t xml:space="preserve">PSI Energy, Inc.</t>
  </si>
  <si>
    <t xml:space="preserve">Edwardsport</t>
  </si>
  <si>
    <t xml:space="preserve">STEAM</t>
  </si>
  <si>
    <t xml:space="preserve">ST</t>
  </si>
  <si>
    <t xml:space="preserve">COAL</t>
  </si>
  <si>
    <t xml:space="preserve">-</t>
  </si>
  <si>
    <t xml:space="preserve">Cincinnati Gas &amp; Electric Co.</t>
  </si>
  <si>
    <t xml:space="preserve">Beckjord</t>
  </si>
  <si>
    <t xml:space="preserve">GAS TURB</t>
  </si>
  <si>
    <t xml:space="preserve">GT</t>
  </si>
  <si>
    <t xml:space="preserve">OIL-H</t>
  </si>
  <si>
    <t xml:space="preserve">Miami Fort</t>
  </si>
  <si>
    <t xml:space="preserve">OIL-L</t>
  </si>
  <si>
    <t xml:space="preserve">East Bend</t>
  </si>
  <si>
    <t xml:space="preserve">Cayuga</t>
  </si>
  <si>
    <t xml:space="preserve">INT COMB</t>
  </si>
  <si>
    <t xml:space="preserve">Connersville</t>
  </si>
  <si>
    <t xml:space="preserve">Miami Wabash</t>
  </si>
  <si>
    <t xml:space="preserve">Wabash River</t>
  </si>
  <si>
    <t xml:space="preserve">OIL</t>
  </si>
  <si>
    <t xml:space="preserve">W.H. Zimmer</t>
  </si>
  <si>
    <t xml:space="preserve">Woodsdale</t>
  </si>
  <si>
    <t xml:space="preserve">GAS</t>
  </si>
  <si>
    <t xml:space="preserve">Dicks Creek</t>
  </si>
  <si>
    <t xml:space="preserve">Gallagher</t>
  </si>
  <si>
    <t xml:space="preserve">Gibson</t>
  </si>
  <si>
    <t xml:space="preserve">Markland</t>
  </si>
  <si>
    <t xml:space="preserve">HYDRO</t>
  </si>
  <si>
    <t xml:space="preserve">HY</t>
  </si>
  <si>
    <t xml:space="preserve">WATER</t>
  </si>
  <si>
    <t xml:space="preserve">Noblesville</t>
  </si>
  <si>
    <t xml:space="preserve">INTEG. COAL GASIF.</t>
  </si>
  <si>
    <t xml:space="preserve">Source: RDI PowerDat 1998 Data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</si>
</sst>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%"/>
    <numFmt numFmtId="166" formatCode="0.00%"/>
    <numFmt numFmtId="167" formatCode="_(* #,##0.00_);_(* \(#,##0.00\);_(* \-??_);_(@_)"/>
    <numFmt numFmtId="168" formatCode="_(* #,##0_);_(* \(#,##0\);_(* \-??_);_(@_)"/>
    <numFmt numFmtId="169" formatCode="_(\$* #,##0.00_);_(\$* \(#,##0.00\);_(\$* \-??_);_(@_)"/>
    <numFmt numFmtId="170" formatCode="_(\$* #,##0_);_(\$* \(#,##0\);_(\$* \-??_);_(@_)"/>
    <numFmt numFmtId="171" formatCode="_(* #,##0.0_);_(* \(#,##0.0\);_(* \-??_);_(@_)"/>
    <numFmt numFmtId="172" formatCode="_(\$* #,##0.0_);_(\$* \(#,##0.0\);_(\$* \-??_);_(@_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  <font>
      <i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8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0" fontId="8" fillId="2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7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0" width="15.99"/>
    <col collapsed="false" customWidth="true" hidden="false" outlineLevel="0" max="2" min="2" style="0" width="13.14"/>
    <col collapsed="false" customWidth="true" hidden="true" outlineLevel="0" max="3" min="3" style="0" width="13.56"/>
    <col collapsed="false" customWidth="true" hidden="true" outlineLevel="0" max="4" min="4" style="0" width="9.14"/>
    <col collapsed="false" customWidth="true" hidden="true" outlineLevel="0" max="5" min="5" style="0" width="0.85"/>
    <col collapsed="false" customWidth="true" hidden="false" outlineLevel="0" max="8" min="8" style="0" width="11.42"/>
    <col collapsed="false" customWidth="true" hidden="false" outlineLevel="0" max="9" min="9" style="0" width="12.42"/>
    <col collapsed="false" customWidth="true" hidden="true" outlineLevel="0" max="11" min="11" style="0" width="10.41"/>
    <col collapsed="false" customWidth="true" hidden="false" outlineLevel="0" max="12" min="12" style="0" width="13.7"/>
    <col collapsed="false" customWidth="true" hidden="true" outlineLevel="0" max="16" min="16" style="0" width="11.42"/>
    <col collapsed="false" customWidth="true" hidden="false" outlineLevel="0" max="17" min="17" style="0" width="10.28"/>
    <col collapsed="false" customWidth="true" hidden="false" outlineLevel="0" max="18" min="18" style="0" width="6.13"/>
    <col collapsed="false" customWidth="true" hidden="false" outlineLevel="0" max="19" min="19" style="0" width="1.85"/>
    <col collapsed="false" customWidth="true" hidden="false" outlineLevel="0" max="20" min="20" style="0" width="6.13"/>
    <col collapsed="false" customWidth="true" hidden="false" outlineLevel="0" max="21" min="21" style="0" width="7.42"/>
    <col collapsed="false" customWidth="true" hidden="false" outlineLevel="0" max="22" min="22" style="0" width="1.7"/>
    <col collapsed="false" customWidth="true" hidden="false" outlineLevel="0" max="23" min="23" style="0" width="6.56"/>
  </cols>
  <sheetData>
    <row r="1" customFormat="false" ht="27.75" hidden="false" customHeight="false" outlineLevel="0" collapsed="false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customFormat="false" ht="41.25" hidden="false" customHeight="true" outlineLevel="0" collapsed="false">
      <c r="A2" s="4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5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6" t="s">
        <v>17</v>
      </c>
      <c r="Q2" s="6" t="s">
        <v>18</v>
      </c>
      <c r="R2" s="7" t="s">
        <v>19</v>
      </c>
      <c r="S2" s="7"/>
      <c r="T2" s="7"/>
      <c r="U2" s="7" t="s">
        <v>20</v>
      </c>
      <c r="V2" s="7"/>
      <c r="W2" s="7"/>
    </row>
    <row r="3" customFormat="false" ht="12.75" hidden="false" customHeight="false" outlineLevel="0" collapsed="false">
      <c r="A3" s="3" t="s">
        <v>21</v>
      </c>
      <c r="B3" s="3" t="s">
        <v>22</v>
      </c>
      <c r="C3" s="3" t="s">
        <v>23</v>
      </c>
      <c r="D3" s="3" t="s">
        <v>24</v>
      </c>
      <c r="E3" s="3" t="n">
        <v>1998</v>
      </c>
      <c r="F3" s="3" t="s">
        <v>25</v>
      </c>
      <c r="G3" s="3" t="n">
        <v>1918</v>
      </c>
      <c r="H3" s="8" t="n">
        <v>1</v>
      </c>
      <c r="I3" s="3" t="n">
        <v>1918</v>
      </c>
      <c r="J3" s="9" t="n">
        <v>0.2587</v>
      </c>
      <c r="K3" s="3" t="n">
        <v>144.25</v>
      </c>
      <c r="L3" s="10" t="n">
        <v>160</v>
      </c>
      <c r="M3" s="11" t="n">
        <v>3.11</v>
      </c>
      <c r="N3" s="11" t="n">
        <v>15.87</v>
      </c>
      <c r="O3" s="11" t="n">
        <f aca="false">M3+N3</f>
        <v>18.98</v>
      </c>
      <c r="P3" s="12" t="n">
        <v>362629</v>
      </c>
      <c r="Q3" s="12" t="n">
        <v>13592</v>
      </c>
      <c r="R3" s="13" t="n">
        <f aca="false">VLOOKUP(F3,Sheet2!$A$1:$C$5,2)</f>
        <v>600</v>
      </c>
      <c r="S3" s="12" t="s">
        <v>26</v>
      </c>
      <c r="T3" s="13" t="n">
        <f aca="false">VLOOKUP(F3,Sheet2!$A$1:$C$5,3)</f>
        <v>800</v>
      </c>
      <c r="U3" s="14" t="n">
        <f aca="false">R3*L3/1000</f>
        <v>96</v>
      </c>
      <c r="V3" s="15" t="s">
        <v>26</v>
      </c>
      <c r="W3" s="14" t="n">
        <f aca="false">T3*L3/1000</f>
        <v>128</v>
      </c>
    </row>
    <row r="4" customFormat="false" ht="13.5" hidden="false" customHeight="true" outlineLevel="0" collapsed="false">
      <c r="A4" s="16"/>
      <c r="B4" s="5"/>
      <c r="C4" s="5"/>
      <c r="D4" s="5"/>
      <c r="E4" s="5"/>
      <c r="F4" s="6"/>
      <c r="G4" s="6"/>
      <c r="H4" s="6"/>
      <c r="I4" s="5"/>
      <c r="J4" s="6"/>
      <c r="K4" s="5"/>
      <c r="L4" s="17" t="n">
        <f aca="false">SUM(L3)</f>
        <v>160</v>
      </c>
      <c r="M4" s="6"/>
      <c r="N4" s="6"/>
      <c r="O4" s="6"/>
      <c r="P4" s="6"/>
      <c r="Q4" s="6"/>
      <c r="R4" s="5"/>
      <c r="S4" s="5"/>
      <c r="T4" s="5"/>
      <c r="U4" s="18" t="n">
        <f aca="false">SUM(U3)</f>
        <v>96</v>
      </c>
      <c r="V4" s="19"/>
      <c r="W4" s="18" t="n">
        <f aca="false">SUM(W3)</f>
        <v>128</v>
      </c>
    </row>
    <row r="5" customFormat="false" ht="13.5" hidden="false" customHeight="true" outlineLevel="0" collapsed="false">
      <c r="A5" s="16"/>
      <c r="B5" s="5"/>
      <c r="C5" s="5"/>
      <c r="D5" s="5"/>
      <c r="E5" s="5"/>
      <c r="F5" s="6"/>
      <c r="G5" s="6"/>
      <c r="H5" s="6"/>
      <c r="I5" s="5"/>
      <c r="J5" s="6"/>
      <c r="K5" s="5"/>
      <c r="L5" s="20"/>
      <c r="M5" s="6"/>
      <c r="N5" s="6"/>
      <c r="O5" s="6"/>
      <c r="P5" s="6"/>
      <c r="Q5" s="6"/>
      <c r="R5" s="5"/>
      <c r="S5" s="5"/>
      <c r="T5" s="5"/>
      <c r="U5" s="6"/>
      <c r="V5" s="5"/>
      <c r="W5" s="5"/>
    </row>
    <row r="6" customFormat="false" ht="12.75" hidden="false" customHeight="true" outlineLevel="0" collapsed="false">
      <c r="A6" s="3" t="s">
        <v>27</v>
      </c>
      <c r="B6" s="3" t="s">
        <v>28</v>
      </c>
      <c r="C6" s="3" t="s">
        <v>29</v>
      </c>
      <c r="D6" s="3" t="s">
        <v>30</v>
      </c>
      <c r="E6" s="3" t="n">
        <v>1998</v>
      </c>
      <c r="F6" s="3" t="s">
        <v>31</v>
      </c>
      <c r="G6" s="3" t="n">
        <v>1952</v>
      </c>
      <c r="H6" s="8" t="n">
        <v>1</v>
      </c>
      <c r="I6" s="3" t="n">
        <v>1972</v>
      </c>
      <c r="J6" s="9" t="n">
        <v>0.0155</v>
      </c>
      <c r="K6" s="3" t="n">
        <v>211.6</v>
      </c>
      <c r="L6" s="12" t="n">
        <v>244.8</v>
      </c>
      <c r="M6" s="11" t="n">
        <v>2.14</v>
      </c>
      <c r="N6" s="11" t="n">
        <v>63.58</v>
      </c>
      <c r="O6" s="11" t="n">
        <f aca="false">M6+N6</f>
        <v>65.72</v>
      </c>
      <c r="P6" s="12" t="n">
        <v>33240</v>
      </c>
      <c r="Q6" s="12" t="n">
        <v>19015</v>
      </c>
      <c r="R6" s="13" t="n">
        <f aca="false">VLOOKUP(F6,Sheet2!$A$1:$C$5,2)</f>
        <v>150</v>
      </c>
      <c r="S6" s="11" t="s">
        <v>26</v>
      </c>
      <c r="T6" s="13" t="n">
        <f aca="false">VLOOKUP(F6,Sheet2!$A$1:$C$5,3)</f>
        <v>250</v>
      </c>
      <c r="U6" s="21" t="n">
        <f aca="false">R6*L6/1000</f>
        <v>36.72</v>
      </c>
      <c r="V6" s="3" t="s">
        <v>26</v>
      </c>
      <c r="W6" s="21" t="n">
        <f aca="false">T6*L6/1000</f>
        <v>61.2</v>
      </c>
    </row>
    <row r="7" customFormat="false" ht="12.75" hidden="true" customHeight="false" outlineLevel="0" collapsed="false">
      <c r="A7" s="3" t="s">
        <v>27</v>
      </c>
      <c r="B7" s="3" t="s">
        <v>28</v>
      </c>
      <c r="C7" s="3" t="s">
        <v>23</v>
      </c>
      <c r="D7" s="3" t="s">
        <v>24</v>
      </c>
      <c r="E7" s="3" t="n">
        <v>1998</v>
      </c>
      <c r="F7" s="3" t="s">
        <v>25</v>
      </c>
      <c r="G7" s="3" t="n">
        <v>1952</v>
      </c>
      <c r="H7" s="8" t="n">
        <v>1</v>
      </c>
      <c r="I7" s="3" t="n">
        <v>1952</v>
      </c>
      <c r="J7" s="3" t="n">
        <v>72.8</v>
      </c>
      <c r="K7" s="3" t="n">
        <v>1221.3</v>
      </c>
      <c r="L7" s="12" t="n">
        <v>1135</v>
      </c>
      <c r="M7" s="22" t="n">
        <v>0.74</v>
      </c>
      <c r="N7" s="22" t="n">
        <v>12.44</v>
      </c>
      <c r="O7" s="22" t="n">
        <f aca="false">M7+N7</f>
        <v>13.18</v>
      </c>
      <c r="P7" s="12" t="n">
        <v>7238067</v>
      </c>
      <c r="Q7" s="12" t="n">
        <v>10247</v>
      </c>
      <c r="R7" s="13" t="n">
        <f aca="false">VLOOKUP(F7,Sheet2!$A$1:$C$5,2)</f>
        <v>600</v>
      </c>
      <c r="S7" s="11" t="s">
        <v>26</v>
      </c>
      <c r="T7" s="13" t="n">
        <f aca="false">VLOOKUP(F7,Sheet2!$A$1:$C$5,3)</f>
        <v>800</v>
      </c>
      <c r="U7" s="21" t="n">
        <f aca="false">R7*L7/1000</f>
        <v>681</v>
      </c>
      <c r="V7" s="3" t="s">
        <v>26</v>
      </c>
      <c r="W7" s="21" t="n">
        <f aca="false">T7*L7/1000</f>
        <v>908</v>
      </c>
    </row>
    <row r="8" customFormat="false" ht="12.75" hidden="false" customHeight="false" outlineLevel="0" collapsed="false">
      <c r="A8" s="3" t="s">
        <v>27</v>
      </c>
      <c r="B8" s="3" t="s">
        <v>32</v>
      </c>
      <c r="C8" s="3" t="s">
        <v>29</v>
      </c>
      <c r="D8" s="3" t="s">
        <v>30</v>
      </c>
      <c r="E8" s="3" t="n">
        <v>1998</v>
      </c>
      <c r="F8" s="3" t="s">
        <v>33</v>
      </c>
      <c r="G8" s="3" t="n">
        <v>1949</v>
      </c>
      <c r="H8" s="12" t="n">
        <v>100</v>
      </c>
      <c r="I8" s="3" t="n">
        <v>1971</v>
      </c>
      <c r="J8" s="3" t="n">
        <v>0.1</v>
      </c>
      <c r="K8" s="3" t="n">
        <v>167.54</v>
      </c>
      <c r="L8" s="12" t="n">
        <v>122</v>
      </c>
      <c r="M8" s="22" t="n">
        <v>21.68</v>
      </c>
      <c r="N8" s="22" t="n">
        <v>52.26</v>
      </c>
      <c r="O8" s="22" t="n">
        <f aca="false">M8+N8</f>
        <v>73.94</v>
      </c>
      <c r="P8" s="12" t="n">
        <v>1084</v>
      </c>
      <c r="Q8" s="12" t="n">
        <v>14389</v>
      </c>
      <c r="R8" s="12" t="n">
        <f aca="false">VLOOKUP(F8,Sheet2!$A$1:$C$5,2)</f>
        <v>150</v>
      </c>
      <c r="S8" s="12" t="s">
        <v>26</v>
      </c>
      <c r="T8" s="12" t="n">
        <f aca="false">VLOOKUP(F8,Sheet2!$A$1:$C$5,3)</f>
        <v>250</v>
      </c>
      <c r="U8" s="15" t="n">
        <f aca="false">R8*L8/1000</f>
        <v>18.3</v>
      </c>
      <c r="V8" s="15" t="s">
        <v>26</v>
      </c>
      <c r="W8" s="15" t="n">
        <f aca="false">T8*L8/1000</f>
        <v>30.5</v>
      </c>
    </row>
    <row r="9" customFormat="false" ht="12.75" hidden="true" customHeight="false" outlineLevel="0" collapsed="false">
      <c r="A9" s="3" t="s">
        <v>27</v>
      </c>
      <c r="B9" s="3" t="s">
        <v>34</v>
      </c>
      <c r="C9" s="3" t="s">
        <v>23</v>
      </c>
      <c r="D9" s="3" t="s">
        <v>24</v>
      </c>
      <c r="E9" s="3" t="n">
        <v>1998</v>
      </c>
      <c r="F9" s="3" t="s">
        <v>25</v>
      </c>
      <c r="G9" s="3" t="n">
        <v>1981</v>
      </c>
      <c r="H9" s="12" t="n">
        <v>100</v>
      </c>
      <c r="I9" s="3" t="n">
        <v>1981</v>
      </c>
      <c r="J9" s="3" t="n">
        <v>72.22</v>
      </c>
      <c r="K9" s="3" t="n">
        <v>669.29</v>
      </c>
      <c r="L9" s="12" t="n">
        <v>600</v>
      </c>
      <c r="M9" s="22" t="n">
        <v>0.97</v>
      </c>
      <c r="N9" s="22" t="n">
        <v>11.28</v>
      </c>
      <c r="O9" s="22" t="n">
        <f aca="false">M9+N9</f>
        <v>12.25</v>
      </c>
      <c r="P9" s="12" t="n">
        <v>3795969</v>
      </c>
      <c r="Q9" s="12" t="n">
        <v>10264</v>
      </c>
      <c r="R9" s="12" t="n">
        <f aca="false">VLOOKUP(F9,Sheet2!$A$1:$C$5,2)</f>
        <v>600</v>
      </c>
      <c r="S9" s="12" t="s">
        <v>26</v>
      </c>
      <c r="T9" s="12" t="n">
        <f aca="false">VLOOKUP(F9,Sheet2!$A$1:$C$5,3)</f>
        <v>800</v>
      </c>
      <c r="U9" s="15" t="n">
        <f aca="false">R9*L9/1000</f>
        <v>360</v>
      </c>
      <c r="V9" s="15" t="s">
        <v>26</v>
      </c>
      <c r="W9" s="15" t="n">
        <f aca="false">T9*L9/1000</f>
        <v>480</v>
      </c>
    </row>
    <row r="10" customFormat="false" ht="12.75" hidden="false" customHeight="false" outlineLevel="0" collapsed="false">
      <c r="A10" s="3" t="s">
        <v>21</v>
      </c>
      <c r="B10" s="3" t="s">
        <v>35</v>
      </c>
      <c r="C10" s="3" t="s">
        <v>36</v>
      </c>
      <c r="D10" s="3" t="s">
        <v>30</v>
      </c>
      <c r="E10" s="3" t="n">
        <v>1998</v>
      </c>
      <c r="F10" s="3" t="s">
        <v>33</v>
      </c>
      <c r="G10" s="3" t="n">
        <v>1970</v>
      </c>
      <c r="H10" s="12" t="n">
        <v>100</v>
      </c>
      <c r="I10" s="3" t="n">
        <v>1972</v>
      </c>
      <c r="J10" s="3" t="n">
        <v>1.5</v>
      </c>
      <c r="K10" s="3" t="n">
        <v>10.4</v>
      </c>
      <c r="L10" s="12" t="n">
        <v>11</v>
      </c>
      <c r="M10" s="22" t="n">
        <v>16.11</v>
      </c>
      <c r="N10" s="22" t="n">
        <v>38.2</v>
      </c>
      <c r="O10" s="22" t="n">
        <f aca="false">M10+N10</f>
        <v>54.31</v>
      </c>
      <c r="P10" s="12" t="n">
        <v>1445</v>
      </c>
      <c r="Q10" s="12" t="n">
        <v>10712</v>
      </c>
      <c r="R10" s="12" t="n">
        <f aca="false">VLOOKUP(F10,Sheet2!$A$1:$C$5,2)</f>
        <v>150</v>
      </c>
      <c r="S10" s="12" t="s">
        <v>26</v>
      </c>
      <c r="T10" s="12" t="n">
        <f aca="false">VLOOKUP(F10,Sheet2!$A$1:$C$5,3)</f>
        <v>250</v>
      </c>
      <c r="U10" s="15" t="n">
        <f aca="false">R10*L10/1000</f>
        <v>1.65</v>
      </c>
      <c r="V10" s="15" t="s">
        <v>26</v>
      </c>
      <c r="W10" s="15" t="n">
        <f aca="false">T10*L10/1000</f>
        <v>2.75</v>
      </c>
    </row>
    <row r="11" customFormat="false" ht="12.75" hidden="false" customHeight="false" outlineLevel="0" collapsed="false">
      <c r="A11" s="3" t="s">
        <v>21</v>
      </c>
      <c r="B11" s="3" t="s">
        <v>37</v>
      </c>
      <c r="C11" s="3" t="s">
        <v>29</v>
      </c>
      <c r="D11" s="3" t="s">
        <v>30</v>
      </c>
      <c r="E11" s="3" t="n">
        <v>1998</v>
      </c>
      <c r="F11" s="3" t="s">
        <v>33</v>
      </c>
      <c r="G11" s="3" t="n">
        <v>1972</v>
      </c>
      <c r="H11" s="12" t="n">
        <v>100</v>
      </c>
      <c r="I11" s="3" t="n">
        <v>1972</v>
      </c>
      <c r="J11" s="3" t="n">
        <v>1.03</v>
      </c>
      <c r="K11" s="3" t="n">
        <v>83.7</v>
      </c>
      <c r="L11" s="12" t="n">
        <v>98</v>
      </c>
      <c r="M11" s="22" t="n">
        <v>12.94</v>
      </c>
      <c r="N11" s="22" t="n">
        <v>51.92</v>
      </c>
      <c r="O11" s="22" t="n">
        <f aca="false">M11+N11</f>
        <v>64.86</v>
      </c>
      <c r="P11" s="12" t="n">
        <v>8803</v>
      </c>
      <c r="Q11" s="12" t="n">
        <v>14367</v>
      </c>
      <c r="R11" s="12" t="n">
        <f aca="false">VLOOKUP(F11,Sheet2!$A$1:$C$5,2)</f>
        <v>150</v>
      </c>
      <c r="S11" s="12" t="s">
        <v>26</v>
      </c>
      <c r="T11" s="12" t="n">
        <f aca="false">VLOOKUP(F11,Sheet2!$A$1:$C$5,3)</f>
        <v>250</v>
      </c>
      <c r="U11" s="15" t="n">
        <f aca="false">R11*L11/1000</f>
        <v>14.7</v>
      </c>
      <c r="V11" s="15" t="s">
        <v>26</v>
      </c>
      <c r="W11" s="15" t="n">
        <f aca="false">T11*L11/1000</f>
        <v>24.5</v>
      </c>
    </row>
    <row r="12" customFormat="false" ht="12.75" hidden="false" customHeight="false" outlineLevel="0" collapsed="false">
      <c r="A12" s="3" t="s">
        <v>21</v>
      </c>
      <c r="B12" s="3" t="s">
        <v>38</v>
      </c>
      <c r="C12" s="3" t="s">
        <v>36</v>
      </c>
      <c r="D12" s="3" t="s">
        <v>30</v>
      </c>
      <c r="E12" s="3" t="n">
        <v>1998</v>
      </c>
      <c r="F12" s="3" t="s">
        <v>33</v>
      </c>
      <c r="G12" s="3" t="n">
        <v>1968</v>
      </c>
      <c r="H12" s="12" t="n">
        <v>100</v>
      </c>
      <c r="I12" s="3" t="n">
        <v>1968</v>
      </c>
      <c r="J12" s="3" t="n">
        <v>0.19</v>
      </c>
      <c r="K12" s="3" t="n">
        <v>104.64</v>
      </c>
      <c r="L12" s="12" t="n">
        <v>104</v>
      </c>
      <c r="M12" s="22" t="n">
        <v>15.69</v>
      </c>
      <c r="N12" s="22" t="n">
        <v>120.17</v>
      </c>
      <c r="O12" s="22" t="n">
        <f aca="false">M12+N12</f>
        <v>135.86</v>
      </c>
      <c r="P12" s="12" t="n">
        <v>1721</v>
      </c>
      <c r="Q12" s="12" t="n">
        <v>33802</v>
      </c>
      <c r="R12" s="12" t="n">
        <f aca="false">VLOOKUP(F12,Sheet2!$A$1:$C$5,2)</f>
        <v>150</v>
      </c>
      <c r="S12" s="12" t="s">
        <v>26</v>
      </c>
      <c r="T12" s="12" t="n">
        <f aca="false">VLOOKUP(F12,Sheet2!$A$1:$C$5,3)</f>
        <v>250</v>
      </c>
      <c r="U12" s="15" t="n">
        <f aca="false">R12*L12/1000</f>
        <v>15.6</v>
      </c>
      <c r="V12" s="15" t="s">
        <v>26</v>
      </c>
      <c r="W12" s="15" t="n">
        <f aca="false">T12*L12/1000</f>
        <v>26</v>
      </c>
    </row>
    <row r="13" customFormat="false" ht="15" hidden="false" customHeight="false" outlineLevel="0" collapsed="false">
      <c r="A13" s="3" t="s">
        <v>21</v>
      </c>
      <c r="B13" s="3" t="s">
        <v>39</v>
      </c>
      <c r="C13" s="3" t="s">
        <v>36</v>
      </c>
      <c r="D13" s="3" t="s">
        <v>30</v>
      </c>
      <c r="E13" s="3" t="n">
        <v>1998</v>
      </c>
      <c r="F13" s="3" t="s">
        <v>40</v>
      </c>
      <c r="G13" s="3" t="n">
        <v>1953</v>
      </c>
      <c r="H13" s="12" t="n">
        <v>100</v>
      </c>
      <c r="I13" s="3" t="n">
        <v>1967</v>
      </c>
      <c r="J13" s="3" t="n">
        <v>0.79</v>
      </c>
      <c r="K13" s="3" t="n">
        <v>8.25</v>
      </c>
      <c r="L13" s="23" t="n">
        <v>8.25</v>
      </c>
      <c r="M13" s="22" t="n">
        <v>11.99</v>
      </c>
      <c r="N13" s="22" t="n">
        <v>44.78</v>
      </c>
      <c r="O13" s="22" t="n">
        <f aca="false">M13+N13</f>
        <v>56.77</v>
      </c>
      <c r="P13" s="12" t="n">
        <v>569</v>
      </c>
      <c r="Q13" s="12" t="n">
        <v>0</v>
      </c>
      <c r="R13" s="12" t="n">
        <f aca="false">VLOOKUP(F13,Sheet2!$A$1:$C$5,2)</f>
        <v>150</v>
      </c>
      <c r="S13" s="12" t="s">
        <v>26</v>
      </c>
      <c r="T13" s="12" t="n">
        <f aca="false">VLOOKUP(F13,Sheet2!$A$1:$C$5,3)</f>
        <v>250</v>
      </c>
      <c r="U13" s="24" t="n">
        <f aca="false">R13*L13/1000</f>
        <v>1.2375</v>
      </c>
      <c r="V13" s="15" t="s">
        <v>26</v>
      </c>
      <c r="W13" s="24" t="n">
        <f aca="false">T13*L13/1000</f>
        <v>2.0625</v>
      </c>
    </row>
    <row r="14" customFormat="false" ht="12.75" hidden="false" customHeight="false" outlineLevel="0" collapsed="false">
      <c r="A14" s="3"/>
      <c r="B14" s="3"/>
      <c r="C14" s="3"/>
      <c r="D14" s="3"/>
      <c r="E14" s="3"/>
      <c r="F14" s="3"/>
      <c r="G14" s="3"/>
      <c r="H14" s="12"/>
      <c r="I14" s="3"/>
      <c r="J14" s="3"/>
      <c r="K14" s="3"/>
      <c r="L14" s="12" t="n">
        <f aca="false">SUM(L6+L8+L10+L11+L12+L13)</f>
        <v>588.05</v>
      </c>
      <c r="M14" s="22"/>
      <c r="N14" s="22"/>
      <c r="O14" s="22"/>
      <c r="P14" s="12"/>
      <c r="Q14" s="12"/>
      <c r="R14" s="12"/>
      <c r="S14" s="12"/>
      <c r="T14" s="12"/>
      <c r="U14" s="13" t="n">
        <f aca="false">SUM(U6+U8+U10+U11+U12+U13)</f>
        <v>88.2075</v>
      </c>
      <c r="V14" s="15" t="s">
        <v>26</v>
      </c>
      <c r="W14" s="13" t="n">
        <f aca="false">SUM(W6+W8+W10+W11+W12+W13)</f>
        <v>147.0125</v>
      </c>
    </row>
    <row r="15" customFormat="false" ht="12.75" hidden="false" customHeight="false" outlineLevel="0" collapsed="false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13"/>
      <c r="S15" s="3"/>
      <c r="T15" s="3"/>
      <c r="U15" s="3"/>
      <c r="V15" s="3"/>
      <c r="W15" s="3"/>
    </row>
    <row r="16" customFormat="false" ht="12.75" hidden="true" customHeight="false" outlineLevel="0" collapsed="false">
      <c r="A16" s="3" t="s">
        <v>27</v>
      </c>
      <c r="B16" s="3" t="s">
        <v>32</v>
      </c>
      <c r="C16" s="3" t="s">
        <v>23</v>
      </c>
      <c r="D16" s="3" t="s">
        <v>24</v>
      </c>
      <c r="E16" s="3" t="n">
        <v>1998</v>
      </c>
      <c r="F16" s="3" t="s">
        <v>25</v>
      </c>
      <c r="G16" s="3" t="n">
        <v>1949</v>
      </c>
      <c r="H16" s="12" t="n">
        <v>100</v>
      </c>
      <c r="I16" s="3" t="n">
        <v>1949</v>
      </c>
      <c r="J16" s="3" t="n">
        <v>65.72</v>
      </c>
      <c r="K16" s="3" t="n">
        <v>1377.95</v>
      </c>
      <c r="L16" s="12" t="n">
        <v>1243</v>
      </c>
      <c r="M16" s="22" t="n">
        <v>0.74</v>
      </c>
      <c r="N16" s="22" t="n">
        <v>13.17</v>
      </c>
      <c r="O16" s="22" t="n">
        <f aca="false">M16+N16</f>
        <v>13.91</v>
      </c>
      <c r="P16" s="12" t="n">
        <v>7156230</v>
      </c>
      <c r="Q16" s="12" t="n">
        <v>10123</v>
      </c>
      <c r="R16" s="12" t="n">
        <f aca="false">VLOOKUP(F16,Sheet2!$A$1:$C$5,2)</f>
        <v>600</v>
      </c>
      <c r="S16" s="12" t="s">
        <v>26</v>
      </c>
      <c r="T16" s="12" t="n">
        <f aca="false">VLOOKUP(F16,Sheet2!$A$1:$C$5,3)</f>
        <v>800</v>
      </c>
      <c r="U16" s="15" t="n">
        <f aca="false">R16*L16/1000</f>
        <v>745.8</v>
      </c>
      <c r="V16" s="15" t="s">
        <v>26</v>
      </c>
      <c r="W16" s="15" t="n">
        <f aca="false">T16*L16/1000</f>
        <v>994.4</v>
      </c>
    </row>
    <row r="17" customFormat="false" ht="12.75" hidden="true" customHeight="false" outlineLevel="0" collapsed="false">
      <c r="A17" s="3" t="s">
        <v>27</v>
      </c>
      <c r="B17" s="3" t="s">
        <v>41</v>
      </c>
      <c r="C17" s="3" t="s">
        <v>23</v>
      </c>
      <c r="D17" s="3" t="s">
        <v>24</v>
      </c>
      <c r="E17" s="3" t="n">
        <v>1998</v>
      </c>
      <c r="F17" s="3" t="s">
        <v>25</v>
      </c>
      <c r="G17" s="3" t="n">
        <v>1991</v>
      </c>
      <c r="H17" s="12" t="n">
        <v>100</v>
      </c>
      <c r="I17" s="3" t="n">
        <v>1991</v>
      </c>
      <c r="J17" s="3" t="n">
        <v>83.35</v>
      </c>
      <c r="K17" s="3" t="n">
        <v>1425.62</v>
      </c>
      <c r="L17" s="12" t="n">
        <v>1307</v>
      </c>
      <c r="M17" s="22" t="n">
        <v>0.65</v>
      </c>
      <c r="N17" s="22" t="n">
        <v>10.47</v>
      </c>
      <c r="O17" s="22" t="n">
        <f aca="false">M17+N17</f>
        <v>11.12</v>
      </c>
      <c r="P17" s="12" t="n">
        <v>9543193</v>
      </c>
      <c r="Q17" s="12" t="n">
        <v>9744</v>
      </c>
      <c r="R17" s="12" t="n">
        <f aca="false">VLOOKUP(F17,Sheet2!$A$1:$C$5,2)</f>
        <v>600</v>
      </c>
      <c r="S17" s="12" t="s">
        <v>26</v>
      </c>
      <c r="T17" s="12" t="n">
        <f aca="false">VLOOKUP(F17,Sheet2!$A$1:$C$5,3)</f>
        <v>800</v>
      </c>
      <c r="U17" s="15" t="n">
        <f aca="false">R17*L17/1000</f>
        <v>784.2</v>
      </c>
      <c r="V17" s="15" t="s">
        <v>26</v>
      </c>
      <c r="W17" s="15" t="n">
        <f aca="false">T17*L17/1000</f>
        <v>1045.6</v>
      </c>
    </row>
    <row r="18" customFormat="false" ht="12.75" hidden="false" customHeight="false" outlineLevel="0" collapsed="false">
      <c r="A18" s="3" t="s">
        <v>27</v>
      </c>
      <c r="B18" s="3" t="s">
        <v>42</v>
      </c>
      <c r="C18" s="3" t="s">
        <v>29</v>
      </c>
      <c r="D18" s="3" t="s">
        <v>30</v>
      </c>
      <c r="E18" s="3" t="n">
        <v>1998</v>
      </c>
      <c r="F18" s="3" t="s">
        <v>43</v>
      </c>
      <c r="G18" s="3" t="n">
        <v>1992</v>
      </c>
      <c r="H18" s="8" t="n">
        <v>1</v>
      </c>
      <c r="I18" s="3" t="n">
        <v>1992</v>
      </c>
      <c r="J18" s="9" t="n">
        <v>0.0463</v>
      </c>
      <c r="K18" s="3" t="n">
        <v>489.6</v>
      </c>
      <c r="L18" s="12" t="n">
        <v>564</v>
      </c>
      <c r="M18" s="11" t="n">
        <v>2.15</v>
      </c>
      <c r="N18" s="11" t="n">
        <v>39.01</v>
      </c>
      <c r="O18" s="11" t="n">
        <f aca="false">M18+N18</f>
        <v>41.16</v>
      </c>
      <c r="P18" s="12" t="n">
        <v>228897</v>
      </c>
      <c r="Q18" s="12" t="n">
        <v>17466</v>
      </c>
      <c r="R18" s="13" t="n">
        <f aca="false">VLOOKUP(F18,Sheet2!$A$1:$C$5,2)</f>
        <v>150</v>
      </c>
      <c r="S18" s="12" t="s">
        <v>26</v>
      </c>
      <c r="T18" s="13" t="n">
        <f aca="false">VLOOKUP(F18,Sheet2!$A$1:$C$5,3)</f>
        <v>250</v>
      </c>
      <c r="U18" s="13" t="n">
        <f aca="false">R18*L18/1000</f>
        <v>84.6</v>
      </c>
      <c r="V18" s="15" t="s">
        <v>26</v>
      </c>
      <c r="W18" s="13" t="n">
        <f aca="false">T18*L18/1000</f>
        <v>141</v>
      </c>
    </row>
    <row r="19" customFormat="false" ht="12.75" hidden="false" customHeight="false" outlineLevel="0" collapsed="false">
      <c r="A19" s="3" t="s">
        <v>21</v>
      </c>
      <c r="B19" s="3" t="s">
        <v>35</v>
      </c>
      <c r="C19" s="3" t="s">
        <v>29</v>
      </c>
      <c r="D19" s="3" t="s">
        <v>30</v>
      </c>
      <c r="E19" s="3" t="n">
        <v>1998</v>
      </c>
      <c r="F19" s="3" t="s">
        <v>43</v>
      </c>
      <c r="G19" s="3" t="n">
        <v>1970</v>
      </c>
      <c r="H19" s="12" t="n">
        <v>100</v>
      </c>
      <c r="I19" s="3" t="n">
        <v>1993</v>
      </c>
      <c r="J19" s="3" t="n">
        <v>5.38</v>
      </c>
      <c r="K19" s="3" t="n">
        <v>121</v>
      </c>
      <c r="L19" s="12" t="n">
        <v>120</v>
      </c>
      <c r="M19" s="22" t="n">
        <v>0.42</v>
      </c>
      <c r="N19" s="22" t="n">
        <v>32.61</v>
      </c>
      <c r="O19" s="22" t="n">
        <f aca="false">M19+N19</f>
        <v>33.03</v>
      </c>
      <c r="P19" s="12" t="n">
        <v>56598</v>
      </c>
      <c r="Q19" s="12" t="n">
        <v>12279</v>
      </c>
      <c r="R19" s="12" t="n">
        <f aca="false">VLOOKUP(F19,Sheet2!$A$1:$C$5,2)</f>
        <v>150</v>
      </c>
      <c r="S19" s="12" t="s">
        <v>26</v>
      </c>
      <c r="T19" s="12" t="n">
        <f aca="false">VLOOKUP(F19,Sheet2!$A$1:$C$5,3)</f>
        <v>250</v>
      </c>
      <c r="U19" s="15" t="n">
        <f aca="false">R19*L19/1000</f>
        <v>18</v>
      </c>
      <c r="V19" s="15" t="s">
        <v>26</v>
      </c>
      <c r="W19" s="15" t="n">
        <f aca="false">T19*L19/1000</f>
        <v>30</v>
      </c>
    </row>
    <row r="20" customFormat="false" ht="15" hidden="false" customHeight="true" outlineLevel="0" collapsed="false">
      <c r="A20" s="3" t="s">
        <v>27</v>
      </c>
      <c r="B20" s="3" t="s">
        <v>44</v>
      </c>
      <c r="C20" s="3" t="s">
        <v>29</v>
      </c>
      <c r="D20" s="3" t="s">
        <v>30</v>
      </c>
      <c r="E20" s="3" t="n">
        <v>1998</v>
      </c>
      <c r="F20" s="3" t="s">
        <v>43</v>
      </c>
      <c r="G20" s="3" t="n">
        <v>1965</v>
      </c>
      <c r="H20" s="12" t="n">
        <v>100</v>
      </c>
      <c r="I20" s="3" t="n">
        <v>1965</v>
      </c>
      <c r="J20" s="3" t="n">
        <v>2.03</v>
      </c>
      <c r="K20" s="3" t="n">
        <v>175.64</v>
      </c>
      <c r="L20" s="10" t="n">
        <v>105</v>
      </c>
      <c r="M20" s="22" t="n">
        <v>3.07</v>
      </c>
      <c r="N20" s="22" t="n">
        <v>60.1</v>
      </c>
      <c r="O20" s="22" t="n">
        <f aca="false">M20+N20</f>
        <v>63.17</v>
      </c>
      <c r="P20" s="12" t="n">
        <v>18682</v>
      </c>
      <c r="Q20" s="12" t="n">
        <v>22578</v>
      </c>
      <c r="R20" s="12" t="n">
        <f aca="false">VLOOKUP(F20,Sheet2!$A$1:$C$5,2)</f>
        <v>150</v>
      </c>
      <c r="S20" s="12" t="s">
        <v>26</v>
      </c>
      <c r="T20" s="12" t="n">
        <f aca="false">VLOOKUP(F20,Sheet2!$A$1:$C$5,3)</f>
        <v>250</v>
      </c>
      <c r="U20" s="25" t="n">
        <f aca="false">R20*L20/1000</f>
        <v>15.75</v>
      </c>
      <c r="V20" s="15" t="s">
        <v>26</v>
      </c>
      <c r="W20" s="25" t="n">
        <f aca="false">T20*L20/1000</f>
        <v>26.25</v>
      </c>
    </row>
    <row r="21" customFormat="false" ht="12.75" hidden="true" customHeight="false" outlineLevel="0" collapsed="false">
      <c r="A21" s="3" t="s">
        <v>21</v>
      </c>
      <c r="B21" s="3" t="s">
        <v>35</v>
      </c>
      <c r="C21" s="3" t="s">
        <v>23</v>
      </c>
      <c r="D21" s="3" t="s">
        <v>24</v>
      </c>
      <c r="E21" s="3" t="n">
        <v>1998</v>
      </c>
      <c r="F21" s="3" t="s">
        <v>25</v>
      </c>
      <c r="G21" s="3" t="n">
        <v>1970</v>
      </c>
      <c r="H21" s="12" t="n">
        <v>100</v>
      </c>
      <c r="I21" s="3" t="n">
        <v>1970</v>
      </c>
      <c r="J21" s="3" t="n">
        <v>64.66</v>
      </c>
      <c r="K21" s="3" t="n">
        <v>1062</v>
      </c>
      <c r="L21" s="12" t="n">
        <v>984</v>
      </c>
      <c r="M21" s="22" t="n">
        <v>0.54</v>
      </c>
      <c r="N21" s="22" t="n">
        <v>12.65</v>
      </c>
      <c r="O21" s="22" t="n">
        <f aca="false">M21+N21</f>
        <v>13.19</v>
      </c>
      <c r="P21" s="12" t="n">
        <v>5573767</v>
      </c>
      <c r="Q21" s="12" t="n">
        <v>10250</v>
      </c>
      <c r="R21" s="12" t="n">
        <f aca="false">VLOOKUP(F21,Sheet2!$A$1:$C$5,2)</f>
        <v>600</v>
      </c>
      <c r="S21" s="12" t="s">
        <v>26</v>
      </c>
      <c r="T21" s="12" t="n">
        <f aca="false">VLOOKUP(F21,Sheet2!$A$1:$C$5,3)</f>
        <v>800</v>
      </c>
      <c r="U21" s="15" t="n">
        <f aca="false">R21*L21/1000</f>
        <v>590.4</v>
      </c>
      <c r="V21" s="15" t="s">
        <v>26</v>
      </c>
      <c r="W21" s="15" t="n">
        <f aca="false">T21*L21/1000</f>
        <v>787.2</v>
      </c>
    </row>
    <row r="22" customFormat="false" ht="12.75" hidden="false" customHeight="false" outlineLevel="0" collapsed="false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26" t="n">
        <f aca="false">SUM(L18+L19+L20)</f>
        <v>789</v>
      </c>
      <c r="M22" s="3"/>
      <c r="N22" s="3"/>
      <c r="O22" s="3"/>
      <c r="P22" s="3"/>
      <c r="Q22" s="3"/>
      <c r="R22" s="3"/>
      <c r="S22" s="3"/>
      <c r="T22" s="3"/>
      <c r="U22" s="13" t="n">
        <f aca="false">SUM(U18+U19+U20)</f>
        <v>118.35</v>
      </c>
      <c r="V22" s="15" t="s">
        <v>26</v>
      </c>
      <c r="W22" s="13" t="n">
        <f aca="false">SUM(W18+W19+W20)</f>
        <v>197.25</v>
      </c>
    </row>
    <row r="23" customFormat="false" ht="12.75" hidden="false" customHeight="false" outlineLevel="0" collapsed="false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customFormat="false" ht="12.75" hidden="true" customHeight="false" outlineLevel="0" collapsed="false">
      <c r="A24" s="3" t="s">
        <v>21</v>
      </c>
      <c r="B24" s="3" t="s">
        <v>45</v>
      </c>
      <c r="C24" s="3" t="s">
        <v>23</v>
      </c>
      <c r="D24" s="3" t="s">
        <v>24</v>
      </c>
      <c r="E24" s="3" t="n">
        <v>1998</v>
      </c>
      <c r="F24" s="3" t="s">
        <v>25</v>
      </c>
      <c r="G24" s="3" t="n">
        <v>1958</v>
      </c>
      <c r="H24" s="12" t="n">
        <v>100</v>
      </c>
      <c r="I24" s="3" t="n">
        <v>1958</v>
      </c>
      <c r="J24" s="3" t="n">
        <v>59.05</v>
      </c>
      <c r="K24" s="3" t="n">
        <v>600</v>
      </c>
      <c r="L24" s="12" t="n">
        <v>560</v>
      </c>
      <c r="M24" s="22" t="n">
        <v>0.79</v>
      </c>
      <c r="N24" s="22" t="n">
        <v>12.22</v>
      </c>
      <c r="O24" s="22" t="n">
        <f aca="false">M24+N24</f>
        <v>13.01</v>
      </c>
      <c r="P24" s="12" t="n">
        <v>2896938</v>
      </c>
      <c r="Q24" s="12" t="n">
        <v>10717</v>
      </c>
      <c r="R24" s="12" t="n">
        <f aca="false">VLOOKUP(F24,Sheet2!$A$1:$C$5,2)</f>
        <v>600</v>
      </c>
      <c r="S24" s="12" t="s">
        <v>26</v>
      </c>
      <c r="T24" s="12" t="n">
        <f aca="false">VLOOKUP(F24,Sheet2!$A$1:$C$5,3)</f>
        <v>800</v>
      </c>
      <c r="U24" s="15" t="n">
        <f aca="false">R24*L24/1000</f>
        <v>336</v>
      </c>
      <c r="V24" s="15" t="s">
        <v>26</v>
      </c>
      <c r="W24" s="15" t="n">
        <f aca="false">T24*L24/1000</f>
        <v>448</v>
      </c>
    </row>
    <row r="25" customFormat="false" ht="12.75" hidden="true" customHeight="false" outlineLevel="0" collapsed="false">
      <c r="A25" s="3" t="s">
        <v>21</v>
      </c>
      <c r="B25" s="3" t="s">
        <v>46</v>
      </c>
      <c r="C25" s="3" t="s">
        <v>23</v>
      </c>
      <c r="D25" s="3" t="s">
        <v>24</v>
      </c>
      <c r="E25" s="3" t="n">
        <v>1998</v>
      </c>
      <c r="F25" s="3" t="s">
        <v>25</v>
      </c>
      <c r="G25" s="3" t="n">
        <v>1975</v>
      </c>
      <c r="H25" s="12" t="n">
        <v>100</v>
      </c>
      <c r="I25" s="3" t="n">
        <v>1975</v>
      </c>
      <c r="J25" s="3" t="n">
        <v>67.13</v>
      </c>
      <c r="K25" s="3" t="n">
        <v>3339.9</v>
      </c>
      <c r="L25" s="12" t="n">
        <v>3160.55</v>
      </c>
      <c r="M25" s="22" t="n">
        <v>0.57</v>
      </c>
      <c r="N25" s="22" t="n">
        <v>13.04</v>
      </c>
      <c r="O25" s="22" t="n">
        <f aca="false">M25+N25</f>
        <v>13.61</v>
      </c>
      <c r="P25" s="12" t="n">
        <v>18585101</v>
      </c>
      <c r="Q25" s="12" t="n">
        <v>10253</v>
      </c>
      <c r="R25" s="12" t="n">
        <f aca="false">VLOOKUP(F25,Sheet2!$A$1:$C$5,2)</f>
        <v>600</v>
      </c>
      <c r="S25" s="12" t="s">
        <v>26</v>
      </c>
      <c r="T25" s="12" t="n">
        <f aca="false">VLOOKUP(F25,Sheet2!$A$1:$C$5,3)</f>
        <v>800</v>
      </c>
      <c r="U25" s="15" t="n">
        <f aca="false">R25*L25/1000</f>
        <v>1896.33</v>
      </c>
      <c r="V25" s="15" t="s">
        <v>26</v>
      </c>
      <c r="W25" s="15" t="n">
        <f aca="false">T25*L25/1000</f>
        <v>2528.44</v>
      </c>
    </row>
    <row r="26" customFormat="false" ht="12.75" hidden="true" customHeight="false" outlineLevel="0" collapsed="false">
      <c r="A26" s="3" t="s">
        <v>21</v>
      </c>
      <c r="B26" s="3" t="s">
        <v>47</v>
      </c>
      <c r="C26" s="3" t="s">
        <v>48</v>
      </c>
      <c r="D26" s="3" t="s">
        <v>49</v>
      </c>
      <c r="E26" s="3" t="n">
        <v>1998</v>
      </c>
      <c r="F26" s="3" t="s">
        <v>50</v>
      </c>
      <c r="G26" s="3" t="n">
        <v>1967</v>
      </c>
      <c r="H26" s="12" t="n">
        <v>100</v>
      </c>
      <c r="I26" s="3" t="n">
        <v>1967</v>
      </c>
      <c r="J26" s="3" t="n">
        <v>88.72</v>
      </c>
      <c r="K26" s="3" t="n">
        <v>64.8</v>
      </c>
      <c r="L26" s="12" t="n">
        <v>45</v>
      </c>
      <c r="M26" s="22" t="n">
        <v>0.51</v>
      </c>
      <c r="N26" s="22" t="n">
        <v>0.15</v>
      </c>
      <c r="O26" s="22" t="n">
        <f aca="false">M26+N26</f>
        <v>0.66</v>
      </c>
      <c r="P26" s="12" t="n">
        <v>349729</v>
      </c>
      <c r="Q26" s="12" t="n">
        <v>0</v>
      </c>
      <c r="R26" s="12" t="n">
        <f aca="false">VLOOKUP(F26,Sheet2!$A$1:$C$5,2)</f>
        <v>700</v>
      </c>
      <c r="S26" s="12" t="s">
        <v>26</v>
      </c>
      <c r="T26" s="12" t="n">
        <f aca="false">VLOOKUP(F26,Sheet2!$A$1:$C$5,3)</f>
        <v>800</v>
      </c>
      <c r="U26" s="15" t="n">
        <f aca="false">R26*L26/1000</f>
        <v>31.5</v>
      </c>
      <c r="V26" s="15" t="s">
        <v>26</v>
      </c>
      <c r="W26" s="15" t="n">
        <f aca="false">T26*L26/1000</f>
        <v>36</v>
      </c>
    </row>
    <row r="27" customFormat="false" ht="13.5" hidden="false" customHeight="false" outlineLevel="0" collapsed="false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27" t="n">
        <f aca="false">SUM(L4+L14+L22)</f>
        <v>1537.05</v>
      </c>
      <c r="M27" s="3"/>
      <c r="N27" s="3"/>
      <c r="O27" s="3"/>
      <c r="P27" s="3"/>
      <c r="Q27" s="3"/>
      <c r="R27" s="3"/>
      <c r="S27" s="3"/>
      <c r="T27" s="3"/>
      <c r="U27" s="28" t="n">
        <f aca="false">U4+U14+U22</f>
        <v>302.5575</v>
      </c>
      <c r="V27" s="15" t="s">
        <v>26</v>
      </c>
      <c r="W27" s="28" t="n">
        <f aca="false">SUM(W4+W14+W22)</f>
        <v>472.2625</v>
      </c>
    </row>
    <row r="28" customFormat="false" ht="12.75" hidden="true" customHeight="false" outlineLevel="0" collapsed="false">
      <c r="A28" s="3" t="s">
        <v>21</v>
      </c>
      <c r="B28" s="3" t="s">
        <v>51</v>
      </c>
      <c r="C28" s="3" t="s">
        <v>23</v>
      </c>
      <c r="D28" s="3" t="s">
        <v>24</v>
      </c>
      <c r="E28" s="3" t="n">
        <v>1998</v>
      </c>
      <c r="F28" s="3" t="s">
        <v>25</v>
      </c>
      <c r="G28" s="3" t="n">
        <v>1950</v>
      </c>
      <c r="H28" s="12" t="n">
        <v>100</v>
      </c>
      <c r="I28" s="3" t="n">
        <v>1950</v>
      </c>
      <c r="J28" s="3" t="n">
        <v>40.69</v>
      </c>
      <c r="K28" s="3" t="n">
        <v>100</v>
      </c>
      <c r="L28" s="12" t="n">
        <v>90</v>
      </c>
      <c r="M28" s="22" t="n">
        <v>2.25</v>
      </c>
      <c r="N28" s="22" t="n">
        <v>16.72</v>
      </c>
      <c r="O28" s="22" t="n">
        <f aca="false">M28+N28</f>
        <v>18.97</v>
      </c>
      <c r="P28" s="12" t="n">
        <v>320780</v>
      </c>
      <c r="Q28" s="12" t="n">
        <v>13022</v>
      </c>
      <c r="R28" s="12" t="n">
        <f aca="false">VLOOKUP(F28,Sheet2!$A$1:$C$5,2)</f>
        <v>600</v>
      </c>
      <c r="S28" s="12" t="s">
        <v>26</v>
      </c>
      <c r="T28" s="12" t="n">
        <f aca="false">VLOOKUP(F28,Sheet2!$A$1:$C$5,3)</f>
        <v>800</v>
      </c>
      <c r="U28" s="15" t="n">
        <f aca="false">R28*L28/1000</f>
        <v>54</v>
      </c>
      <c r="V28" s="15" t="s">
        <v>26</v>
      </c>
      <c r="W28" s="15" t="n">
        <f aca="false">T28*L28/1000</f>
        <v>72</v>
      </c>
    </row>
    <row r="29" customFormat="false" ht="13.5" hidden="false" customHeight="false" outlineLevel="0" collapsed="false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customFormat="false" ht="12.75" hidden="true" customHeight="false" outlineLevel="0" collapsed="false">
      <c r="A30" s="3" t="s">
        <v>21</v>
      </c>
      <c r="B30" s="3" t="s">
        <v>39</v>
      </c>
      <c r="C30" s="3" t="s">
        <v>52</v>
      </c>
      <c r="D30" s="3" t="s">
        <v>24</v>
      </c>
      <c r="E30" s="3" t="n">
        <v>1998</v>
      </c>
      <c r="F30" s="3" t="s">
        <v>25</v>
      </c>
      <c r="G30" s="3"/>
      <c r="H30" s="8" t="n">
        <v>1</v>
      </c>
      <c r="I30" s="3" t="n">
        <v>1995</v>
      </c>
      <c r="J30" s="3" t="n">
        <v>52.44</v>
      </c>
      <c r="K30" s="3" t="n">
        <v>304.5</v>
      </c>
      <c r="L30" s="12" t="n">
        <v>262</v>
      </c>
      <c r="M30" s="22" t="n">
        <v>5.77</v>
      </c>
      <c r="N30" s="22" t="n">
        <v>14.03</v>
      </c>
      <c r="O30" s="22" t="n">
        <f aca="false">M30+N30</f>
        <v>19.8</v>
      </c>
      <c r="P30" s="12" t="n">
        <v>1203631</v>
      </c>
      <c r="Q30" s="12" t="n">
        <v>11341</v>
      </c>
      <c r="R30" s="13" t="n">
        <f aca="false">VLOOKUP(F30,Sheet2!$A$1:$C$5,2)</f>
        <v>600</v>
      </c>
      <c r="S30" s="11" t="s">
        <v>26</v>
      </c>
      <c r="T30" s="13" t="n">
        <f aca="false">VLOOKUP(F30,Sheet2!$A$1:$C$5,3)</f>
        <v>800</v>
      </c>
      <c r="U30" s="13" t="n">
        <f aca="false">R30*L30*1000</f>
        <v>157200000</v>
      </c>
      <c r="V30" s="3" t="s">
        <v>26</v>
      </c>
      <c r="W30" s="13" t="n">
        <f aca="false">T30*L30*1000</f>
        <v>209600000</v>
      </c>
    </row>
    <row r="31" customFormat="false" ht="12.75" hidden="true" customHeight="false" outlineLevel="0" collapsed="false">
      <c r="A31" s="3" t="s">
        <v>21</v>
      </c>
      <c r="B31" s="3" t="s">
        <v>39</v>
      </c>
      <c r="C31" s="3" t="s">
        <v>23</v>
      </c>
      <c r="D31" s="3" t="s">
        <v>24</v>
      </c>
      <c r="E31" s="3" t="n">
        <v>1998</v>
      </c>
      <c r="F31" s="3" t="s">
        <v>25</v>
      </c>
      <c r="G31" s="3"/>
      <c r="H31" s="8" t="n">
        <v>1</v>
      </c>
      <c r="I31" s="3" t="n">
        <v>1953</v>
      </c>
      <c r="J31" s="3" t="n">
        <v>59.44</v>
      </c>
      <c r="K31" s="3" t="n">
        <v>860.25</v>
      </c>
      <c r="L31" s="12" t="n">
        <v>668</v>
      </c>
      <c r="M31" s="22" t="n">
        <v>1.15</v>
      </c>
      <c r="N31" s="22" t="n">
        <v>12.08</v>
      </c>
      <c r="O31" s="22" t="n">
        <f aca="false">M31+N31</f>
        <v>13.23</v>
      </c>
      <c r="P31" s="12" t="n">
        <v>3478047</v>
      </c>
      <c r="Q31" s="12" t="n">
        <v>10753</v>
      </c>
      <c r="R31" s="13" t="n">
        <f aca="false">VLOOKUP(F31,Sheet2!$A$1:$C$5,2)</f>
        <v>600</v>
      </c>
      <c r="S31" s="11" t="s">
        <v>26</v>
      </c>
      <c r="T31" s="13" t="n">
        <f aca="false">VLOOKUP(F31,Sheet2!$A$1:$C$5,3)</f>
        <v>800</v>
      </c>
      <c r="U31" s="13" t="n">
        <f aca="false">R31*L31*1000</f>
        <v>400800000</v>
      </c>
      <c r="V31" s="3" t="s">
        <v>26</v>
      </c>
      <c r="W31" s="13" t="n">
        <f aca="false">T31*L31*1000</f>
        <v>534400000</v>
      </c>
    </row>
    <row r="32" customFormat="false" ht="12.75" hidden="false" customHeight="false" outlineLevel="0" collapsed="false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29"/>
      <c r="N32" s="29"/>
      <c r="O32" s="29"/>
      <c r="P32" s="29"/>
      <c r="Q32" s="29"/>
      <c r="R32" s="30"/>
      <c r="S32" s="30"/>
      <c r="T32" s="30"/>
      <c r="U32" s="3"/>
      <c r="V32" s="3"/>
      <c r="W32" s="3"/>
    </row>
    <row r="33" customFormat="false" ht="12.75" hidden="false" customHeight="false" outlineLevel="0" collapsed="false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customFormat="false" ht="12.75" hidden="false" customHeight="false" outlineLevel="0" collapsed="false">
      <c r="A34" s="3"/>
      <c r="B34" s="31" t="s">
        <v>53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customFormat="false" ht="12.75" hidden="false" customHeight="false" outlineLevel="0" collapsed="false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customFormat="false" ht="12.75" hidden="false" customHeight="false" outlineLevel="0" collapsed="false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</sheetData>
  <mergeCells count="2">
    <mergeCell ref="R2:T2"/>
    <mergeCell ref="U2:W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6" activeCellId="0" sqref="F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13"/>
  </cols>
  <sheetData>
    <row r="1" customFormat="false" ht="12.75" hidden="false" customHeight="false" outlineLevel="0" collapsed="false">
      <c r="A1" s="0" t="s">
        <v>25</v>
      </c>
      <c r="B1" s="32" t="n">
        <v>600</v>
      </c>
      <c r="C1" s="32" t="n">
        <v>800</v>
      </c>
    </row>
    <row r="2" customFormat="false" ht="12.75" hidden="false" customHeight="false" outlineLevel="0" collapsed="false">
      <c r="A2" s="0" t="s">
        <v>43</v>
      </c>
      <c r="B2" s="32" t="n">
        <v>150</v>
      </c>
      <c r="C2" s="32" t="n">
        <v>250</v>
      </c>
    </row>
    <row r="3" customFormat="false" ht="12.75" hidden="false" customHeight="false" outlineLevel="0" collapsed="false">
      <c r="A3" s="0" t="s">
        <v>31</v>
      </c>
      <c r="B3" s="32" t="n">
        <v>150</v>
      </c>
      <c r="C3" s="32" t="n">
        <v>250</v>
      </c>
    </row>
    <row r="4" customFormat="false" ht="12.75" hidden="false" customHeight="false" outlineLevel="0" collapsed="false">
      <c r="A4" s="0" t="s">
        <v>33</v>
      </c>
      <c r="B4" s="32" t="n">
        <v>150</v>
      </c>
      <c r="C4" s="32" t="n">
        <v>250</v>
      </c>
    </row>
    <row r="5" customFormat="false" ht="12.75" hidden="false" customHeight="false" outlineLevel="0" collapsed="false">
      <c r="A5" s="0" t="s">
        <v>50</v>
      </c>
      <c r="B5" s="32" t="n">
        <v>700</v>
      </c>
      <c r="C5" s="32" t="n">
        <v>800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2000-03-08T19:41:52Z</dcterms:created>
  <dc:creator>rkelley</dc:creator>
  <dc:description/>
  <dc:language>en-US</dc:language>
  <cp:lastModifiedBy>Jeffrey M. Bartlett</cp:lastModifiedBy>
  <cp:lastPrinted>2000-03-10T13:12:07Z</cp:lastPrinted>
  <cp:revision>0</cp:revision>
  <dc:subject/>
  <dc:title/>
</cp:coreProperties>
</file>