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April Invoice" sheetId="2" state="visible" r:id="rId4"/>
    <sheet name="May Invoice" sheetId="3" state="visible" r:id="rId5"/>
    <sheet name="June Invoice" sheetId="4" state="visible" r:id="rId6"/>
    <sheet name="Invoice - Late Charges" sheetId="5" state="visible" r:id="rId7"/>
    <sheet name="102400 Rvsd 031700 to 041700" sheetId="6" state="visible" r:id="rId8"/>
    <sheet name="102400 RVSD 041700 to 051600" sheetId="7" state="visible" r:id="rId9"/>
    <sheet name="102400 Rvsd51600 to 61600" sheetId="8" state="visible" r:id="rId10"/>
    <sheet name="Assumed price schedule" sheetId="9" state="visible" r:id="rId11"/>
  </sheets>
  <externalReferences>
    <externalReference r:id="rId12"/>
    <externalReference r:id="rId13"/>
    <externalReference r:id="rId14"/>
    <externalReference r:id="rId15"/>
    <externalReference r:id="rId16"/>
  </externalReferences>
  <definedNames>
    <definedName function="false" hidden="false" localSheetId="5" name="_xlnm.Print_Area" vbProcedure="false">'102400 Rvsd 031700 to 041700'!$A$1:$A$44</definedName>
    <definedName function="false" hidden="false" localSheetId="6" name="_xlnm.Print_Area" vbProcedure="false">'102400 RVSD 041700 to 051600'!$A$1:$A$44</definedName>
    <definedName function="false" hidden="false" localSheetId="7" name="_xlnm.Print_Area" vbProcedure="false">'102400 Rvsd51600 to 61600'!$A$1:$A$44</definedName>
    <definedName function="false" hidden="false" localSheetId="1" name="_xlnm.Print_Area" vbProcedure="false">'April Invoice'!$A$1:$Q$30</definedName>
    <definedName function="false" hidden="false" localSheetId="1" name="_xlnm.Print_Titles" vbProcedure="false">'April Invoice'!$1:$21</definedName>
    <definedName function="false" hidden="false" localSheetId="4" name="_xlnm.Print_Area" vbProcedure="false">'Invoice - Late Charges'!$A$1:$Q$44</definedName>
    <definedName function="false" hidden="false" localSheetId="4" name="_xlnm.Print_Titles" vbProcedure="false">'Invoice - Late Charges'!$1:$19</definedName>
    <definedName function="false" hidden="false" localSheetId="3" name="_xlnm.Print_Area" vbProcedure="false">'June Invoice'!$A$1:$Q$30</definedName>
    <definedName function="false" hidden="false" localSheetId="3" name="_xlnm.Print_Titles" vbProcedure="false">'June Invoice'!$1:$21</definedName>
    <definedName function="false" hidden="false" localSheetId="2" name="_xlnm.Print_Area" vbProcedure="false">'May Invoice'!$A$1:$Q$30</definedName>
    <definedName function="false" hidden="false" localSheetId="2" name="_xlnm.Print_Titles" vbProcedure="false">'May Invoice'!$1:$21</definedName>
    <definedName function="false" hidden="false" name="ADDRESS" vbProcedure="false">#REF!</definedName>
    <definedName function="false" hidden="false" name="Amounts" vbProcedure="false">'[1]Journal Voucher'!$C$23,'[1]Journal Voucher'!$C$11,'[1]Journal Voucher'!$C$14,'[1]Journal Voucher'!$C$17,'[1]Journal Voucher'!$C$20,'[1]Journal Voucher'!$C$26,'[1]Journal Voucher'!$C$29,'[1]Journal Voucher'!$C$32</definedName>
    <definedName function="false" hidden="false" name="BANKS" vbProcedure="false">#REF!</definedName>
    <definedName function="false" hidden="false" name="CARP" vbProcedure="false">#REF!</definedName>
    <definedName function="false" hidden="false" name="Comments" vbProcedure="false">#REF!</definedName>
    <definedName function="false" hidden="false" name="Customer_Notes" vbProcedure="false">#REF!</definedName>
    <definedName function="false" hidden="false" name="DetailAdd" vbProcedure="false">#REF!</definedName>
    <definedName function="false" hidden="false" name="DetailClear" vbProcedure="false">#REF!</definedName>
    <definedName function="false" hidden="false" name="Pivot1" vbProcedure="false">#REF!</definedName>
    <definedName function="false" hidden="false" name="Pivot2" vbProcedure="false">#REF!</definedName>
    <definedName function="false" hidden="false" name="Print_Area_MI" vbProcedure="false">#REF!</definedName>
    <definedName function="false" hidden="false" name="Procedures" vbProcedure="false">#REF!</definedName>
    <definedName function="false" hidden="false" name="Pur_Amt" vbProcedure="false">#REF!</definedName>
    <definedName function="false" hidden="false" name="Pur_Vol" vbProcedure="false">#REF!</definedName>
    <definedName function="false" hidden="false" name="REMIT" vbProcedure="false">#REF!</definedName>
    <definedName function="false" hidden="false" name="Sal_Amt" vbProcedure="false">#REF!</definedName>
    <definedName function="false" hidden="false" name="Sal_Vol" vbProcedure="false">#REF!</definedName>
    <definedName function="false" hidden="false" name="Trn_Amt" vbProcedure="false">#REF!</definedName>
    <definedName function="false" hidden="false" name="Trn_Vol" vbProcedure="false">#REF!</definedName>
    <definedName function="false" hidden="false" localSheetId="8" name="Amounts" vbProcedure="false">'[5]Journal Voucher'!$C$23,'[5]Journal Voucher'!$C$11,'[5]Journal Voucher'!$C$14,'[5]Journal Voucher'!$C$17,'[5]Journal Voucher'!$C$20,'[5]Journal Voucher'!$C$26,'[5]Journal Voucher'!$C$29,'[5]Journal Voucher'!$C$32</definedName>
    <definedName function="false" hidden="false" localSheetId="8" name="Comments" vbProcedure="false">#REF!</definedName>
    <definedName function="false" hidden="false" localSheetId="8" name="DetailClear" vbProcedure="false">#REF!</definedName>
    <definedName function="false" hidden="false" localSheetId="8" name="Pur_Amt" vbProcedure="false">#REF!</definedName>
    <definedName function="false" hidden="false" localSheetId="8" name="Sal_Amt" vbProcedure="false">#REF!</definedName>
    <definedName function="false" hidden="false" localSheetId="8" name="Sal_Vol" vbProcedure="false">#REF!</definedName>
    <definedName function="false" hidden="false" localSheetId="8" name="Trn_Amt" vbProcedure="false">#REF!</definedName>
    <definedName function="false" hidden="false" localSheetId="8" name="Trn_Vol" vbProcedure="false">#REF!</definedName>
  </definedNames>
  <calcPr iterateCount="3" refMode="A1" iterate="tru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 authorId="0">
      <text>
        <r>
          <rPr>
            <b val="true"/>
            <sz val="8"/>
            <color rgb="FF000000"/>
            <rFont val="Tahoma"/>
            <family val="0"/>
          </rPr>
          <t xml:space="preserve">Rebecca Grace:
</t>
        </r>
        <r>
          <rPr>
            <sz val="8"/>
            <color rgb="FF000000"/>
            <rFont val="Tahoma"/>
            <family val="0"/>
          </rPr>
          <t xml:space="preserve">change this to the 19 of the beginning date month (ie billing period is 10/18/99 - 11/17/99, this date would be 10/19/99)</t>
        </r>
      </text>
      <mc:AlternateContent>
        <mc:Choice Requires="v2">
          <commentPr autoFill="true" autoScale="false" colHidden="false" locked="false" rowHidden="false" textHAlign="justify" textVAlign="top">
            <anchor moveWithCells="false" sizeWithCells="false">
              <xdr:from>
                <xdr:col>1</xdr:col>
                <xdr:colOff>16</xdr:colOff>
                <xdr:row>4</xdr:row>
                <xdr:rowOff>7</xdr:rowOff>
              </xdr:from>
              <xdr:to>
                <xdr:col>2</xdr:col>
                <xdr:colOff>-16</xdr:colOff>
                <xdr:row>11</xdr:row>
                <xdr:rowOff>6</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 authorId="0">
      <text>
        <r>
          <rPr>
            <b val="true"/>
            <sz val="8"/>
            <color rgb="FF000000"/>
            <rFont val="Tahoma"/>
            <family val="0"/>
          </rPr>
          <t xml:space="preserve">Rebecca Grace:
</t>
        </r>
        <r>
          <rPr>
            <sz val="8"/>
            <color rgb="FF000000"/>
            <rFont val="Tahoma"/>
            <family val="0"/>
          </rPr>
          <t xml:space="preserve">change this to the 19 of the beginning date month (ie billing period is 10/18/99 - 11/17/99, this date would be 10/19/99)</t>
        </r>
      </text>
      <mc:AlternateContent>
        <mc:Choice Requires="v2">
          <commentPr autoFill="true" autoScale="false" colHidden="false" locked="false" rowHidden="false" textHAlign="justify" textVAlign="top">
            <anchor moveWithCells="false" sizeWithCells="false">
              <xdr:from>
                <xdr:col>1</xdr:col>
                <xdr:colOff>16</xdr:colOff>
                <xdr:row>4</xdr:row>
                <xdr:rowOff>7</xdr:rowOff>
              </xdr:from>
              <xdr:to>
                <xdr:col>2</xdr:col>
                <xdr:colOff>50</xdr:colOff>
                <xdr:row>11</xdr:row>
                <xdr:rowOff>6</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 authorId="0">
      <text>
        <r>
          <rPr>
            <b val="true"/>
            <sz val="8"/>
            <color rgb="FF000000"/>
            <rFont val="Tahoma"/>
            <family val="0"/>
          </rPr>
          <t xml:space="preserve">Rebecca Grace:
</t>
        </r>
        <r>
          <rPr>
            <sz val="8"/>
            <color rgb="FF000000"/>
            <rFont val="Tahoma"/>
            <family val="0"/>
          </rPr>
          <t xml:space="preserve">change this to the 19 of the beginning date month (ie billing period is 10/18/99 - 11/17/99, this date would be 10/19/99)</t>
        </r>
      </text>
      <mc:AlternateContent>
        <mc:Choice Requires="v2">
          <commentPr autoFill="true" autoScale="false" colHidden="false" locked="false" rowHidden="false" textHAlign="justify" textVAlign="top">
            <anchor moveWithCells="false" sizeWithCells="false">
              <xdr:from>
                <xdr:col>1</xdr:col>
                <xdr:colOff>16</xdr:colOff>
                <xdr:row>4</xdr:row>
                <xdr:rowOff>7</xdr:rowOff>
              </xdr:from>
              <xdr:to>
                <xdr:col>2</xdr:col>
                <xdr:colOff>42</xdr:colOff>
                <xdr:row>11</xdr:row>
                <xdr:rowOff>6</xdr:rowOff>
              </xdr:to>
            </anchor>
          </commentPr>
        </mc:Choice>
        <mc:Fallback/>
      </mc:AlternateContent>
    </comment>
  </commentList>
</comments>
</file>

<file path=xl/sharedStrings.xml><?xml version="1.0" encoding="utf-8"?>
<sst xmlns="http://schemas.openxmlformats.org/spreadsheetml/2006/main" count="325" uniqueCount="127">
  <si>
    <t xml:space="preserve">Exhibit C</t>
  </si>
  <si>
    <t xml:space="preserve">Can Fibre Billing Summary</t>
  </si>
  <si>
    <t xml:space="preserve">Power</t>
  </si>
  <si>
    <t xml:space="preserve">Delivery Term</t>
  </si>
  <si>
    <t xml:space="preserve">Amount Due EPMI</t>
  </si>
  <si>
    <t xml:space="preserve">10/18/99 - 11/17/99</t>
  </si>
  <si>
    <t xml:space="preserve">11/17/99 - 12/17/99</t>
  </si>
  <si>
    <t xml:space="preserve">12/17/99 - 1/18/00</t>
  </si>
  <si>
    <t xml:space="preserve">1/18/00 - 2/16/00</t>
  </si>
  <si>
    <t xml:space="preserve">2/16/00 - 3/17/00</t>
  </si>
  <si>
    <t xml:space="preserve">3/17/00 - 4/17/00</t>
  </si>
  <si>
    <t xml:space="preserve">4/17/00 - 5/16/00</t>
  </si>
  <si>
    <t xml:space="preserve">5/16/00 - 6/15/00</t>
  </si>
  <si>
    <t xml:space="preserve">Interest as of 10/31/00</t>
  </si>
  <si>
    <t xml:space="preserve"> </t>
  </si>
  <si>
    <t xml:space="preserve">INVOICE</t>
  </si>
  <si>
    <t xml:space="preserve">CUSTOMER INFORMATION</t>
  </si>
  <si>
    <t xml:space="preserve">INVOICE INFORMATION</t>
  </si>
  <si>
    <t xml:space="preserve">CONTRACT INFORMATION</t>
  </si>
  <si>
    <t xml:space="preserve">PAYMENT INFORMATION</t>
  </si>
  <si>
    <t xml:space="preserve">CanFibre of Riverside, Inc.</t>
  </si>
  <si>
    <t xml:space="preserve">INVOICE   #</t>
  </si>
  <si>
    <t xml:space="preserve">2-20-873-0416-5-1-00</t>
  </si>
  <si>
    <t xml:space="preserve">Contract #: 96009482</t>
  </si>
  <si>
    <t xml:space="preserve">WIRE TRANSFER:</t>
  </si>
  <si>
    <t xml:space="preserve">Check Payment:</t>
  </si>
  <si>
    <t xml:space="preserve">1755 Brown Ave</t>
  </si>
  <si>
    <t xml:space="preserve">INVOICE DATE:</t>
  </si>
  <si>
    <t xml:space="preserve">Contract Date: 07/10/97</t>
  </si>
  <si>
    <t xml:space="preserve">NationsBank of Texas - Dallas</t>
  </si>
  <si>
    <t xml:space="preserve">Enron Power Marketing Inc</t>
  </si>
  <si>
    <t xml:space="preserve">Riverside, CA 92509</t>
  </si>
  <si>
    <t xml:space="preserve">DUE DATE:</t>
  </si>
  <si>
    <t xml:space="preserve">for Enron Power Marketing, Inc.</t>
  </si>
  <si>
    <t xml:space="preserve">PO Box 844291</t>
  </si>
  <si>
    <t xml:space="preserve">Attn.: Stewart Wolff</t>
  </si>
  <si>
    <t xml:space="preserve">TERMS:</t>
  </si>
  <si>
    <t xml:space="preserve">on or before five (5) days after receipt of seller's statement, if holiday, the next business day</t>
  </si>
  <si>
    <t xml:space="preserve">CONTACT:</t>
  </si>
  <si>
    <t xml:space="preserve">ABA Routing #111000012</t>
  </si>
  <si>
    <t xml:space="preserve">Dallas, Tx 75284-4291</t>
  </si>
  <si>
    <t xml:space="preserve">Dan Houston</t>
  </si>
  <si>
    <t xml:space="preserve">Account # 375 046 9312</t>
  </si>
  <si>
    <t xml:space="preserve">Phone:  (909) 682- 8500</t>
  </si>
  <si>
    <t xml:space="preserve">Tele #:  (713)  853-1416</t>
  </si>
  <si>
    <t xml:space="preserve">Fax:      (909) 682- 5004</t>
  </si>
  <si>
    <t xml:space="preserve">FAX #:  (713)  646-4061</t>
  </si>
  <si>
    <t xml:space="preserve">DATES</t>
  </si>
  <si>
    <t xml:space="preserve">HOUR   ENDING</t>
  </si>
  <si>
    <t xml:space="preserve">ENERGY</t>
  </si>
  <si>
    <t xml:space="preserve">PRICE</t>
  </si>
  <si>
    <t xml:space="preserve">TOTAL</t>
  </si>
  <si>
    <t xml:space="preserve">FACILITY LOCATION</t>
  </si>
  <si>
    <t xml:space="preserve">START</t>
  </si>
  <si>
    <t xml:space="preserve">END</t>
  </si>
  <si>
    <t xml:space="preserve">KWHR</t>
  </si>
  <si>
    <t xml:space="preserve">CODE</t>
  </si>
  <si>
    <t xml:space="preserve">DOLLARS</t>
  </si>
  <si>
    <t xml:space="preserve">Amount Due Enron Power Marketing</t>
  </si>
  <si>
    <t xml:space="preserve">Kyle Gibson</t>
  </si>
  <si>
    <t xml:space="preserve">Tele #:  (713)  853-7579</t>
  </si>
  <si>
    <t xml:space="preserve">NTP000775/2-20-873-0416</t>
  </si>
  <si>
    <t xml:space="preserve">Enron Power Marketing, Inc.</t>
  </si>
  <si>
    <t xml:space="preserve">Bank of America </t>
  </si>
  <si>
    <t xml:space="preserve">Dallas, Texas</t>
  </si>
  <si>
    <t xml:space="preserve">INTEREST INVOICE</t>
  </si>
  <si>
    <t xml:space="preserve">00040- 6-07-873-0416</t>
  </si>
  <si>
    <t xml:space="preserve">late charges are due on receipt</t>
  </si>
  <si>
    <t xml:space="preserve">Days</t>
  </si>
  <si>
    <t xml:space="preserve">Item</t>
  </si>
  <si>
    <t xml:space="preserve">Due Dates</t>
  </si>
  <si>
    <t xml:space="preserve">Date Paid</t>
  </si>
  <si>
    <t xml:space="preserve">Overdue</t>
  </si>
  <si>
    <t xml:space="preserve">Invoice Amount</t>
  </si>
  <si>
    <t xml:space="preserve">Interest Rate (Prime + 2%)</t>
  </si>
  <si>
    <t xml:space="preserve">Total Amount*</t>
  </si>
  <si>
    <t xml:space="preserve">Total Amount of Interest Due</t>
  </si>
  <si>
    <t xml:space="preserve">Balance Due</t>
  </si>
  <si>
    <t xml:space="preserve">Interest calculation assumes total amount outstanding is paid with the current invoice due 6/12/00..</t>
  </si>
  <si>
    <t xml:space="preserve">Calculation of Enron / CanFibre Portions of</t>
  </si>
  <si>
    <t xml:space="preserve">Southern California Edison Company's Bill</t>
  </si>
  <si>
    <t xml:space="preserve">19th of the first month you are calculating for</t>
  </si>
  <si>
    <t xml:space="preserve">=</t>
  </si>
  <si>
    <t xml:space="preserve">Enter information</t>
  </si>
  <si>
    <t xml:space="preserve">Calculated value</t>
  </si>
  <si>
    <t xml:space="preserve">Total bill in $</t>
  </si>
  <si>
    <t xml:space="preserve">Added facility charge</t>
  </si>
  <si>
    <t xml:space="preserve">State Energy Tax</t>
  </si>
  <si>
    <t xml:space="preserve">Energy usage in KWH</t>
  </si>
  <si>
    <t xml:space="preserve">Late charges (if any)</t>
  </si>
  <si>
    <t xml:space="preserve">Energy usage in MWH</t>
  </si>
  <si>
    <t xml:space="preserve">Weighted Average cost per MW</t>
  </si>
  <si>
    <t xml:space="preserve">(total bill - added facility charge and taxes-any late charges if any/Energy usage)*1000</t>
  </si>
  <si>
    <t xml:space="preserve">Assumed Price</t>
  </si>
  <si>
    <t xml:space="preserve">formula from the assumed price schedule worksheet - based on the date in A6</t>
  </si>
  <si>
    <t xml:space="preserve">Enron's per MW cost</t>
  </si>
  <si>
    <t xml:space="preserve">Weighted avg price-(40+(Weighted Average cost-Assumed price)</t>
  </si>
  <si>
    <t xml:space="preserve">Enrons portion of bill(Enrons per MW cost * Energy usage in MW)</t>
  </si>
  <si>
    <t xml:space="preserve">SUMMARY</t>
  </si>
  <si>
    <t xml:space="preserve">Canfibres' portion of bill</t>
  </si>
  <si>
    <t xml:space="preserve">see below</t>
  </si>
  <si>
    <t xml:space="preserve">Enron's Portion of bill</t>
  </si>
  <si>
    <t xml:space="preserve">Total Bill</t>
  </si>
  <si>
    <t xml:space="preserve">Check( needs to be zero) </t>
  </si>
  <si>
    <t xml:space="preserve">CanFibre's energy usage charge=(Weighted AVG cost minus Enron's per MW cost)</t>
  </si>
  <si>
    <t xml:space="preserve">Added Facility charge</t>
  </si>
  <si>
    <t xml:space="preserve">Late Charges If any</t>
  </si>
  <si>
    <t xml:space="preserve">Note:  This spreadsheet was set up to average the contract price over the billing period.  The contract price is by delivery month and the billing period for SO Cal Ed is normally the 18th to the 17th (10/18/99 - 11/17/99).  The period beginnign adn ending in the spreadsheet does not match the billing periof form SO Cal Ed exactly - Donny Vinson said a day or two on either side is OK (12/7/99). </t>
  </si>
  <si>
    <t xml:space="preserve">Month</t>
  </si>
  <si>
    <t xml:space="preserve">Price ($/MWh)</t>
  </si>
  <si>
    <t xml:space="preserve">Days in month</t>
  </si>
  <si>
    <t xml:space="preserve">Price per day</t>
  </si>
  <si>
    <t xml:space="preserve">Days frm </t>
  </si>
  <si>
    <t xml:space="preserve">Days until</t>
  </si>
  <si>
    <t xml:space="preserve">$days frm</t>
  </si>
  <si>
    <t xml:space="preserve">$days til</t>
  </si>
  <si>
    <t xml:space="preserve">period beginning</t>
  </si>
  <si>
    <t xml:space="preserve">period ending</t>
  </si>
  <si>
    <t xml:space="preserve">Days in period</t>
  </si>
  <si>
    <t xml:space="preserve">Month ended price</t>
  </si>
  <si>
    <t xml:space="preserve">New Assumed price</t>
  </si>
  <si>
    <t xml:space="preserve">13 days</t>
  </si>
  <si>
    <t xml:space="preserve">NA</t>
  </si>
  <si>
    <t xml:space="preserve">rest of March</t>
  </si>
  <si>
    <t xml:space="preserve">lst of March</t>
  </si>
  <si>
    <t xml:space="preserve">This starts in OCT</t>
  </si>
  <si>
    <t xml:space="preserve">This includes last 8 days of March</t>
  </si>
</sst>
</file>

<file path=xl/styles.xml><?xml version="1.0" encoding="utf-8"?>
<styleSheet xmlns="http://schemas.openxmlformats.org/spreadsheetml/2006/main">
  <numFmts count="28">
    <numFmt numFmtId="164" formatCode="General"/>
    <numFmt numFmtId="165" formatCode="_(* #,##0_);_(* \(#,##0\);_(* \-_);_(@_)"/>
    <numFmt numFmtId="166" formatCode="_ * #,##0_ ;_ * \-#,##0_ ;_ * \-_ ;_ @_ "/>
    <numFmt numFmtId="167" formatCode="[$-409]#,##0_);[RED]\(#,##0\)"/>
    <numFmt numFmtId="168" formatCode="_(* #,##0.00_);_(* \(#,##0.00\);_(* \-??_);_(@_)"/>
    <numFmt numFmtId="169" formatCode="_ * #,##0.00_ ;_ * \-#,##0.00_ ;_ * \-??_ ;_ @_ "/>
    <numFmt numFmtId="170" formatCode="[$-409]#,##0.00_);[RED]\(#,##0.00\)"/>
    <numFmt numFmtId="171" formatCode="_(\$* #,##0_);_(\$* \(#,##0\);_(\$* \-_);_(@_)"/>
    <numFmt numFmtId="172" formatCode="_ &quot;$ &quot;* #,##0_ ;_ &quot;$ &quot;* \-#,##0_ ;_ &quot;$ &quot;* \-_ ;_ @_ "/>
    <numFmt numFmtId="173" formatCode="\$#,##0_);[RED]&quot;($&quot;#,##0\)"/>
    <numFmt numFmtId="174" formatCode="\$#,##0.00_);[RED]&quot;($&quot;#,##0.00\)"/>
    <numFmt numFmtId="175" formatCode="_(\$* #,##0.00_);_(\$* \(#,##0.00\);_(\$* \-??_);_(@_)"/>
    <numFmt numFmtId="176" formatCode="_ &quot;$ &quot;* #,##0.00_ ;_ &quot;$ &quot;* \-#,##0.00_ ;_ &quot;$ &quot;* \-??_ ;_ @_ "/>
    <numFmt numFmtId="177" formatCode="General_)"/>
    <numFmt numFmtId="178" formatCode="[$-409]m/d/yyyy"/>
    <numFmt numFmtId="179" formatCode="[$-409]d\-mmm\-yy"/>
    <numFmt numFmtId="180" formatCode="\$#,##0.0000_);[RED]&quot;($&quot;#,##0.0000\)"/>
    <numFmt numFmtId="181" formatCode="[$-409]#,##0.00_);\(#,##0.00\)"/>
    <numFmt numFmtId="182" formatCode="[$-409]mmm\-yy"/>
    <numFmt numFmtId="183" formatCode=";;;"/>
    <numFmt numFmtId="184" formatCode="[$-409]h:mm"/>
    <numFmt numFmtId="185" formatCode="#,##0;\(#,##0\);&quot;--&quot;"/>
    <numFmt numFmtId="186" formatCode="\$#,##0.00"/>
    <numFmt numFmtId="187" formatCode="0.00%"/>
    <numFmt numFmtId="188" formatCode="#,##0"/>
    <numFmt numFmtId="189" formatCode="#,##0.00"/>
    <numFmt numFmtId="190" formatCode="0.00"/>
    <numFmt numFmtId="191" formatCode="0"/>
  </numFmts>
  <fonts count="21">
    <font>
      <sz val="10"/>
      <name val="Arial"/>
      <family val="0"/>
    </font>
    <font>
      <sz val="10"/>
      <name val="Arial"/>
      <family val="0"/>
    </font>
    <font>
      <sz val="10"/>
      <name val="Arial"/>
      <family val="0"/>
    </font>
    <font>
      <sz val="10"/>
      <name val="Arial"/>
      <family val="0"/>
    </font>
    <font>
      <sz val="12"/>
      <name val="Arial"/>
      <family val="0"/>
    </font>
    <font>
      <sz val="10"/>
      <name val="Courier New"/>
      <family val="0"/>
    </font>
    <font>
      <b val="true"/>
      <sz val="10"/>
      <name val="Arial"/>
      <family val="2"/>
    </font>
    <font>
      <sz val="12"/>
      <name val="Arial"/>
      <family val="2"/>
    </font>
    <font>
      <b val="true"/>
      <sz val="12"/>
      <name val="Arial"/>
      <family val="2"/>
    </font>
    <font>
      <b val="true"/>
      <sz val="10"/>
      <color rgb="FF0000FF"/>
      <name val="Arial"/>
      <family val="2"/>
    </font>
    <font>
      <b val="true"/>
      <sz val="11"/>
      <name val="Arial"/>
      <family val="2"/>
    </font>
    <font>
      <b val="true"/>
      <sz val="12"/>
      <color rgb="FF0000FF"/>
      <name val="Arial"/>
      <family val="2"/>
    </font>
    <font>
      <sz val="10"/>
      <name val="Arial"/>
      <family val="2"/>
    </font>
    <font>
      <b val="true"/>
      <sz val="10"/>
      <color rgb="FF000080"/>
      <name val="Arial"/>
      <family val="2"/>
    </font>
    <font>
      <b val="true"/>
      <sz val="11"/>
      <color rgb="FF000000"/>
      <name val="Arial"/>
      <family val="2"/>
    </font>
    <font>
      <b val="true"/>
      <sz val="11"/>
      <color rgb="FFFF0000"/>
      <name val="Arial"/>
      <family val="2"/>
    </font>
    <font>
      <sz val="11"/>
      <name val="Arial"/>
      <family val="2"/>
    </font>
    <font>
      <sz val="11"/>
      <color rgb="FF000000"/>
      <name val="Arial"/>
      <family val="2"/>
    </font>
    <font>
      <sz val="8"/>
      <name val="Arial"/>
      <family val="2"/>
    </font>
    <font>
      <b val="true"/>
      <sz val="8"/>
      <color rgb="FF000000"/>
      <name val="Tahoma"/>
      <family val="0"/>
    </font>
    <font>
      <sz val="8"/>
      <color rgb="FF000000"/>
      <name val="Tahoma"/>
      <family val="0"/>
    </font>
  </fonts>
  <fills count="6">
    <fill>
      <patternFill patternType="none"/>
    </fill>
    <fill>
      <patternFill patternType="gray125"/>
    </fill>
    <fill>
      <patternFill patternType="solid">
        <fgColor rgb="FF00CCFF"/>
        <bgColor rgb="FF33CCCC"/>
      </patternFill>
    </fill>
    <fill>
      <patternFill patternType="solid">
        <fgColor rgb="FFC0C0C0"/>
        <bgColor rgb="FFCCCCFF"/>
      </patternFill>
    </fill>
    <fill>
      <patternFill patternType="solid">
        <fgColor rgb="FFFFFFFF"/>
        <bgColor rgb="FFFFFFCC"/>
      </patternFill>
    </fill>
    <fill>
      <patternFill patternType="solid">
        <fgColor rgb="FFFFFF00"/>
        <bgColor rgb="FFFFFF00"/>
      </patternFill>
    </fill>
  </fills>
  <borders count="17">
    <border diagonalUp="false" diagonalDown="false">
      <left/>
      <right/>
      <top/>
      <bottom/>
      <diagonal/>
    </border>
    <border diagonalUp="false" diagonalDown="false">
      <left/>
      <right style="thin"/>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style="thin"/>
      <bottom/>
      <diagonal/>
    </border>
    <border diagonalUp="false" diagonalDown="false">
      <left style="thin"/>
      <right/>
      <top style="thin"/>
      <bottom/>
      <diagonal/>
    </border>
    <border diagonalUp="false" diagonalDown="false">
      <left/>
      <right style="thin"/>
      <top/>
      <bottom/>
      <diagonal/>
    </border>
    <border diagonalUp="false" diagonalDown="false">
      <left style="thin"/>
      <right/>
      <top/>
      <bottom style="thin"/>
      <diagonal/>
    </border>
    <border diagonalUp="false" diagonalDown="false">
      <left/>
      <right/>
      <top style="thin"/>
      <bottom/>
      <diagonal/>
    </border>
    <border diagonalUp="false" diagonalDown="false">
      <left style="thin"/>
      <right style="thin"/>
      <top style="thin"/>
      <bottom/>
      <diagonal/>
    </border>
    <border diagonalUp="false" diagonalDown="false">
      <left/>
      <right/>
      <top/>
      <bottom style="double"/>
      <diagonal/>
    </border>
    <border diagonalUp="false" diagonalDown="false">
      <left style="thin"/>
      <right style="thin"/>
      <top/>
      <bottom style="thin"/>
      <diagonal/>
    </border>
    <border diagonalUp="false" diagonalDown="false">
      <left/>
      <right/>
      <top style="thin"/>
      <bottom style="double"/>
      <diagonal/>
    </border>
    <border diagonalUp="false" diagonalDown="false">
      <left/>
      <right/>
      <top style="thick"/>
      <bottom/>
      <diagonal/>
    </border>
  </borders>
  <cellStyleXfs count="9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5"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70" fontId="0" fillId="0" borderId="0" applyFont="true" applyBorder="false" applyAlignment="false" applyProtection="false"/>
    <xf numFmtId="168"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1" fontId="0" fillId="0" borderId="0" applyFont="true" applyBorder="false" applyAlignment="false" applyProtection="false"/>
    <xf numFmtId="171"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73" fontId="0" fillId="0" borderId="0" applyFont="true" applyBorder="false" applyAlignment="false" applyProtection="false"/>
    <xf numFmtId="171" fontId="0" fillId="0" borderId="0" applyFont="true" applyBorder="false" applyAlignment="false" applyProtection="false"/>
    <xf numFmtId="174" fontId="0" fillId="0" borderId="1" applyFont="true" applyBorder="tru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75" fontId="0" fillId="0" borderId="0" applyFont="true" applyBorder="false" applyAlignment="false" applyProtection="false"/>
    <xf numFmtId="175"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1" applyFont="true" applyBorder="true" applyAlignment="false" applyProtection="false"/>
    <xf numFmtId="174" fontId="0" fillId="0" borderId="1" applyFont="true" applyBorder="true" applyAlignment="false" applyProtection="false"/>
    <xf numFmtId="174" fontId="0" fillId="0" borderId="0" applyFont="true" applyBorder="false" applyAlignment="false" applyProtection="false"/>
    <xf numFmtId="174" fontId="0" fillId="0" borderId="0" applyFont="true" applyBorder="false" applyAlignment="false" applyProtection="false"/>
    <xf numFmtId="174" fontId="0" fillId="0" borderId="1" applyFont="true" applyBorder="true" applyAlignment="false" applyProtection="false"/>
    <xf numFmtId="175"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7" fontId="5" fillId="0" borderId="0" applyFont="true" applyBorder="true" applyAlignment="true" applyProtection="true">
      <alignment horizontal="general" vertical="bottom" textRotation="0" wrapText="false" indent="0" shrinkToFit="false"/>
      <protection locked="true" hidden="false"/>
    </xf>
    <xf numFmtId="177"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73"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75" fontId="6" fillId="0" borderId="0" xfId="73" applyFont="true" applyBorder="true" applyAlignment="true" applyProtection="true">
      <alignment horizontal="center" vertical="bottom" textRotation="0" wrapText="true" indent="0" shrinkToFit="false"/>
      <protection locked="true" hidden="false"/>
    </xf>
    <xf numFmtId="178" fontId="0" fillId="0" borderId="0" xfId="0" applyFont="true" applyBorder="false" applyAlignment="false" applyProtection="false">
      <alignment horizontal="general" vertical="bottom" textRotation="0" wrapText="false" indent="0" shrinkToFit="false"/>
      <protection locked="true" hidden="false"/>
    </xf>
    <xf numFmtId="175" fontId="0" fillId="0" borderId="2" xfId="73" applyFont="true" applyBorder="true" applyAlignment="true" applyProtection="tru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9" fontId="7" fillId="0" borderId="0" xfId="0" applyFont="true" applyBorder="false" applyAlignment="false" applyProtection="false">
      <alignment horizontal="general" vertical="bottom" textRotation="0" wrapText="false" indent="0" shrinkToFit="false"/>
      <protection locked="true" hidden="false"/>
    </xf>
    <xf numFmtId="178" fontId="7" fillId="0" borderId="0" xfId="0" applyFont="true" applyBorder="false" applyAlignment="false" applyProtection="false">
      <alignment horizontal="general" vertical="bottom" textRotation="0" wrapText="false" indent="0" shrinkToFit="false"/>
      <protection locked="true" hidden="false"/>
    </xf>
    <xf numFmtId="178" fontId="7" fillId="0" borderId="0" xfId="0" applyFont="true" applyBorder="false" applyAlignment="true" applyProtection="false">
      <alignment horizontal="center" vertical="bottom" textRotation="0" wrapText="false" indent="0" shrinkToFit="false"/>
      <protection locked="true" hidden="false"/>
    </xf>
    <xf numFmtId="174" fontId="7" fillId="0" borderId="0" xfId="70" applyFont="true" applyBorder="true" applyAlignment="true" applyProtection="true">
      <alignment horizontal="center" vertical="bottom" textRotation="0" wrapText="false" indent="0" shrinkToFit="false"/>
      <protection locked="true" hidden="false"/>
    </xf>
    <xf numFmtId="174" fontId="7" fillId="0" borderId="0" xfId="0" applyFont="true" applyBorder="false" applyAlignment="false" applyProtection="false">
      <alignment horizontal="general" vertical="bottom" textRotation="0" wrapText="false" indent="0" shrinkToFit="false"/>
      <protection locked="true" hidden="false"/>
    </xf>
    <xf numFmtId="167" fontId="7" fillId="0" borderId="0" xfId="39" applyFont="true" applyBorder="true" applyAlignment="true" applyProtection="true">
      <alignment horizontal="left" vertical="bottom" textRotation="0" wrapText="false" indent="0" shrinkToFit="false"/>
      <protection locked="true" hidden="false"/>
    </xf>
    <xf numFmtId="180" fontId="7" fillId="0" borderId="0" xfId="0" applyFont="true" applyBorder="false" applyAlignment="false" applyProtection="false">
      <alignment horizontal="general" vertical="bottom" textRotation="0" wrapText="false" indent="0" shrinkToFit="false"/>
      <protection locked="true" hidden="false"/>
    </xf>
    <xf numFmtId="181"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84" applyFont="true" applyBorder="false" applyAlignment="true" applyProtection="false">
      <alignment horizontal="center" vertical="bottom" textRotation="0" wrapText="false" indent="0" shrinkToFit="false"/>
      <protection locked="true" hidden="false"/>
    </xf>
    <xf numFmtId="167" fontId="7" fillId="0" borderId="0" xfId="39" applyFont="true" applyBorder="true" applyAlignment="true" applyProtection="true">
      <alignment horizontal="center" vertical="bottom" textRotation="0" wrapText="false" indent="0" shrinkToFit="false"/>
      <protection locked="true" hidden="false"/>
    </xf>
    <xf numFmtId="180" fontId="7" fillId="0" borderId="0" xfId="84" applyFont="true" applyBorder="false" applyAlignment="true" applyProtection="false">
      <alignment horizontal="center" vertical="bottom" textRotation="0" wrapText="false" indent="0" shrinkToFit="false"/>
      <protection locked="true" hidden="false"/>
    </xf>
    <xf numFmtId="181" fontId="7" fillId="0" borderId="0" xfId="84" applyFont="true" applyBorder="false" applyAlignment="false" applyProtection="false">
      <alignment horizontal="general" vertical="bottom" textRotation="0" wrapText="false" indent="0" shrinkToFit="false"/>
      <protection locked="true" hidden="false"/>
    </xf>
    <xf numFmtId="164" fontId="7" fillId="0" borderId="0" xfId="84" applyFont="true" applyBorder="false" applyAlignment="false" applyProtection="false">
      <alignment horizontal="general" vertical="bottom" textRotation="0" wrapText="false" indent="0" shrinkToFit="false"/>
      <protection locked="true" hidden="false"/>
    </xf>
    <xf numFmtId="164" fontId="8" fillId="0" borderId="0" xfId="84" applyFont="true" applyBorder="true" applyAlignment="false" applyProtection="false">
      <alignment horizontal="general" vertical="bottom" textRotation="0" wrapText="false" indent="0" shrinkToFit="false"/>
      <protection locked="true" hidden="false"/>
    </xf>
    <xf numFmtId="164" fontId="7" fillId="0" borderId="0" xfId="84" applyFont="true" applyBorder="true" applyAlignment="false" applyProtection="false">
      <alignment horizontal="general" vertical="bottom" textRotation="0" wrapText="false" indent="0" shrinkToFit="false"/>
      <protection locked="true" hidden="false"/>
    </xf>
    <xf numFmtId="178" fontId="7" fillId="0" borderId="0" xfId="84" applyFont="true" applyBorder="true" applyAlignment="false" applyProtection="false">
      <alignment horizontal="general" vertical="bottom" textRotation="0" wrapText="false" indent="0" shrinkToFit="false"/>
      <protection locked="true" hidden="false"/>
    </xf>
    <xf numFmtId="180" fontId="7" fillId="0" borderId="0" xfId="84" applyFont="true" applyBorder="false" applyAlignment="false" applyProtection="false">
      <alignment horizontal="general" vertical="bottom" textRotation="0" wrapText="false" indent="0" shrinkToFit="false"/>
      <protection locked="true" hidden="false"/>
    </xf>
    <xf numFmtId="164" fontId="8" fillId="0" borderId="0" xfId="84"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2" xfId="84" applyFont="true" applyBorder="true" applyAlignment="false" applyProtection="false">
      <alignment horizontal="general" vertical="bottom" textRotation="0" wrapText="false" indent="0" shrinkToFit="false"/>
      <protection locked="true" hidden="false"/>
    </xf>
    <xf numFmtId="164" fontId="7" fillId="0" borderId="2" xfId="84" applyFont="true" applyBorder="true" applyAlignment="false" applyProtection="false">
      <alignment horizontal="general" vertical="bottom" textRotation="0" wrapText="false" indent="0" shrinkToFit="false"/>
      <protection locked="true" hidden="false"/>
    </xf>
    <xf numFmtId="178" fontId="7" fillId="0" borderId="2" xfId="84" applyFont="true" applyBorder="true" applyAlignment="false" applyProtection="false">
      <alignment horizontal="general" vertical="bottom" textRotation="0" wrapText="false" indent="0" shrinkToFit="false"/>
      <protection locked="true" hidden="false"/>
    </xf>
    <xf numFmtId="167" fontId="7" fillId="0" borderId="2" xfId="39" applyFont="true" applyBorder="true" applyAlignment="true" applyProtection="true">
      <alignment horizontal="left" vertical="bottom" textRotation="0" wrapText="false" indent="0" shrinkToFit="false"/>
      <protection locked="true" hidden="false"/>
    </xf>
    <xf numFmtId="180" fontId="7" fillId="0" borderId="2" xfId="84" applyFont="true" applyBorder="true" applyAlignment="false" applyProtection="false">
      <alignment horizontal="general" vertical="bottom" textRotation="0" wrapText="false" indent="0" shrinkToFit="false"/>
      <protection locked="true" hidden="false"/>
    </xf>
    <xf numFmtId="181" fontId="7" fillId="0" borderId="2" xfId="84" applyFont="true" applyBorder="true" applyAlignment="false" applyProtection="false">
      <alignment horizontal="general" vertical="bottom" textRotation="0" wrapText="false" indent="0" shrinkToFit="false"/>
      <protection locked="true" hidden="false"/>
    </xf>
    <xf numFmtId="164" fontId="8" fillId="0" borderId="3" xfId="84" applyFont="true" applyBorder="true" applyAlignment="false" applyProtection="false">
      <alignment horizontal="general" vertical="bottom" textRotation="0" wrapText="false" indent="0" shrinkToFit="false"/>
      <protection locked="true" hidden="false"/>
    </xf>
    <xf numFmtId="164" fontId="8" fillId="0" borderId="4" xfId="84" applyFont="true" applyBorder="true" applyAlignment="true" applyProtection="false">
      <alignment horizontal="center" vertical="bottom" textRotation="0" wrapText="false" indent="0" shrinkToFit="false"/>
      <protection locked="true" hidden="false"/>
    </xf>
    <xf numFmtId="178" fontId="8" fillId="0" borderId="5" xfId="84" applyFont="true" applyBorder="true" applyAlignment="true" applyProtection="false">
      <alignment horizontal="center" vertical="bottom" textRotation="0" wrapText="false" indent="0" shrinkToFit="false"/>
      <protection locked="true" hidden="false"/>
    </xf>
    <xf numFmtId="164" fontId="8" fillId="0" borderId="5" xfId="84" applyFont="true" applyBorder="true" applyAlignment="true" applyProtection="false">
      <alignment horizontal="center" vertical="bottom" textRotation="0" wrapText="false" indent="0" shrinkToFit="false"/>
      <protection locked="true" hidden="false"/>
    </xf>
    <xf numFmtId="164" fontId="9" fillId="0" borderId="6" xfId="84" applyFont="true" applyBorder="true" applyAlignment="true" applyProtection="false">
      <alignment horizontal="left" vertical="bottom" textRotation="0" wrapText="false" indent="0" shrinkToFit="false"/>
      <protection locked="true" hidden="false"/>
    </xf>
    <xf numFmtId="164" fontId="7" fillId="0" borderId="0" xfId="84" applyFont="true" applyBorder="false" applyAlignment="false" applyProtection="false">
      <alignment horizontal="general" vertical="bottom" textRotation="0" wrapText="false" indent="0" shrinkToFit="false"/>
      <protection locked="true" hidden="false"/>
    </xf>
    <xf numFmtId="178" fontId="10" fillId="0" borderId="6" xfId="84" applyFont="true" applyBorder="true" applyAlignment="false" applyProtection="false">
      <alignment horizontal="general" vertical="bottom" textRotation="0" wrapText="false" indent="0" shrinkToFit="false"/>
      <protection locked="true" hidden="false"/>
    </xf>
    <xf numFmtId="164" fontId="9" fillId="0" borderId="0" xfId="84" applyFont="true" applyBorder="true" applyAlignment="true" applyProtection="false">
      <alignment horizontal="center" vertical="bottom" textRotation="0" wrapText="false" indent="0" shrinkToFit="false"/>
      <protection locked="true" hidden="false"/>
    </xf>
    <xf numFmtId="164" fontId="7" fillId="0" borderId="7" xfId="84" applyFont="true" applyBorder="true" applyAlignment="false" applyProtection="false">
      <alignment horizontal="general" vertical="bottom" textRotation="0" wrapText="false" indent="0" shrinkToFit="false"/>
      <protection locked="true" hidden="false"/>
    </xf>
    <xf numFmtId="164" fontId="10" fillId="0" borderId="0" xfId="84" applyFont="true" applyBorder="true" applyAlignment="false" applyProtection="false">
      <alignment horizontal="general" vertical="bottom" textRotation="0" wrapText="false" indent="0" shrinkToFit="false"/>
      <protection locked="true" hidden="false"/>
    </xf>
    <xf numFmtId="164" fontId="11" fillId="0" borderId="0" xfId="39" applyFont="true" applyBorder="true" applyAlignment="true" applyProtection="true">
      <alignment horizontal="left" vertical="bottom" textRotation="0" wrapText="false" indent="0" shrinkToFit="false"/>
      <protection locked="true" hidden="false"/>
    </xf>
    <xf numFmtId="164" fontId="8" fillId="0" borderId="8" xfId="84" applyFont="true" applyBorder="true" applyAlignment="true" applyProtection="false">
      <alignment horizontal="left" vertical="bottom" textRotation="0" wrapText="false" indent="0" shrinkToFit="false"/>
      <protection locked="true" hidden="false"/>
    </xf>
    <xf numFmtId="180" fontId="8" fillId="0" borderId="0" xfId="84" applyFont="true" applyBorder="true" applyAlignment="true" applyProtection="false">
      <alignment horizontal="center" vertical="bottom" textRotation="0" wrapText="false" indent="0" shrinkToFit="false"/>
      <protection locked="true" hidden="false"/>
    </xf>
    <xf numFmtId="181" fontId="8" fillId="0" borderId="9" xfId="84" applyFont="true" applyBorder="true" applyAlignment="true" applyProtection="false">
      <alignment horizontal="center" vertical="bottom" textRotation="0" wrapText="false" indent="0" shrinkToFit="false"/>
      <protection locked="true" hidden="false"/>
    </xf>
    <xf numFmtId="164" fontId="8" fillId="0" borderId="9" xfId="84" applyFont="true" applyBorder="true" applyAlignment="true" applyProtection="false">
      <alignment horizontal="left" vertical="bottom" textRotation="0" wrapText="false" indent="0" shrinkToFit="false"/>
      <protection locked="true" hidden="false"/>
    </xf>
    <xf numFmtId="178" fontId="10" fillId="0" borderId="0" xfId="84" applyFont="true" applyBorder="true" applyAlignment="false" applyProtection="false">
      <alignment horizontal="general" vertical="bottom" textRotation="0" wrapText="false" indent="0" shrinkToFit="false"/>
      <protection locked="true" hidden="false"/>
    </xf>
    <xf numFmtId="178" fontId="10" fillId="0" borderId="0" xfId="84" applyFont="true" applyBorder="true" applyAlignment="false" applyProtection="false">
      <alignment horizontal="general" vertical="bottom" textRotation="0" wrapText="false" indent="0" shrinkToFit="false"/>
      <protection locked="true" hidden="false"/>
    </xf>
    <xf numFmtId="179" fontId="9" fillId="0" borderId="0" xfId="84" applyFont="true" applyBorder="true" applyAlignment="true" applyProtection="false">
      <alignment horizontal="center" vertical="bottom" textRotation="0" wrapText="false" indent="0" shrinkToFit="false"/>
      <protection locked="true" hidden="false"/>
    </xf>
    <xf numFmtId="164" fontId="8" fillId="0" borderId="0" xfId="84" applyFont="true" applyBorder="true" applyAlignment="false" applyProtection="false">
      <alignment horizontal="general" vertical="bottom" textRotation="0" wrapText="false" indent="0" shrinkToFit="false"/>
      <protection locked="true" hidden="false"/>
    </xf>
    <xf numFmtId="164" fontId="8" fillId="0" borderId="9" xfId="84" applyFont="true" applyBorder="true" applyAlignment="false" applyProtection="false">
      <alignment horizontal="general" vertical="bottom" textRotation="0" wrapText="false" indent="0" shrinkToFit="false"/>
      <protection locked="true" hidden="false"/>
    </xf>
    <xf numFmtId="164" fontId="6" fillId="0" borderId="0" xfId="84" applyFont="true" applyBorder="true" applyAlignment="false" applyProtection="false">
      <alignment horizontal="general" vertical="bottom" textRotation="0" wrapText="false" indent="0" shrinkToFit="false"/>
      <protection locked="true" hidden="false"/>
    </xf>
    <xf numFmtId="179" fontId="9" fillId="0" borderId="0" xfId="39" applyFont="true" applyBorder="true" applyAlignment="true" applyProtection="true">
      <alignment horizontal="left" vertical="bottom" textRotation="0" wrapText="false" indent="0" shrinkToFit="false"/>
      <protection locked="true" hidden="false"/>
    </xf>
    <xf numFmtId="182" fontId="6" fillId="0" borderId="0" xfId="84" applyFont="true" applyBorder="false" applyAlignment="false" applyProtection="false">
      <alignment horizontal="general" vertical="bottom" textRotation="0" wrapText="false" indent="0" shrinkToFit="false"/>
      <protection locked="true" hidden="false"/>
    </xf>
    <xf numFmtId="164" fontId="6" fillId="0" borderId="6" xfId="84" applyFont="true" applyBorder="true" applyAlignment="true" applyProtection="false">
      <alignment horizontal="left" vertical="bottom" textRotation="0" wrapText="false" indent="0" shrinkToFit="false"/>
      <protection locked="true" hidden="false"/>
    </xf>
    <xf numFmtId="164" fontId="6" fillId="0" borderId="0" xfId="84" applyFont="true" applyBorder="true" applyAlignment="true" applyProtection="false">
      <alignment horizontal="left" vertical="bottom" textRotation="0" wrapText="false" indent="0" shrinkToFit="false"/>
      <protection locked="true" hidden="false"/>
    </xf>
    <xf numFmtId="164" fontId="6" fillId="0" borderId="9" xfId="84" applyFont="true" applyBorder="true" applyAlignment="true" applyProtection="false">
      <alignment horizontal="center" vertical="bottom" textRotation="0" wrapText="false" indent="0" shrinkToFit="false"/>
      <protection locked="true" hidden="false"/>
    </xf>
    <xf numFmtId="164" fontId="7" fillId="0" borderId="9" xfId="84" applyFont="true" applyBorder="true" applyAlignment="false" applyProtection="false">
      <alignment horizontal="general" vertical="bottom" textRotation="0" wrapText="false" indent="0" shrinkToFit="false"/>
      <protection locked="true" hidden="false"/>
    </xf>
    <xf numFmtId="178" fontId="10" fillId="0" borderId="6" xfId="84" applyFont="true" applyBorder="true" applyAlignment="false" applyProtection="false">
      <alignment horizontal="general" vertical="bottom" textRotation="0" wrapText="false" indent="0" shrinkToFit="false"/>
      <protection locked="true" hidden="false"/>
    </xf>
    <xf numFmtId="179" fontId="8" fillId="0" borderId="0" xfId="84" applyFont="true" applyBorder="true" applyAlignment="false" applyProtection="false">
      <alignment horizontal="general" vertical="bottom" textRotation="0" wrapText="false" indent="0" shrinkToFit="false"/>
      <protection locked="true" hidden="false"/>
    </xf>
    <xf numFmtId="164" fontId="8" fillId="0" borderId="9" xfId="84" applyFont="true" applyBorder="true" applyAlignment="false" applyProtection="false">
      <alignment horizontal="general" vertical="bottom" textRotation="0" wrapText="false" indent="0" shrinkToFit="false"/>
      <protection locked="true" hidden="false"/>
    </xf>
    <xf numFmtId="164" fontId="12" fillId="0" borderId="0" xfId="84" applyFont="true" applyBorder="false" applyAlignment="false" applyProtection="false">
      <alignment horizontal="general" vertical="bottom" textRotation="0" wrapText="false" indent="0" shrinkToFit="false"/>
      <protection locked="true" hidden="false"/>
    </xf>
    <xf numFmtId="179" fontId="13" fillId="0" borderId="9" xfId="84" applyFont="true" applyBorder="true" applyAlignment="false" applyProtection="false">
      <alignment horizontal="general" vertical="bottom" textRotation="0" wrapText="false" indent="0" shrinkToFit="false"/>
      <protection locked="true" hidden="false"/>
    </xf>
    <xf numFmtId="164" fontId="6" fillId="0" borderId="0" xfId="84" applyFont="true" applyBorder="false" applyAlignment="false" applyProtection="false">
      <alignment horizontal="general" vertical="bottom" textRotation="0" wrapText="false" indent="0" shrinkToFit="false"/>
      <protection locked="true" hidden="false"/>
    </xf>
    <xf numFmtId="164" fontId="6" fillId="0" borderId="0" xfId="84" applyFont="true" applyBorder="false" applyAlignment="true" applyProtection="false">
      <alignment horizontal="center" vertical="bottom" textRotation="0" wrapText="false" indent="0" shrinkToFit="false"/>
      <protection locked="true" hidden="false"/>
    </xf>
    <xf numFmtId="181" fontId="6" fillId="0" borderId="9" xfId="84" applyFont="true" applyBorder="true" applyAlignment="true" applyProtection="false">
      <alignment horizontal="center" vertical="bottom" textRotation="0" wrapText="false" indent="0" shrinkToFit="false"/>
      <protection locked="true" hidden="false"/>
    </xf>
    <xf numFmtId="164" fontId="9" fillId="0" borderId="0" xfId="84" applyFont="true" applyBorder="true" applyAlignment="true" applyProtection="false">
      <alignment horizontal="left" vertical="top" textRotation="0" wrapText="true" indent="0" shrinkToFit="true"/>
      <protection locked="true" hidden="false"/>
    </xf>
    <xf numFmtId="178" fontId="6" fillId="0" borderId="6" xfId="84" applyFont="true" applyBorder="true" applyAlignment="false" applyProtection="false">
      <alignment horizontal="general" vertical="bottom" textRotation="0" wrapText="false" indent="0" shrinkToFit="false"/>
      <protection locked="true" hidden="false"/>
    </xf>
    <xf numFmtId="167" fontId="6" fillId="0" borderId="0" xfId="39" applyFont="true" applyBorder="true" applyAlignment="true" applyProtection="true">
      <alignment horizontal="left" vertical="bottom" textRotation="0" wrapText="false" indent="0" shrinkToFit="false"/>
      <protection locked="true" hidden="false"/>
    </xf>
    <xf numFmtId="164" fontId="6" fillId="0" borderId="9" xfId="84" applyFont="true" applyBorder="true" applyAlignment="false" applyProtection="false">
      <alignment horizontal="general" vertical="bottom" textRotation="0" wrapText="false" indent="0" shrinkToFit="false"/>
      <protection locked="true" hidden="false"/>
    </xf>
    <xf numFmtId="180" fontId="6" fillId="0" borderId="0" xfId="84" applyFont="true" applyBorder="true" applyAlignment="true" applyProtection="false">
      <alignment horizontal="center" vertical="bottom" textRotation="0" wrapText="false" indent="0" shrinkToFit="false"/>
      <protection locked="true" hidden="false"/>
    </xf>
    <xf numFmtId="164" fontId="7" fillId="0" borderId="6" xfId="84" applyFont="true" applyBorder="true" applyAlignment="false" applyProtection="false">
      <alignment horizontal="general" vertical="bottom" textRotation="0" wrapText="false" indent="0" shrinkToFit="false"/>
      <protection locked="true" hidden="false"/>
    </xf>
    <xf numFmtId="164" fontId="9" fillId="0" borderId="0" xfId="84" applyFont="true" applyBorder="true" applyAlignment="true" applyProtection="false">
      <alignment horizontal="left" vertical="bottom" textRotation="0" wrapText="false" indent="0" shrinkToFit="false"/>
      <protection locked="true" hidden="false"/>
    </xf>
    <xf numFmtId="164" fontId="12" fillId="0" borderId="9" xfId="84" applyFont="true" applyBorder="true" applyAlignment="false" applyProtection="false">
      <alignment horizontal="general" vertical="bottom" textRotation="0" wrapText="false" indent="0" shrinkToFit="false"/>
      <protection locked="true" hidden="false"/>
    </xf>
    <xf numFmtId="164" fontId="9" fillId="0" borderId="6" xfId="84" applyFont="true" applyBorder="true" applyAlignment="false" applyProtection="false">
      <alignment horizontal="general" vertical="bottom" textRotation="0" wrapText="false" indent="0" shrinkToFit="false"/>
      <protection locked="true" hidden="false"/>
    </xf>
    <xf numFmtId="164" fontId="9" fillId="0" borderId="6" xfId="84" applyFont="true" applyBorder="true" applyAlignment="true" applyProtection="false">
      <alignment horizontal="left" vertical="bottom" textRotation="0" wrapText="false" indent="0" shrinkToFit="false"/>
      <protection locked="true" hidden="false"/>
    </xf>
    <xf numFmtId="164" fontId="9" fillId="0" borderId="10" xfId="84" applyFont="true" applyBorder="true" applyAlignment="false" applyProtection="false">
      <alignment horizontal="general" vertical="bottom" textRotation="0" wrapText="false" indent="0" shrinkToFit="false"/>
      <protection locked="true" hidden="false"/>
    </xf>
    <xf numFmtId="164" fontId="7" fillId="0" borderId="2" xfId="84" applyFont="true" applyBorder="true" applyAlignment="false" applyProtection="false">
      <alignment horizontal="general" vertical="bottom" textRotation="0" wrapText="false" indent="0" shrinkToFit="false"/>
      <protection locked="true" hidden="false"/>
    </xf>
    <xf numFmtId="178" fontId="8" fillId="0" borderId="10" xfId="84" applyFont="true" applyBorder="true" applyAlignment="false" applyProtection="false">
      <alignment horizontal="general" vertical="bottom" textRotation="0" wrapText="false" indent="0" shrinkToFit="false"/>
      <protection locked="true" hidden="false"/>
    </xf>
    <xf numFmtId="178" fontId="8" fillId="0" borderId="2" xfId="84" applyFont="true" applyBorder="true" applyAlignment="false" applyProtection="false">
      <alignment horizontal="general" vertical="bottom" textRotation="0" wrapText="false" indent="0" shrinkToFit="false"/>
      <protection locked="true" hidden="false"/>
    </xf>
    <xf numFmtId="164" fontId="11" fillId="0" borderId="2" xfId="84" applyFont="true" applyBorder="true" applyAlignment="true" applyProtection="false">
      <alignment horizontal="center" vertical="bottom" textRotation="0" wrapText="false" indent="0" shrinkToFit="false"/>
      <protection locked="true" hidden="false"/>
    </xf>
    <xf numFmtId="164" fontId="8" fillId="0" borderId="1" xfId="84" applyFont="true" applyBorder="true" applyAlignment="false" applyProtection="false">
      <alignment horizontal="general" vertical="bottom" textRotation="0" wrapText="false" indent="0" shrinkToFit="false"/>
      <protection locked="true" hidden="false"/>
    </xf>
    <xf numFmtId="164" fontId="9" fillId="0" borderId="10" xfId="84" applyFont="true" applyBorder="true" applyAlignment="true" applyProtection="false">
      <alignment horizontal="left" vertical="bottom" textRotation="0" wrapText="false" indent="0" shrinkToFit="false"/>
      <protection locked="true" hidden="false"/>
    </xf>
    <xf numFmtId="164" fontId="6" fillId="0" borderId="2" xfId="84" applyFont="true" applyBorder="true" applyAlignment="false" applyProtection="false">
      <alignment horizontal="general" vertical="bottom" textRotation="0" wrapText="false" indent="0" shrinkToFit="false"/>
      <protection locked="true" hidden="false"/>
    </xf>
    <xf numFmtId="164" fontId="12" fillId="0" borderId="1" xfId="84" applyFont="true" applyBorder="true" applyAlignment="false" applyProtection="false">
      <alignment horizontal="general" vertical="bottom" textRotation="0" wrapText="false" indent="0" shrinkToFit="false"/>
      <protection locked="true" hidden="false"/>
    </xf>
    <xf numFmtId="180" fontId="6" fillId="0" borderId="2" xfId="84" applyFont="true" applyBorder="true" applyAlignment="true" applyProtection="false">
      <alignment horizontal="center" vertical="bottom" textRotation="0" wrapText="false" indent="0" shrinkToFit="false"/>
      <protection locked="true" hidden="false"/>
    </xf>
    <xf numFmtId="181" fontId="6" fillId="0" borderId="1" xfId="84" applyFont="true" applyBorder="true" applyAlignment="true" applyProtection="false">
      <alignment horizontal="center" vertical="bottom" textRotation="0" wrapText="false" indent="0" shrinkToFit="false"/>
      <protection locked="true" hidden="false"/>
    </xf>
    <xf numFmtId="180" fontId="8" fillId="0" borderId="2" xfId="84" applyFont="true" applyBorder="true" applyAlignment="false" applyProtection="false">
      <alignment horizontal="general" vertical="bottom" textRotation="0" wrapText="false" indent="0" shrinkToFit="false"/>
      <protection locked="true" hidden="false"/>
    </xf>
    <xf numFmtId="181" fontId="8" fillId="0" borderId="1" xfId="84" applyFont="true" applyBorder="true" applyAlignment="false" applyProtection="false">
      <alignment horizontal="general"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8" fillId="0" borderId="7" xfId="0" applyFont="true" applyBorder="true" applyAlignment="false" applyProtection="false">
      <alignment horizontal="general" vertical="bottom" textRotation="0" wrapText="false" indent="0" shrinkToFit="false"/>
      <protection locked="true" hidden="false"/>
    </xf>
    <xf numFmtId="178" fontId="8" fillId="0" borderId="12" xfId="0" applyFont="true" applyBorder="true" applyAlignment="true" applyProtection="false">
      <alignment horizontal="center" vertical="bottom" textRotation="0" wrapText="false" indent="0" shrinkToFit="false"/>
      <protection locked="true" hidden="false"/>
    </xf>
    <xf numFmtId="183" fontId="8" fillId="0" borderId="1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7" fontId="8" fillId="0" borderId="8" xfId="39" applyFont="true" applyBorder="true" applyAlignment="true" applyProtection="true">
      <alignment horizontal="right" vertical="bottom" textRotation="0" wrapText="false" indent="0" shrinkToFit="false"/>
      <protection locked="true" hidden="false"/>
    </xf>
    <xf numFmtId="183" fontId="8" fillId="0" borderId="7" xfId="0" applyFont="true" applyBorder="true" applyAlignment="true" applyProtection="false">
      <alignment horizontal="center" vertical="bottom" textRotation="0" wrapText="false" indent="0" shrinkToFit="false"/>
      <protection locked="true" hidden="false"/>
    </xf>
    <xf numFmtId="181" fontId="8" fillId="0" borderId="7" xfId="0" applyFont="true" applyBorder="true" applyAlignment="true" applyProtection="false">
      <alignment horizontal="center" vertical="bottom" textRotation="0" wrapText="false" indent="0" shrinkToFit="false"/>
      <protection locked="true" hidden="false"/>
    </xf>
    <xf numFmtId="164" fontId="8" fillId="0" borderId="10" xfId="0" applyFont="true" applyBorder="tru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78" fontId="8" fillId="0" borderId="10" xfId="0" applyFont="true" applyBorder="true" applyAlignment="true" applyProtection="false">
      <alignment horizontal="center" vertical="bottom" textRotation="0" wrapText="false" indent="0" shrinkToFit="false"/>
      <protection locked="true" hidden="false"/>
    </xf>
    <xf numFmtId="178" fontId="8" fillId="0" borderId="1" xfId="0" applyFont="true" applyBorder="true" applyAlignment="true" applyProtection="false">
      <alignment horizontal="center" vertical="bottom" textRotation="0" wrapText="false" indent="0" shrinkToFit="false"/>
      <protection locked="true" hidden="false"/>
    </xf>
    <xf numFmtId="183" fontId="8" fillId="0" borderId="2"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7" fontId="8" fillId="0" borderId="10" xfId="39" applyFont="true" applyBorder="true" applyAlignment="true" applyProtection="true">
      <alignment horizontal="right"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83" fontId="8" fillId="0" borderId="1" xfId="0" applyFont="true" applyBorder="true" applyAlignment="true" applyProtection="false">
      <alignment horizontal="center" vertical="bottom" textRotation="0" wrapText="false" indent="0" shrinkToFit="false"/>
      <protection locked="true" hidden="false"/>
    </xf>
    <xf numFmtId="181" fontId="8" fillId="0" borderId="1" xfId="0" applyFont="true" applyBorder="true" applyAlignment="true" applyProtection="false">
      <alignment horizontal="center" vertical="bottom" textRotation="0" wrapText="false" indent="0" shrinkToFit="false"/>
      <protection locked="true" hidden="false"/>
    </xf>
    <xf numFmtId="179" fontId="7" fillId="0" borderId="0" xfId="0" applyFont="true" applyBorder="false" applyAlignment="true" applyProtection="false">
      <alignment horizontal="center" vertical="bottom" textRotation="0" wrapText="false" indent="0" shrinkToFit="false"/>
      <protection locked="true" hidden="false"/>
    </xf>
    <xf numFmtId="184" fontId="7" fillId="0" borderId="0" xfId="0" applyFont="true" applyBorder="false" applyAlignment="true" applyProtection="false">
      <alignment horizontal="center" vertical="bottom" textRotation="0" wrapText="false" indent="0" shrinkToFit="false"/>
      <protection locked="true" hidden="false"/>
    </xf>
    <xf numFmtId="174" fontId="7"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9" fontId="10" fillId="0" borderId="0" xfId="0" applyFont="true" applyBorder="false" applyAlignment="false" applyProtection="false">
      <alignment horizontal="general" vertical="bottom" textRotation="0" wrapText="false" indent="0" shrinkToFit="false"/>
      <protection locked="true" hidden="false"/>
    </xf>
    <xf numFmtId="178" fontId="14" fillId="0" borderId="0" xfId="0" applyFont="true" applyBorder="false" applyAlignment="false" applyProtection="false">
      <alignment horizontal="general" vertical="bottom" textRotation="0" wrapText="false" indent="0" shrinkToFit="false"/>
      <protection locked="true" hidden="false"/>
    </xf>
    <xf numFmtId="178" fontId="10" fillId="0" borderId="0" xfId="0" applyFont="true" applyBorder="false" applyAlignment="true" applyProtection="false">
      <alignment horizontal="center" vertical="bottom" textRotation="0" wrapText="false" indent="0" shrinkToFit="false"/>
      <protection locked="true" hidden="false"/>
    </xf>
    <xf numFmtId="174" fontId="10" fillId="0" borderId="0" xfId="70" applyFont="true" applyBorder="true" applyAlignment="true" applyProtection="true">
      <alignment horizontal="center" vertical="bottom" textRotation="0" wrapText="false" indent="0" shrinkToFit="false"/>
      <protection locked="true" hidden="false"/>
    </xf>
    <xf numFmtId="185" fontId="10" fillId="0" borderId="0" xfId="0" applyFont="true" applyBorder="false" applyAlignment="false" applyProtection="false">
      <alignment horizontal="general" vertical="bottom" textRotation="0" wrapText="false" indent="0" shrinkToFit="false"/>
      <protection locked="true" hidden="false"/>
    </xf>
    <xf numFmtId="170" fontId="10" fillId="0" borderId="0" xfId="39" applyFont="true" applyBorder="true" applyAlignment="true" applyProtection="true">
      <alignment horizontal="center" vertical="bottom" textRotation="0" wrapText="false" indent="0" shrinkToFit="false"/>
      <protection locked="true" hidden="false"/>
    </xf>
    <xf numFmtId="167" fontId="14" fillId="0" borderId="0" xfId="0" applyFont="true" applyBorder="false" applyAlignment="false" applyProtection="false">
      <alignment horizontal="general" vertical="bottom" textRotation="0" wrapText="false" indent="0" shrinkToFit="false"/>
      <protection locked="true" hidden="false"/>
    </xf>
    <xf numFmtId="186" fontId="1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74" fontId="14" fillId="0" borderId="13" xfId="0" applyFont="true" applyBorder="true" applyAlignment="false" applyProtection="false">
      <alignment horizontal="general" vertical="bottom" textRotation="0" wrapText="false" indent="0" shrinkToFit="false"/>
      <protection locked="true" hidden="false"/>
    </xf>
    <xf numFmtId="164" fontId="8" fillId="0" borderId="11" xfId="0" applyFont="true" applyBorder="true" applyAlignment="false" applyProtection="false">
      <alignment horizontal="general" vertical="bottom" textRotation="0" wrapText="false" indent="0" shrinkToFit="false"/>
      <protection locked="true" hidden="false"/>
    </xf>
    <xf numFmtId="164" fontId="8" fillId="0" borderId="10" xfId="0" applyFont="true" applyBorder="true" applyAlignment="true" applyProtection="false">
      <alignment horizontal="center" vertical="bottom" textRotation="0" wrapText="false" indent="0" shrinkToFit="false"/>
      <protection locked="true" hidden="false"/>
    </xf>
    <xf numFmtId="178" fontId="8" fillId="0" borderId="14" xfId="0" applyFont="true" applyBorder="true" applyAlignment="true" applyProtection="false">
      <alignment horizontal="left" vertical="bottom" textRotation="0" wrapText="false" indent="0" shrinkToFit="false"/>
      <protection locked="true" hidden="false"/>
    </xf>
    <xf numFmtId="178" fontId="8" fillId="0" borderId="14" xfId="0" applyFont="true" applyBorder="true" applyAlignment="true" applyProtection="false">
      <alignment horizontal="center" vertical="bottom" textRotation="0" wrapText="false" indent="0" shrinkToFit="false"/>
      <protection locked="true" hidden="false"/>
    </xf>
    <xf numFmtId="167" fontId="8" fillId="0" borderId="10" xfId="39" applyFont="true" applyBorder="true" applyAlignment="true" applyProtection="true">
      <alignment horizontal="left"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79" fontId="16" fillId="0" borderId="0" xfId="0" applyFont="true" applyBorder="false" applyAlignment="true" applyProtection="false">
      <alignment horizontal="center" vertical="bottom" textRotation="0" wrapText="false" indent="0" shrinkToFit="false"/>
      <protection locked="true" hidden="false"/>
    </xf>
    <xf numFmtId="184" fontId="16" fillId="0" borderId="0" xfId="0" applyFont="true" applyBorder="false" applyAlignment="true" applyProtection="false">
      <alignment horizontal="center" vertical="bottom" textRotation="0" wrapText="false" indent="0" shrinkToFit="false"/>
      <protection locked="true" hidden="false"/>
    </xf>
    <xf numFmtId="178" fontId="16" fillId="0" borderId="0" xfId="0" applyFont="true" applyBorder="false" applyAlignment="true" applyProtection="false">
      <alignment horizontal="center" vertical="bottom" textRotation="0" wrapText="false" indent="0" shrinkToFit="false"/>
      <protection locked="true" hidden="false"/>
    </xf>
    <xf numFmtId="185" fontId="16" fillId="0" borderId="0" xfId="0" applyFont="true" applyBorder="false" applyAlignment="true" applyProtection="false">
      <alignment horizontal="center" vertical="bottom" textRotation="0" wrapText="false" indent="0" shrinkToFit="false"/>
      <protection locked="true" hidden="false"/>
    </xf>
    <xf numFmtId="174" fontId="16" fillId="0" borderId="0" xfId="70" applyFont="true" applyBorder="true" applyAlignment="true" applyProtection="true">
      <alignment horizontal="center" vertical="bottom" textRotation="0" wrapText="false" indent="0" shrinkToFit="false"/>
      <protection locked="true" hidden="false"/>
    </xf>
    <xf numFmtId="174" fontId="16" fillId="0" borderId="0" xfId="0" applyFont="true" applyBorder="false" applyAlignment="true" applyProtection="false">
      <alignment horizontal="center" vertical="bottom" textRotation="0" wrapText="false" indent="0" shrinkToFit="false"/>
      <protection locked="true" hidden="false"/>
    </xf>
    <xf numFmtId="174" fontId="16" fillId="0" borderId="0" xfId="0" applyFont="true" applyBorder="false" applyAlignment="false" applyProtection="false">
      <alignment horizontal="general" vertical="bottom" textRotation="0" wrapText="false" indent="0" shrinkToFit="false"/>
      <protection locked="true" hidden="false"/>
    </xf>
    <xf numFmtId="167" fontId="16" fillId="0" borderId="0" xfId="39" applyFont="true" applyBorder="true" applyAlignment="true" applyProtection="true">
      <alignment horizontal="left"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87" fontId="16" fillId="0" borderId="0" xfId="0" applyFont="true" applyBorder="false" applyAlignment="false" applyProtection="false">
      <alignment horizontal="general" vertical="bottom" textRotation="0" wrapText="false" indent="0" shrinkToFit="false"/>
      <protection locked="true" hidden="false"/>
    </xf>
    <xf numFmtId="181" fontId="16" fillId="0" borderId="0" xfId="0" applyFont="true" applyBorder="false" applyAlignment="false" applyProtection="false">
      <alignment horizontal="general" vertical="bottom" textRotation="0" wrapText="false" indent="0" shrinkToFit="false"/>
      <protection locked="true" hidden="false"/>
    </xf>
    <xf numFmtId="178" fontId="17" fillId="0" borderId="0" xfId="0" applyFont="true" applyBorder="false" applyAlignment="true" applyProtection="false">
      <alignment horizontal="center" vertical="bottom" textRotation="0" wrapText="false" indent="0" shrinkToFit="false"/>
      <protection locked="true" hidden="false"/>
    </xf>
    <xf numFmtId="174" fontId="16" fillId="0" borderId="0" xfId="0" applyFont="true" applyBorder="true" applyAlignment="false" applyProtection="false">
      <alignment horizontal="general" vertical="bottom" textRotation="0" wrapText="false" indent="0" shrinkToFit="false"/>
      <protection locked="true" hidden="false"/>
    </xf>
    <xf numFmtId="179" fontId="16" fillId="0" borderId="0" xfId="0" applyFont="true" applyBorder="false" applyAlignment="false" applyProtection="false">
      <alignment horizontal="general" vertical="bottom" textRotation="0" wrapText="false" indent="0" shrinkToFit="false"/>
      <protection locked="true" hidden="false"/>
    </xf>
    <xf numFmtId="180" fontId="16" fillId="0" borderId="0" xfId="0" applyFont="true" applyBorder="false" applyAlignment="false" applyProtection="false">
      <alignment horizontal="general" vertical="bottom" textRotation="0" wrapText="false" indent="0" shrinkToFit="false"/>
      <protection locked="true" hidden="false"/>
    </xf>
    <xf numFmtId="174" fontId="16" fillId="0" borderId="2" xfId="0" applyFont="true" applyBorder="true" applyAlignment="false" applyProtection="false">
      <alignment horizontal="general" vertical="bottom" textRotation="0" wrapText="false" indent="0" shrinkToFit="false"/>
      <protection locked="true" hidden="false"/>
    </xf>
    <xf numFmtId="178" fontId="16" fillId="0" borderId="0" xfId="0" applyFont="true" applyBorder="false" applyAlignment="false" applyProtection="false">
      <alignment horizontal="general" vertical="bottom" textRotation="0" wrapText="false" indent="0" shrinkToFit="false"/>
      <protection locked="true" hidden="false"/>
    </xf>
    <xf numFmtId="174" fontId="16" fillId="0" borderId="11" xfId="0" applyFont="true" applyBorder="true" applyAlignment="false" applyProtection="false">
      <alignment horizontal="general" vertical="bottom" textRotation="0" wrapText="false" indent="0" shrinkToFit="false"/>
      <protection locked="true" hidden="false"/>
    </xf>
    <xf numFmtId="174" fontId="16" fillId="0" borderId="15"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79" fontId="0" fillId="2"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75" fontId="0" fillId="2" borderId="0" xfId="72" applyFont="true" applyBorder="true" applyAlignment="true" applyProtection="true">
      <alignment horizontal="general" vertical="bottom" textRotation="0" wrapText="false" indent="0" shrinkToFit="false"/>
      <protection locked="true" hidden="false"/>
    </xf>
    <xf numFmtId="188" fontId="6" fillId="4" borderId="0" xfId="0" applyFont="true" applyBorder="false" applyAlignment="false" applyProtection="false">
      <alignment horizontal="general" vertical="bottom" textRotation="0" wrapText="false" indent="0" shrinkToFit="false"/>
      <protection locked="true" hidden="false"/>
    </xf>
    <xf numFmtId="186" fontId="0" fillId="2" borderId="0" xfId="0" applyFont="false" applyBorder="false" applyAlignment="false" applyProtection="false">
      <alignment horizontal="general" vertical="bottom" textRotation="0" wrapText="false" indent="0" shrinkToFit="false"/>
      <protection locked="true" hidden="false"/>
    </xf>
    <xf numFmtId="188" fontId="0" fillId="2" borderId="0" xfId="0" applyFont="false" applyBorder="false" applyAlignment="false" applyProtection="false">
      <alignment horizontal="general" vertical="bottom" textRotation="0" wrapText="false" indent="0" shrinkToFit="false"/>
      <protection locked="true" hidden="false"/>
    </xf>
    <xf numFmtId="189" fontId="0" fillId="2"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75" fontId="0" fillId="3" borderId="0" xfId="72" applyFont="true" applyBorder="true" applyAlignment="true" applyProtection="true">
      <alignment horizontal="general" vertical="bottom" textRotation="0" wrapText="false" indent="0" shrinkToFit="false"/>
      <protection locked="true" hidden="false"/>
    </xf>
    <xf numFmtId="175" fontId="0" fillId="4" borderId="11" xfId="72" applyFont="true" applyBorder="true" applyAlignment="true" applyProtection="true">
      <alignment horizontal="general" vertical="bottom" textRotation="0" wrapText="false" indent="0" shrinkToFit="false"/>
      <protection locked="true" hidden="false"/>
    </xf>
    <xf numFmtId="175" fontId="6" fillId="4" borderId="2" xfId="72" applyFont="true" applyBorder="true" applyAlignment="true" applyProtection="true">
      <alignment horizontal="general" vertical="bottom" textRotation="0" wrapText="false" indent="0" shrinkToFit="false"/>
      <protection locked="true" hidden="false"/>
    </xf>
    <xf numFmtId="190" fontId="0" fillId="3" borderId="2" xfId="0" applyFont="false" applyBorder="true" applyAlignment="false" applyProtection="false">
      <alignment horizontal="general" vertical="bottom" textRotation="0" wrapText="false" indent="0" shrinkToFit="false"/>
      <protection locked="true" hidden="false"/>
    </xf>
    <xf numFmtId="175" fontId="0" fillId="3" borderId="0" xfId="0" applyFont="false" applyBorder="false" applyAlignment="false" applyProtection="false">
      <alignment horizontal="general" vertical="bottom" textRotation="0" wrapText="false" indent="0" shrinkToFit="false"/>
      <protection locked="true" hidden="false"/>
    </xf>
    <xf numFmtId="190" fontId="0" fillId="0" borderId="0" xfId="0" applyFont="false" applyBorder="false" applyAlignment="false" applyProtection="false">
      <alignment horizontal="general" vertical="bottom" textRotation="0" wrapText="false" indent="0" shrinkToFit="false"/>
      <protection locked="true" hidden="false"/>
    </xf>
    <xf numFmtId="175" fontId="0" fillId="4" borderId="0" xfId="0" applyFont="false" applyBorder="fals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6" fontId="0" fillId="3" borderId="0" xfId="0" applyFont="false" applyBorder="false" applyAlignment="false" applyProtection="fals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true"/>
      <protection locked="true" hidden="false"/>
    </xf>
    <xf numFmtId="164" fontId="6" fillId="5" borderId="5" xfId="0" applyFont="true" applyBorder="true" applyAlignment="true" applyProtection="false">
      <alignment horizontal="center" vertical="bottom" textRotation="0" wrapText="true" indent="0" shrinkToFit="false"/>
      <protection locked="true" hidden="false"/>
    </xf>
    <xf numFmtId="191" fontId="6" fillId="5" borderId="5" xfId="0" applyFont="true" applyBorder="true" applyAlignment="true" applyProtection="false">
      <alignment horizontal="center" vertical="bottom" textRotation="0" wrapText="true" indent="0" shrinkToFit="false"/>
      <protection locked="true" hidden="false"/>
    </xf>
    <xf numFmtId="179" fontId="0" fillId="5" borderId="0" xfId="0" applyFont="false" applyBorder="false" applyAlignment="false" applyProtection="false">
      <alignment horizontal="general" vertical="bottom" textRotation="0" wrapText="false" indent="0" shrinkToFit="false"/>
      <protection locked="true" hidden="false"/>
    </xf>
    <xf numFmtId="175" fontId="0" fillId="5" borderId="0" xfId="72" applyFont="true" applyBorder="true" applyAlignment="true" applyProtection="tru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75" fontId="0" fillId="5" borderId="0" xfId="0" applyFont="false" applyBorder="false" applyAlignment="false" applyProtection="false">
      <alignment horizontal="general" vertical="bottom" textRotation="0" wrapText="false" indent="0" shrinkToFit="false"/>
      <protection locked="true" hidden="false"/>
    </xf>
    <xf numFmtId="191" fontId="0" fillId="5" borderId="0" xfId="0" applyFont="false" applyBorder="false" applyAlignment="false" applyProtection="false">
      <alignment horizontal="general" vertical="bottom" textRotation="0" wrapText="false" indent="0" shrinkToFit="false"/>
      <protection locked="true" hidden="false"/>
    </xf>
    <xf numFmtId="179"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72"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cellXfs>
  <cellStyles count="78">
    <cellStyle name="Normal" xfId="0" builtinId="0"/>
    <cellStyle name="Comma" xfId="15" builtinId="3"/>
    <cellStyle name="Comma [0]" xfId="16" builtinId="6"/>
    <cellStyle name="Currency" xfId="17" builtinId="4"/>
    <cellStyle name="Currency [0]" xfId="18" builtinId="7"/>
    <cellStyle name="Percent" xfId="19" builtinId="5"/>
    <cellStyle name="Comma [0]_199910 CanFibre of Riverside, Inc Checkout" xfId="20"/>
    <cellStyle name="Comma [0]_200004 CanFibre of Riverside, Inc Checkout" xfId="21"/>
    <cellStyle name="Comma [0]_200005 CanFibre of Riverside, Inc Checkout" xfId="22"/>
    <cellStyle name="Comma [0]_200006 CanFibre of Riverside, Inc Checkout" xfId="23"/>
    <cellStyle name="Comma [0]_9902 British Columbia Power Exchange" xfId="24"/>
    <cellStyle name="Comma [0]_Book2" xfId="25"/>
    <cellStyle name="Comma [0]_CanFibre of Riverside, Inc Checkout" xfId="26"/>
    <cellStyle name="Comma [0]_CF Bills" xfId="27"/>
    <cellStyle name="Comma [0]_FPLINV" xfId="28"/>
    <cellStyle name="Comma [0]_HOGANGAS" xfId="29"/>
    <cellStyle name="Comma [0]_HOGANOIL" xfId="30"/>
    <cellStyle name="Comma [0]_JETEMP" xfId="31"/>
    <cellStyle name="Comma [0]_Journal Voucher Template" xfId="32"/>
    <cellStyle name="Comma [0]_june gas estimate" xfId="33"/>
    <cellStyle name="Comma [0]_VOUCHER" xfId="34"/>
    <cellStyle name="Comma_199910 CanFibre of Riverside, Inc Checkout" xfId="35"/>
    <cellStyle name="Comma_200004 CanFibre of Riverside, Inc Checkout" xfId="36"/>
    <cellStyle name="Comma_200005 CanFibre of Riverside, Inc Checkout" xfId="37"/>
    <cellStyle name="Comma_200006 CanFibre of Riverside, Inc Checkout" xfId="38"/>
    <cellStyle name="Comma_9902 British Columbia Power Exchange" xfId="39"/>
    <cellStyle name="Comma_Book2" xfId="40"/>
    <cellStyle name="Comma_CanFibre of Riverside, Inc Checkout" xfId="41"/>
    <cellStyle name="Comma_CF Bills" xfId="42"/>
    <cellStyle name="Comma_FPLINV" xfId="43"/>
    <cellStyle name="Comma_HOGANGAS" xfId="44"/>
    <cellStyle name="Comma_HOGANOIL" xfId="45"/>
    <cellStyle name="Comma_JETEMP" xfId="46"/>
    <cellStyle name="Comma_Journal Voucher Template" xfId="47"/>
    <cellStyle name="Comma_june gas estimate" xfId="48"/>
    <cellStyle name="Comma_VOUCHER" xfId="49"/>
    <cellStyle name="Currency [0]_199910 CanFibre of Riverside, Inc Checkout" xfId="50"/>
    <cellStyle name="Currency [0]_200004 CanFibre of Riverside, Inc Checkout" xfId="51"/>
    <cellStyle name="Currency [0]_200005 CanFibre of Riverside, Inc Checkout" xfId="52"/>
    <cellStyle name="Currency [0]_200006 CanFibre of Riverside, Inc Checkout" xfId="53"/>
    <cellStyle name="Currency [0]_9902 British Columbia Power Exchange" xfId="54"/>
    <cellStyle name="Currency [0]_Book2" xfId="55"/>
    <cellStyle name="Currency [0]_CanFibre of Riverside, Inc Checkout" xfId="56"/>
    <cellStyle name="Currency [0]_CF Bills" xfId="57"/>
    <cellStyle name="Currency [0]_FPLINV" xfId="58"/>
    <cellStyle name="Currency [0]_HOGANGAS" xfId="59"/>
    <cellStyle name="Currency [0]_HOGANOIL" xfId="60"/>
    <cellStyle name="Currency [0]_JETEMP" xfId="61"/>
    <cellStyle name="Currency [0]_Journal Voucher Template" xfId="62"/>
    <cellStyle name="Currency [0]_june gas estimate" xfId="63"/>
    <cellStyle name="Currency [0]_VOUCHER" xfId="64"/>
    <cellStyle name="Currency_1422V11" xfId="65"/>
    <cellStyle name="Currency_199910 CanFibre of Riverside, Inc Checkout" xfId="66"/>
    <cellStyle name="Currency_200004 CanFibre of Riverside, Inc Checkout" xfId="67"/>
    <cellStyle name="Currency_200005 CanFibre of Riverside, Inc Checkout" xfId="68"/>
    <cellStyle name="Currency_200006 CanFibre of Riverside, Inc Checkout" xfId="69"/>
    <cellStyle name="Currency_9902 British Columbia Power Exchange" xfId="70"/>
    <cellStyle name="Currency_Book2" xfId="71"/>
    <cellStyle name="Currency_CanFibre of Riverside, Inc Checkout" xfId="72"/>
    <cellStyle name="Currency_CF Bills" xfId="73"/>
    <cellStyle name="Currency_FPLINV" xfId="74"/>
    <cellStyle name="Currency_HOGANGAS" xfId="75"/>
    <cellStyle name="Currency_HOGANOIL" xfId="76"/>
    <cellStyle name="Currency_JETEMP" xfId="77"/>
    <cellStyle name="Currency_JETEMP_1" xfId="78"/>
    <cellStyle name="Currency_JETEMP_VOUCHER" xfId="79"/>
    <cellStyle name="Currency_Journal Voucher Template" xfId="80"/>
    <cellStyle name="Currency_june gas estimate" xfId="81"/>
    <cellStyle name="Currency_VOUCHER" xfId="82"/>
    <cellStyle name="Normal_1422V11" xfId="83"/>
    <cellStyle name="Normal_FPLINV" xfId="84"/>
    <cellStyle name="Normal_HOGANGAS" xfId="85"/>
    <cellStyle name="Normal_HOGANOIL" xfId="86"/>
    <cellStyle name="Normal_JETEMP" xfId="87"/>
    <cellStyle name="Normal_JETEMP_1" xfId="88"/>
    <cellStyle name="Normal_JETEMP_VOUCHER" xfId="89"/>
    <cellStyle name="Normal_Journal Voucher Template" xfId="90"/>
    <cellStyle name="Normal_VOUCHER" xfId="9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externalLink" Target="externalLinks/externalLink1.xml"/><Relationship Id="rId13" Type="http://schemas.openxmlformats.org/officeDocument/2006/relationships/externalLink" Target="externalLinks/externalLink2.xml"/><Relationship Id="rId14" Type="http://schemas.openxmlformats.org/officeDocument/2006/relationships/externalLink" Target="externalLinks/externalLink3.xml"/><Relationship Id="rId15" Type="http://schemas.openxmlformats.org/officeDocument/2006/relationships/externalLink" Target="externalLinks/externalLink4.xml"/><Relationship Id="rId16" Type="http://schemas.openxmlformats.org/officeDocument/2006/relationships/externalLink" Target="externalLinks/externalLink5.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C:/ClntSvc/Ksettle/Checkouts/9912/Grace,%20Rebecca/British%20Columbia%20Power%20Exchange%20Checkout.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ClntSvc/Ksettle/Checkouts/1999/9911/Grace,%20Rebecca/British%20Columbia%20Power%20Exchange%20Checkout.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ClntSvc/Ksettle/Checkouts/200004/Houston,%20Dan/200004%20CanFibre%20of%20Riverside,%20Inc%20Checkout.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C:/ClntSvc/Ksettle/Checkouts/200005/Gibson,%20Kyle/200005%20CanFibre%20of%20Riverside,%20Inc%20Checkout.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C:/ClntSvc/Ksettle/Checkouts/200006/Gibson,%20Kyle/200006%20CanFibre%20of%20Riverside,%20Inc%20Checkou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heckout Summary"/>
      <sheetName val="Subtotal Sheet"/>
      <sheetName val="Summary"/>
      <sheetName val="Detail"/>
      <sheetName val="Net Invoice"/>
      <sheetName val="Canadian Invoice"/>
      <sheetName val="Invoice fax Cover Sheet"/>
      <sheetName val="Journal Voucher"/>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id-Mth Checkout"/>
      <sheetName val="Checkout Summary"/>
      <sheetName val="Subtotal Sheet"/>
      <sheetName val="Mid Month"/>
      <sheetName val="11-11-99"/>
      <sheetName val="11-8-99"/>
      <sheetName val="Detail"/>
      <sheetName val="Net Invoice"/>
      <sheetName val="Canadian Invoice"/>
      <sheetName val="Invoice fax Cover Sheet"/>
      <sheetName val="Journal Voucher"/>
      <sheetName val="Flash Detail"/>
      <sheetName val="Rate Tables"/>
      <sheetName val="Summary"/>
      <sheetName val="Rate 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eckout Summary"/>
      <sheetName val="Subtotal Sheet"/>
      <sheetName val="Summary"/>
      <sheetName val="Flash Detail"/>
      <sheetName val="Billing Summary"/>
      <sheetName val="Invoice - Late Charges"/>
      <sheetName val="Invoice"/>
      <sheetName val="03-17-00 to 04-17-00"/>
      <sheetName val="Detail"/>
      <sheetName val="Assumed price schedule"/>
    </sheetNames>
    <sheetDataSet>
      <sheetData sheetId="0"/>
      <sheetData sheetId="1"/>
      <sheetData sheetId="2"/>
      <sheetData sheetId="3"/>
      <sheetData sheetId="4"/>
      <sheetData sheetId="5"/>
      <sheetData sheetId="6"/>
      <sheetData sheetId="7">
        <row r="14">
          <cell r="A14">
            <v>2729616</v>
          </cell>
        </row>
      </sheetData>
      <sheetData sheetId="8"/>
      <sheetData sheetId="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heckout Summary"/>
      <sheetName val="Subtotal Sheet"/>
      <sheetName val="Summary"/>
      <sheetName val="Flash Detail"/>
      <sheetName val="Billing Summary"/>
      <sheetName val="Invoice - Late Charges"/>
      <sheetName val="Invoice"/>
      <sheetName val="04-17-00 to 05-16-00"/>
      <sheetName val="Detail"/>
      <sheetName val="Assumed price schedule"/>
    </sheetNames>
    <sheetDataSet>
      <sheetData sheetId="0"/>
      <sheetData sheetId="1"/>
      <sheetData sheetId="2"/>
      <sheetData sheetId="3"/>
      <sheetData sheetId="4"/>
      <sheetData sheetId="5"/>
      <sheetData sheetId="6"/>
      <sheetData sheetId="7">
        <row r="14">
          <cell r="A14">
            <v>4567964</v>
          </cell>
        </row>
      </sheetData>
      <sheetData sheetId="8"/>
      <sheetData sheetId="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heckout Summary"/>
      <sheetName val="Subtotal Sheet"/>
      <sheetName val="Summary"/>
      <sheetName val="Flash Detail"/>
      <sheetName val="Billing Summary"/>
      <sheetName val="Invoice - Late Charges"/>
      <sheetName val="Invoice"/>
      <sheetName val="5-16-00 to 6-16-00"/>
      <sheetName val="Detail"/>
      <sheetName val="Assumed price schedule"/>
    </sheetNames>
    <sheetDataSet>
      <sheetData sheetId="0"/>
      <sheetData sheetId="1"/>
      <sheetData sheetId="2"/>
      <sheetData sheetId="3"/>
      <sheetData sheetId="4"/>
      <sheetData sheetId="5"/>
      <sheetData sheetId="6"/>
      <sheetData sheetId="7">
        <row r="14">
          <cell r="A14">
            <v>5281519</v>
          </cell>
        </row>
      </sheetData>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1" width="16.28"/>
  </cols>
  <sheetData>
    <row r="1" customFormat="false" ht="12.75" hidden="false" customHeight="false" outlineLevel="0" collapsed="false">
      <c r="A1" s="2" t="s">
        <v>0</v>
      </c>
    </row>
    <row r="3" customFormat="false" ht="12.75" hidden="false" customHeight="false" outlineLevel="0" collapsed="false">
      <c r="A3" s="2" t="s">
        <v>1</v>
      </c>
    </row>
    <row r="5" customFormat="false" ht="12.75" hidden="false" customHeight="false" outlineLevel="0" collapsed="false">
      <c r="A5" s="2"/>
    </row>
    <row r="6" customFormat="false" ht="12.75" hidden="false" customHeight="false" outlineLevel="0" collapsed="false">
      <c r="A6" s="2" t="s">
        <v>2</v>
      </c>
    </row>
    <row r="7" customFormat="false" ht="25.5" hidden="false" customHeight="false" outlineLevel="0" collapsed="false">
      <c r="A7" s="2" t="s">
        <v>3</v>
      </c>
      <c r="B7" s="3" t="s">
        <v>4</v>
      </c>
    </row>
    <row r="8" customFormat="false" ht="12.75" hidden="false" customHeight="false" outlineLevel="0" collapsed="false">
      <c r="A8" s="0" t="s">
        <v>5</v>
      </c>
      <c r="B8" s="1" t="n">
        <v>0</v>
      </c>
    </row>
    <row r="9" customFormat="false" ht="12.75" hidden="false" customHeight="false" outlineLevel="0" collapsed="false">
      <c r="A9" s="4" t="s">
        <v>6</v>
      </c>
      <c r="B9" s="1" t="n">
        <v>0</v>
      </c>
    </row>
    <row r="10" customFormat="false" ht="12.75" hidden="false" customHeight="false" outlineLevel="0" collapsed="false">
      <c r="A10" s="0" t="s">
        <v>7</v>
      </c>
      <c r="B10" s="1" t="n">
        <v>0</v>
      </c>
    </row>
    <row r="11" customFormat="false" ht="12.75" hidden="false" customHeight="false" outlineLevel="0" collapsed="false">
      <c r="A11" s="0" t="s">
        <v>8</v>
      </c>
      <c r="B11" s="1" t="n">
        <v>0</v>
      </c>
    </row>
    <row r="12" customFormat="false" ht="12.75" hidden="false" customHeight="false" outlineLevel="0" collapsed="false">
      <c r="A12" s="0" t="s">
        <v>9</v>
      </c>
      <c r="B12" s="1" t="n">
        <v>0</v>
      </c>
    </row>
    <row r="13" customFormat="false" ht="12.75" hidden="false" customHeight="false" outlineLevel="0" collapsed="false">
      <c r="A13" s="0" t="s">
        <v>10</v>
      </c>
      <c r="B13" s="1" t="n">
        <v>103967.41</v>
      </c>
    </row>
    <row r="14" customFormat="false" ht="12.75" hidden="false" customHeight="false" outlineLevel="0" collapsed="false">
      <c r="A14" s="0" t="s">
        <v>11</v>
      </c>
      <c r="B14" s="1" t="n">
        <v>174225.25</v>
      </c>
    </row>
    <row r="15" customFormat="false" ht="12.75" hidden="false" customHeight="false" outlineLevel="0" collapsed="false">
      <c r="A15" s="0" t="s">
        <v>12</v>
      </c>
      <c r="B15" s="1" t="n">
        <v>234171.54</v>
      </c>
    </row>
    <row r="16" customFormat="false" ht="12.75" hidden="false" customHeight="false" outlineLevel="0" collapsed="false">
      <c r="A16" s="0" t="s">
        <v>13</v>
      </c>
      <c r="B16" s="5" t="n">
        <v>18368.7846164375</v>
      </c>
    </row>
    <row r="17" customFormat="false" ht="12.75" hidden="false" customHeight="false" outlineLevel="0" collapsed="false">
      <c r="B17" s="1" t="n">
        <f aca="false">SUM(B8:B16)</f>
        <v>530732.984616438</v>
      </c>
    </row>
    <row r="23" customFormat="false" ht="12.75" hidden="false" customHeight="false" outlineLevel="0" collapsed="false">
      <c r="A23" s="2"/>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0"/>
  <sheetViews>
    <sheetView showFormulas="false" showGridLines="true" showRowColHeaders="true" showZeros="true" rightToLeft="false" tabSelected="false" showOutlineSymbols="true" defaultGridColor="true" view="normal" topLeftCell="D7" colorId="64" zoomScale="100" zoomScaleNormal="100" zoomScalePageLayoutView="100" workbookViewId="0">
      <selection pane="topLeft" activeCell="Q24" activeCellId="0" sqref="Q24"/>
    </sheetView>
  </sheetViews>
  <sheetFormatPr defaultColWidth="9.13671875" defaultRowHeight="15" customHeight="true" zeroHeight="false" outlineLevelRow="0" outlineLevelCol="0"/>
  <cols>
    <col collapsed="false" customWidth="true" hidden="false" outlineLevel="0" max="1" min="1" style="6" width="15.7"/>
    <col collapsed="false" customWidth="true" hidden="false" outlineLevel="0" max="2" min="2" style="6" width="10.71"/>
    <col collapsed="false" customWidth="true" hidden="false" outlineLevel="0" max="3" min="3" style="7" width="10.71"/>
    <col collapsed="false" customWidth="true" hidden="false" outlineLevel="0" max="4" min="4" style="8" width="11.99"/>
    <col collapsed="false" customWidth="true" hidden="false" outlineLevel="0" max="5" min="5" style="9" width="12.28"/>
    <col collapsed="false" customWidth="true" hidden="false" outlineLevel="0" max="6" min="6" style="6" width="12.85"/>
    <col collapsed="false" customWidth="true" hidden="false" outlineLevel="0" max="7" min="7" style="6" width="6.99"/>
    <col collapsed="false" customWidth="true" hidden="false" outlineLevel="0" max="8" min="8" style="10" width="0.41"/>
    <col collapsed="false" customWidth="true" hidden="false" outlineLevel="0" max="9" min="9" style="11" width="13.28"/>
    <col collapsed="false" customWidth="true" hidden="false" outlineLevel="0" max="10" min="10" style="12" width="10.41"/>
    <col collapsed="false" customWidth="true" hidden="false" outlineLevel="0" max="11" min="11" style="6" width="7.7"/>
    <col collapsed="false" customWidth="true" hidden="false" outlineLevel="0" max="12" min="12" style="6" width="5.71"/>
    <col collapsed="false" customWidth="true" hidden="false" outlineLevel="0" max="13" min="13" style="13" width="11.13"/>
    <col collapsed="false" customWidth="true" hidden="false" outlineLevel="0" max="14" min="14" style="14" width="13.99"/>
    <col collapsed="false" customWidth="true" hidden="false" outlineLevel="0" max="16" min="15" style="6" width="4.14"/>
    <col collapsed="false" customWidth="true" hidden="false" outlineLevel="0" max="17" min="17" style="6" width="18.41"/>
    <col collapsed="false" customWidth="false" hidden="false" outlineLevel="0" max="257" min="18" style="6" width="9.14"/>
  </cols>
  <sheetData>
    <row r="1" customFormat="false" ht="24.95" hidden="false" customHeight="true" outlineLevel="0" collapsed="false">
      <c r="A1" s="15" t="s">
        <v>14</v>
      </c>
      <c r="C1" s="16"/>
      <c r="D1" s="9"/>
      <c r="F1" s="16"/>
      <c r="G1" s="16"/>
      <c r="H1" s="16"/>
      <c r="I1" s="17"/>
      <c r="J1" s="18"/>
      <c r="K1" s="17"/>
      <c r="L1" s="17"/>
      <c r="M1" s="19"/>
      <c r="N1" s="20"/>
      <c r="O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5.75" hidden="false" customHeight="false" outlineLevel="0" collapsed="false">
      <c r="A2" s="22"/>
      <c r="B2" s="23"/>
      <c r="C2" s="23"/>
      <c r="D2" s="24"/>
      <c r="E2" s="24"/>
      <c r="F2" s="23"/>
      <c r="G2" s="21"/>
      <c r="H2" s="22"/>
      <c r="I2" s="22"/>
      <c r="K2" s="21"/>
      <c r="L2" s="21"/>
      <c r="M2" s="25"/>
      <c r="N2" s="20"/>
      <c r="O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customFormat="false" ht="15.75" hidden="false" customHeight="false" outlineLevel="0" collapsed="false">
      <c r="A3" s="22"/>
      <c r="B3" s="23"/>
      <c r="C3" s="23"/>
      <c r="D3" s="24"/>
      <c r="E3" s="24"/>
      <c r="F3" s="23"/>
      <c r="G3" s="26"/>
      <c r="H3" s="22"/>
      <c r="I3" s="22"/>
      <c r="K3" s="21"/>
      <c r="L3" s="21"/>
      <c r="M3" s="25"/>
      <c r="N3" s="20"/>
      <c r="O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row>
    <row r="4" customFormat="false" ht="15" hidden="false" customHeight="true" outlineLevel="0" collapsed="false">
      <c r="A4" s="27" t="s">
        <v>15</v>
      </c>
      <c r="B4" s="27"/>
      <c r="C4" s="27"/>
      <c r="D4" s="27"/>
      <c r="E4" s="27"/>
      <c r="F4" s="27"/>
      <c r="G4" s="27"/>
      <c r="H4" s="27"/>
      <c r="I4" s="27"/>
      <c r="J4" s="27"/>
      <c r="K4" s="27"/>
      <c r="L4" s="27"/>
      <c r="M4" s="27"/>
      <c r="N4" s="27"/>
      <c r="O4" s="27"/>
      <c r="P4" s="27"/>
      <c r="Q4" s="27"/>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row>
    <row r="5" customFormat="false" ht="12" hidden="false" customHeight="true" outlineLevel="0" collapsed="false">
      <c r="A5" s="23"/>
      <c r="B5" s="23"/>
      <c r="C5" s="23"/>
      <c r="D5" s="24"/>
      <c r="E5" s="24"/>
      <c r="F5" s="23"/>
      <c r="G5" s="22"/>
      <c r="H5" s="21"/>
      <c r="I5" s="21"/>
      <c r="K5" s="21"/>
      <c r="L5" s="21"/>
      <c r="M5" s="25"/>
      <c r="N5" s="20"/>
      <c r="O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row>
    <row r="6" customFormat="false" ht="8.25" hidden="false" customHeight="true" outlineLevel="0" collapsed="false">
      <c r="A6" s="23"/>
      <c r="B6" s="23"/>
      <c r="C6" s="23"/>
      <c r="D6" s="24"/>
      <c r="E6" s="24"/>
      <c r="F6" s="23"/>
      <c r="G6" s="23"/>
      <c r="H6" s="21"/>
      <c r="I6" s="21"/>
      <c r="K6" s="21"/>
      <c r="L6" s="21"/>
      <c r="M6" s="25"/>
      <c r="N6" s="20"/>
      <c r="O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row>
    <row r="7" customFormat="false" ht="8.25" hidden="false" customHeight="true" outlineLevel="0" collapsed="false">
      <c r="A7" s="23"/>
      <c r="B7" s="23"/>
      <c r="C7" s="23"/>
      <c r="D7" s="24"/>
      <c r="E7" s="24"/>
      <c r="F7" s="23"/>
      <c r="H7" s="21"/>
      <c r="I7" s="21"/>
      <c r="K7" s="21"/>
      <c r="L7" s="21"/>
      <c r="M7" s="25"/>
      <c r="N7" s="20"/>
      <c r="O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row>
    <row r="8" customFormat="false" ht="8.25" hidden="false" customHeight="true" outlineLevel="0" collapsed="false">
      <c r="A8" s="23"/>
      <c r="B8" s="23"/>
      <c r="C8" s="23"/>
      <c r="D8" s="24"/>
      <c r="E8" s="24"/>
      <c r="F8" s="23"/>
      <c r="H8" s="21"/>
      <c r="I8" s="21"/>
      <c r="K8" s="21"/>
      <c r="L8" s="21"/>
      <c r="M8" s="25"/>
      <c r="N8" s="20"/>
      <c r="O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row>
    <row r="9" customFormat="false" ht="15.75" hidden="false" customHeight="false" outlineLevel="0" collapsed="false">
      <c r="A9" s="28"/>
      <c r="B9" s="28"/>
      <c r="C9" s="29"/>
      <c r="D9" s="30"/>
      <c r="E9" s="30"/>
      <c r="F9" s="29"/>
      <c r="G9" s="22"/>
      <c r="H9" s="28"/>
      <c r="I9" s="28"/>
      <c r="J9" s="31"/>
      <c r="K9" s="29"/>
      <c r="L9" s="29"/>
      <c r="M9" s="32"/>
      <c r="N9" s="33"/>
      <c r="O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row>
    <row r="10" customFormat="false" ht="15.75" hidden="false" customHeight="false" outlineLevel="0" collapsed="false">
      <c r="A10" s="28"/>
      <c r="B10" s="28"/>
      <c r="C10" s="29"/>
      <c r="D10" s="30"/>
      <c r="E10" s="30"/>
      <c r="F10" s="29"/>
      <c r="G10" s="34"/>
      <c r="H10" s="28"/>
      <c r="I10" s="28"/>
      <c r="J10" s="31"/>
      <c r="K10" s="29"/>
      <c r="L10" s="29"/>
      <c r="M10" s="32"/>
      <c r="N10" s="33"/>
      <c r="O10" s="29"/>
      <c r="P10" s="32"/>
      <c r="Q10" s="33"/>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row>
    <row r="11" customFormat="false" ht="15.75" hidden="false" customHeight="false" outlineLevel="0" collapsed="false">
      <c r="A11" s="35" t="s">
        <v>16</v>
      </c>
      <c r="B11" s="35"/>
      <c r="C11" s="35"/>
      <c r="D11" s="36" t="s">
        <v>17</v>
      </c>
      <c r="E11" s="36"/>
      <c r="F11" s="36"/>
      <c r="G11" s="36"/>
      <c r="H11" s="36"/>
      <c r="I11" s="35" t="s">
        <v>18</v>
      </c>
      <c r="J11" s="35"/>
      <c r="K11" s="35"/>
      <c r="L11" s="37" t="s">
        <v>19</v>
      </c>
      <c r="M11" s="37"/>
      <c r="N11" s="37"/>
      <c r="O11" s="37"/>
      <c r="P11" s="37"/>
      <c r="Q11" s="37"/>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row>
    <row r="12" customFormat="false" ht="15.75" hidden="false" customHeight="false" outlineLevel="0" collapsed="false">
      <c r="A12" s="38" t="s">
        <v>20</v>
      </c>
      <c r="B12" s="39"/>
      <c r="C12" s="21"/>
      <c r="D12" s="40" t="s">
        <v>21</v>
      </c>
      <c r="E12" s="21"/>
      <c r="F12" s="41" t="s">
        <v>22</v>
      </c>
      <c r="G12" s="21"/>
      <c r="H12" s="42"/>
      <c r="I12" s="43" t="s">
        <v>23</v>
      </c>
      <c r="J12" s="21"/>
      <c r="K12" s="44"/>
      <c r="L12" s="45" t="s">
        <v>24</v>
      </c>
      <c r="M12" s="46"/>
      <c r="N12" s="47"/>
      <c r="O12" s="45" t="s">
        <v>25</v>
      </c>
      <c r="P12" s="46"/>
      <c r="Q12" s="47"/>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row>
    <row r="13" customFormat="false" ht="15.75" hidden="false" customHeight="false" outlineLevel="0" collapsed="false">
      <c r="A13" s="38" t="s">
        <v>26</v>
      </c>
      <c r="B13" s="39"/>
      <c r="C13" s="48"/>
      <c r="D13" s="49" t="s">
        <v>27</v>
      </c>
      <c r="E13" s="50"/>
      <c r="F13" s="51" t="n">
        <v>36655</v>
      </c>
      <c r="G13" s="52"/>
      <c r="H13" s="53"/>
      <c r="I13" s="54" t="s">
        <v>28</v>
      </c>
      <c r="J13" s="55"/>
      <c r="K13" s="56"/>
      <c r="L13" s="57" t="s">
        <v>29</v>
      </c>
      <c r="M13" s="58"/>
      <c r="N13" s="59"/>
      <c r="O13" s="57" t="s">
        <v>30</v>
      </c>
      <c r="P13" s="58"/>
      <c r="Q13" s="59"/>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row>
    <row r="14" customFormat="false" ht="14.1" hidden="false" customHeight="true" outlineLevel="0" collapsed="false">
      <c r="A14" s="38" t="s">
        <v>31</v>
      </c>
      <c r="B14" s="39"/>
      <c r="C14" s="60"/>
      <c r="D14" s="61" t="s">
        <v>32</v>
      </c>
      <c r="E14" s="49"/>
      <c r="F14" s="51" t="n">
        <f aca="false">+F13+5+1</f>
        <v>36661</v>
      </c>
      <c r="G14" s="62"/>
      <c r="H14" s="63"/>
      <c r="I14" s="21"/>
      <c r="J14" s="64"/>
      <c r="K14" s="65"/>
      <c r="L14" s="66" t="s">
        <v>33</v>
      </c>
      <c r="M14" s="67"/>
      <c r="N14" s="68"/>
      <c r="O14" s="66" t="s">
        <v>34</v>
      </c>
      <c r="P14" s="67"/>
      <c r="Q14" s="68"/>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row>
    <row r="15" customFormat="false" ht="13.5" hidden="false" customHeight="true" outlineLevel="0" collapsed="false">
      <c r="A15" s="38" t="s">
        <v>35</v>
      </c>
      <c r="B15" s="39"/>
      <c r="C15" s="21"/>
      <c r="D15" s="61" t="s">
        <v>36</v>
      </c>
      <c r="E15" s="69" t="s">
        <v>37</v>
      </c>
      <c r="F15" s="69"/>
      <c r="G15" s="69"/>
      <c r="H15" s="63"/>
      <c r="I15" s="70" t="s">
        <v>38</v>
      </c>
      <c r="J15" s="71"/>
      <c r="K15" s="72"/>
      <c r="L15" s="58" t="s">
        <v>39</v>
      </c>
      <c r="M15" s="73"/>
      <c r="N15" s="68"/>
      <c r="O15" s="58" t="s">
        <v>40</v>
      </c>
      <c r="P15" s="73"/>
      <c r="Q15" s="68"/>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row>
    <row r="16" customFormat="false" ht="13.5" hidden="false" customHeight="true" outlineLevel="0" collapsed="false">
      <c r="A16" s="38"/>
      <c r="B16" s="39"/>
      <c r="C16" s="21"/>
      <c r="D16" s="74"/>
      <c r="E16" s="69"/>
      <c r="F16" s="69"/>
      <c r="G16" s="69"/>
      <c r="H16" s="60"/>
      <c r="I16" s="75" t="s">
        <v>41</v>
      </c>
      <c r="J16" s="64"/>
      <c r="K16" s="76"/>
      <c r="L16" s="58" t="s">
        <v>42</v>
      </c>
      <c r="M16" s="73"/>
      <c r="N16" s="68"/>
      <c r="O16" s="58"/>
      <c r="P16" s="73"/>
      <c r="Q16" s="68"/>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row>
    <row r="17" customFormat="false" ht="13.5" hidden="false" customHeight="true" outlineLevel="0" collapsed="false">
      <c r="A17" s="77" t="s">
        <v>43</v>
      </c>
      <c r="B17" s="52"/>
      <c r="C17" s="23"/>
      <c r="D17" s="61"/>
      <c r="E17" s="69"/>
      <c r="F17" s="69"/>
      <c r="G17" s="69"/>
      <c r="H17" s="23"/>
      <c r="I17" s="78" t="s">
        <v>44</v>
      </c>
      <c r="J17" s="64"/>
      <c r="K17" s="76"/>
      <c r="L17" s="58"/>
      <c r="M17" s="73"/>
      <c r="N17" s="68"/>
      <c r="O17" s="58"/>
      <c r="P17" s="73"/>
      <c r="Q17" s="68"/>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row>
    <row r="18" customFormat="false" ht="13.5" hidden="false" customHeight="true" outlineLevel="0" collapsed="false">
      <c r="A18" s="79" t="s">
        <v>45</v>
      </c>
      <c r="B18" s="80"/>
      <c r="C18" s="29"/>
      <c r="D18" s="81"/>
      <c r="E18" s="82"/>
      <c r="F18" s="83"/>
      <c r="G18" s="28"/>
      <c r="H18" s="84"/>
      <c r="I18" s="85" t="s">
        <v>46</v>
      </c>
      <c r="J18" s="86"/>
      <c r="K18" s="87"/>
      <c r="L18" s="86"/>
      <c r="M18" s="88"/>
      <c r="N18" s="89"/>
      <c r="O18" s="86"/>
      <c r="P18" s="88"/>
      <c r="Q18" s="89"/>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row>
    <row r="19" customFormat="false" ht="15.75" hidden="false" customHeight="false" outlineLevel="0" collapsed="false">
      <c r="C19" s="6"/>
      <c r="E19" s="8"/>
      <c r="F19" s="29"/>
      <c r="G19" s="29"/>
      <c r="H19" s="29"/>
      <c r="I19" s="29"/>
      <c r="J19" s="31"/>
      <c r="K19" s="29"/>
      <c r="L19" s="28"/>
      <c r="M19" s="90"/>
      <c r="N19" s="90"/>
      <c r="O19" s="90"/>
      <c r="P19" s="90"/>
      <c r="Q19" s="9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row>
    <row r="20" customFormat="false" ht="15.75" hidden="false" customHeight="false" outlineLevel="0" collapsed="false">
      <c r="A20" s="92"/>
      <c r="B20" s="93"/>
      <c r="C20" s="94"/>
      <c r="D20" s="95" t="s">
        <v>47</v>
      </c>
      <c r="E20" s="95"/>
      <c r="F20" s="96" t="s">
        <v>48</v>
      </c>
      <c r="G20" s="96"/>
      <c r="H20" s="97"/>
      <c r="I20" s="98" t="s">
        <v>49</v>
      </c>
      <c r="J20" s="15"/>
      <c r="K20" s="99" t="s">
        <v>50</v>
      </c>
      <c r="L20" s="15"/>
      <c r="M20" s="15"/>
      <c r="N20" s="15"/>
      <c r="O20" s="15"/>
      <c r="P20" s="15"/>
      <c r="Q20" s="100" t="s">
        <v>51</v>
      </c>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15.75" hidden="false" customHeight="false" outlineLevel="0" collapsed="false">
      <c r="A21" s="101" t="s">
        <v>52</v>
      </c>
      <c r="B21" s="102"/>
      <c r="C21" s="103"/>
      <c r="D21" s="104" t="s">
        <v>53</v>
      </c>
      <c r="E21" s="105" t="s">
        <v>54</v>
      </c>
      <c r="F21" s="106" t="s">
        <v>53</v>
      </c>
      <c r="G21" s="106" t="s">
        <v>54</v>
      </c>
      <c r="H21" s="107"/>
      <c r="I21" s="108" t="s">
        <v>55</v>
      </c>
      <c r="J21" s="109"/>
      <c r="K21" s="110" t="s">
        <v>56</v>
      </c>
      <c r="L21" s="109"/>
      <c r="M21" s="109"/>
      <c r="N21" s="109"/>
      <c r="O21" s="109"/>
      <c r="P21" s="109"/>
      <c r="Q21" s="111" t="s">
        <v>57</v>
      </c>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5" hidden="false" customHeight="false" outlineLevel="0" collapsed="false">
      <c r="A22" s="16"/>
      <c r="B22" s="112"/>
      <c r="C22" s="113"/>
      <c r="D22" s="9"/>
      <c r="F22" s="16"/>
      <c r="G22" s="10"/>
      <c r="H22" s="114"/>
      <c r="I22" s="6"/>
      <c r="Q22" s="11"/>
    </row>
    <row r="23" customFormat="false" ht="15" hidden="false" customHeight="false" outlineLevel="0" collapsed="false">
      <c r="A23" s="16"/>
      <c r="B23" s="112"/>
      <c r="C23" s="113"/>
      <c r="D23" s="9"/>
      <c r="F23" s="16"/>
      <c r="G23" s="10"/>
      <c r="H23" s="114"/>
      <c r="I23" s="6"/>
      <c r="Q23" s="11"/>
    </row>
    <row r="24" customFormat="false" ht="15" hidden="false" customHeight="false" outlineLevel="0" collapsed="false">
      <c r="A24" s="115"/>
      <c r="B24" s="115"/>
      <c r="C24" s="116"/>
      <c r="D24" s="117" t="n">
        <v>36602</v>
      </c>
      <c r="E24" s="118" t="n">
        <v>36633</v>
      </c>
      <c r="F24" s="115"/>
      <c r="G24" s="115"/>
      <c r="H24" s="119"/>
      <c r="I24" s="120" t="n">
        <f aca="false">+'[3]03-17-00 to 04-17-00'!A14</f>
        <v>2729616</v>
      </c>
      <c r="J24" s="121"/>
      <c r="K24" s="115"/>
      <c r="L24" s="122"/>
      <c r="M24" s="123"/>
      <c r="N24" s="124"/>
      <c r="O24" s="115"/>
      <c r="P24" s="124"/>
      <c r="Q24" s="125" t="n">
        <v>103967.41</v>
      </c>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c r="IW24" s="124"/>
    </row>
    <row r="25" customFormat="false" ht="15" hidden="false" customHeight="false" outlineLevel="0" collapsed="false">
      <c r="A25" s="115"/>
      <c r="B25" s="115"/>
      <c r="C25" s="116"/>
      <c r="D25" s="117"/>
      <c r="E25" s="118"/>
      <c r="F25" s="115"/>
      <c r="G25" s="115"/>
      <c r="H25" s="119"/>
      <c r="I25" s="120"/>
      <c r="J25" s="121"/>
      <c r="K25" s="115"/>
      <c r="L25" s="122"/>
      <c r="M25" s="123"/>
      <c r="N25" s="124"/>
      <c r="O25" s="115"/>
      <c r="P25" s="124"/>
      <c r="Q25" s="125"/>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c r="IW25" s="124"/>
    </row>
    <row r="26" customFormat="false" ht="15" hidden="false" customHeight="false" outlineLevel="0" collapsed="false">
      <c r="A26" s="115"/>
      <c r="B26" s="115"/>
      <c r="C26" s="116"/>
      <c r="D26" s="117"/>
      <c r="E26" s="118"/>
      <c r="F26" s="115"/>
      <c r="G26" s="115"/>
      <c r="H26" s="119"/>
      <c r="I26" s="120"/>
      <c r="J26" s="121"/>
      <c r="K26" s="115"/>
      <c r="L26" s="122"/>
      <c r="M26" s="123"/>
      <c r="N26" s="124"/>
      <c r="O26" s="115"/>
      <c r="P26" s="124"/>
      <c r="Q26" s="125"/>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row>
    <row r="27" customFormat="false" ht="11.25" hidden="false" customHeight="true" outlineLevel="0" collapsed="false">
      <c r="D27" s="117"/>
      <c r="E27" s="118"/>
      <c r="I27" s="120"/>
      <c r="Q27" s="125"/>
    </row>
    <row r="28" customFormat="false" ht="15.75" hidden="false" customHeight="false" outlineLevel="0" collapsed="false">
      <c r="A28" s="115"/>
      <c r="Q28" s="126"/>
    </row>
    <row r="29" customFormat="false" ht="16.5" hidden="false" customHeight="false" outlineLevel="0" collapsed="false">
      <c r="A29" s="115" t="s">
        <v>58</v>
      </c>
      <c r="Q29" s="127" t="n">
        <f aca="false">SUM(Q24:Q27)</f>
        <v>103967.41</v>
      </c>
    </row>
    <row r="30" customFormat="false" ht="15.75" hidden="false" customHeight="false" outlineLevel="0" collapsed="false"/>
  </sheetData>
  <mergeCells count="8">
    <mergeCell ref="A4:Q4"/>
    <mergeCell ref="A11:C11"/>
    <mergeCell ref="D11:H11"/>
    <mergeCell ref="I11:K11"/>
    <mergeCell ref="L11:Q11"/>
    <mergeCell ref="E15:G17"/>
    <mergeCell ref="D20:E20"/>
    <mergeCell ref="F20:G20"/>
  </mergeCells>
  <printOptions headings="false" gridLines="false" gridLinesSet="true" horizontalCentered="true" verticalCentered="false"/>
  <pageMargins left="0" right="0" top="0.25" bottom="0.984027777777778"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0"/>
  <sheetViews>
    <sheetView showFormulas="false" showGridLines="true" showRowColHeaders="true" showZeros="true" rightToLeft="false" tabSelected="false" showOutlineSymbols="true" defaultGridColor="true" view="normal" topLeftCell="N7" colorId="64" zoomScale="100" zoomScaleNormal="100" zoomScalePageLayoutView="100" workbookViewId="0">
      <selection pane="topLeft" activeCell="Q24" activeCellId="0" sqref="Q24"/>
    </sheetView>
  </sheetViews>
  <sheetFormatPr defaultColWidth="9.13671875" defaultRowHeight="15" customHeight="true" zeroHeight="false" outlineLevelRow="0" outlineLevelCol="0"/>
  <cols>
    <col collapsed="false" customWidth="true" hidden="false" outlineLevel="0" max="1" min="1" style="6" width="15.7"/>
    <col collapsed="false" customWidth="true" hidden="false" outlineLevel="0" max="2" min="2" style="6" width="10.71"/>
    <col collapsed="false" customWidth="true" hidden="false" outlineLevel="0" max="3" min="3" style="7" width="10.71"/>
    <col collapsed="false" customWidth="true" hidden="false" outlineLevel="0" max="4" min="4" style="8" width="11.99"/>
    <col collapsed="false" customWidth="true" hidden="false" outlineLevel="0" max="5" min="5" style="9" width="12.28"/>
    <col collapsed="false" customWidth="true" hidden="false" outlineLevel="0" max="6" min="6" style="6" width="12.85"/>
    <col collapsed="false" customWidth="true" hidden="false" outlineLevel="0" max="7" min="7" style="6" width="6.99"/>
    <col collapsed="false" customWidth="true" hidden="false" outlineLevel="0" max="8" min="8" style="10" width="0.41"/>
    <col collapsed="false" customWidth="true" hidden="false" outlineLevel="0" max="9" min="9" style="11" width="13.28"/>
    <col collapsed="false" customWidth="true" hidden="false" outlineLevel="0" max="10" min="10" style="12" width="10.41"/>
    <col collapsed="false" customWidth="true" hidden="false" outlineLevel="0" max="11" min="11" style="6" width="7.7"/>
    <col collapsed="false" customWidth="true" hidden="false" outlineLevel="0" max="12" min="12" style="6" width="5.71"/>
    <col collapsed="false" customWidth="true" hidden="false" outlineLevel="0" max="13" min="13" style="13" width="11.13"/>
    <col collapsed="false" customWidth="true" hidden="false" outlineLevel="0" max="14" min="14" style="14" width="13.99"/>
    <col collapsed="false" customWidth="true" hidden="false" outlineLevel="0" max="16" min="15" style="6" width="4.14"/>
    <col collapsed="false" customWidth="true" hidden="false" outlineLevel="0" max="17" min="17" style="6" width="18.41"/>
    <col collapsed="false" customWidth="false" hidden="false" outlineLevel="0" max="257" min="18" style="6" width="9.14"/>
  </cols>
  <sheetData>
    <row r="1" customFormat="false" ht="24.95" hidden="false" customHeight="true" outlineLevel="0" collapsed="false">
      <c r="A1" s="15" t="s">
        <v>14</v>
      </c>
      <c r="C1" s="16"/>
      <c r="D1" s="9"/>
      <c r="F1" s="16"/>
      <c r="G1" s="16"/>
      <c r="H1" s="16"/>
      <c r="I1" s="17"/>
      <c r="J1" s="18"/>
      <c r="K1" s="17"/>
      <c r="L1" s="17"/>
      <c r="M1" s="19"/>
      <c r="N1" s="20"/>
      <c r="O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5.75" hidden="false" customHeight="false" outlineLevel="0" collapsed="false">
      <c r="A2" s="22"/>
      <c r="B2" s="23"/>
      <c r="C2" s="23"/>
      <c r="D2" s="24"/>
      <c r="E2" s="24"/>
      <c r="F2" s="23"/>
      <c r="G2" s="21"/>
      <c r="H2" s="22"/>
      <c r="I2" s="22"/>
      <c r="K2" s="21"/>
      <c r="L2" s="21"/>
      <c r="M2" s="25"/>
      <c r="N2" s="20"/>
      <c r="O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customFormat="false" ht="15.75" hidden="false" customHeight="false" outlineLevel="0" collapsed="false">
      <c r="A3" s="22"/>
      <c r="B3" s="23"/>
      <c r="C3" s="23"/>
      <c r="D3" s="24"/>
      <c r="E3" s="24"/>
      <c r="F3" s="23"/>
      <c r="G3" s="26"/>
      <c r="H3" s="22"/>
      <c r="I3" s="22"/>
      <c r="K3" s="21"/>
      <c r="L3" s="21"/>
      <c r="M3" s="25"/>
      <c r="N3" s="20"/>
      <c r="O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row>
    <row r="4" customFormat="false" ht="15" hidden="false" customHeight="true" outlineLevel="0" collapsed="false">
      <c r="A4" s="27" t="s">
        <v>15</v>
      </c>
      <c r="B4" s="27"/>
      <c r="C4" s="27"/>
      <c r="D4" s="27"/>
      <c r="E4" s="27"/>
      <c r="F4" s="27"/>
      <c r="G4" s="27"/>
      <c r="H4" s="27"/>
      <c r="I4" s="27"/>
      <c r="J4" s="27"/>
      <c r="K4" s="27"/>
      <c r="L4" s="27"/>
      <c r="M4" s="27"/>
      <c r="N4" s="27"/>
      <c r="O4" s="27"/>
      <c r="P4" s="27"/>
      <c r="Q4" s="27"/>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row>
    <row r="5" customFormat="false" ht="12" hidden="false" customHeight="true" outlineLevel="0" collapsed="false">
      <c r="A5" s="23"/>
      <c r="B5" s="23"/>
      <c r="C5" s="23"/>
      <c r="D5" s="24"/>
      <c r="E5" s="24"/>
      <c r="F5" s="23"/>
      <c r="G5" s="22"/>
      <c r="H5" s="21"/>
      <c r="I5" s="21"/>
      <c r="K5" s="21"/>
      <c r="L5" s="21"/>
      <c r="M5" s="25"/>
      <c r="N5" s="20"/>
      <c r="O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row>
    <row r="6" customFormat="false" ht="8.25" hidden="false" customHeight="true" outlineLevel="0" collapsed="false">
      <c r="A6" s="23"/>
      <c r="B6" s="23"/>
      <c r="C6" s="23"/>
      <c r="D6" s="24"/>
      <c r="E6" s="24"/>
      <c r="F6" s="23"/>
      <c r="G6" s="23"/>
      <c r="H6" s="21"/>
      <c r="I6" s="21"/>
      <c r="K6" s="21"/>
      <c r="L6" s="21"/>
      <c r="M6" s="25"/>
      <c r="N6" s="20"/>
      <c r="O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row>
    <row r="7" customFormat="false" ht="8.25" hidden="false" customHeight="true" outlineLevel="0" collapsed="false">
      <c r="A7" s="23"/>
      <c r="B7" s="23"/>
      <c r="C7" s="23"/>
      <c r="D7" s="24"/>
      <c r="E7" s="24"/>
      <c r="F7" s="23"/>
      <c r="H7" s="21"/>
      <c r="I7" s="21"/>
      <c r="K7" s="21"/>
      <c r="L7" s="21"/>
      <c r="M7" s="25"/>
      <c r="N7" s="20"/>
      <c r="O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row>
    <row r="8" customFormat="false" ht="8.25" hidden="false" customHeight="true" outlineLevel="0" collapsed="false">
      <c r="A8" s="23"/>
      <c r="B8" s="23"/>
      <c r="C8" s="23"/>
      <c r="D8" s="24"/>
      <c r="E8" s="24"/>
      <c r="F8" s="23"/>
      <c r="H8" s="21"/>
      <c r="I8" s="21"/>
      <c r="K8" s="21"/>
      <c r="L8" s="21"/>
      <c r="M8" s="25"/>
      <c r="N8" s="20"/>
      <c r="O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row>
    <row r="9" customFormat="false" ht="15.75" hidden="false" customHeight="false" outlineLevel="0" collapsed="false">
      <c r="A9" s="28"/>
      <c r="B9" s="28"/>
      <c r="C9" s="29"/>
      <c r="D9" s="30"/>
      <c r="E9" s="30"/>
      <c r="F9" s="29"/>
      <c r="G9" s="22"/>
      <c r="H9" s="28"/>
      <c r="I9" s="28"/>
      <c r="J9" s="31"/>
      <c r="K9" s="29"/>
      <c r="L9" s="29"/>
      <c r="M9" s="32"/>
      <c r="N9" s="33"/>
      <c r="O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row>
    <row r="10" customFormat="false" ht="15.75" hidden="false" customHeight="false" outlineLevel="0" collapsed="false">
      <c r="A10" s="28"/>
      <c r="B10" s="28"/>
      <c r="C10" s="29"/>
      <c r="D10" s="30"/>
      <c r="E10" s="30"/>
      <c r="F10" s="29"/>
      <c r="G10" s="34"/>
      <c r="H10" s="28"/>
      <c r="I10" s="28"/>
      <c r="J10" s="31"/>
      <c r="K10" s="29"/>
      <c r="L10" s="29"/>
      <c r="M10" s="32"/>
      <c r="N10" s="33"/>
      <c r="O10" s="29"/>
      <c r="P10" s="32"/>
      <c r="Q10" s="33"/>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row>
    <row r="11" customFormat="false" ht="15.75" hidden="false" customHeight="false" outlineLevel="0" collapsed="false">
      <c r="A11" s="35" t="s">
        <v>16</v>
      </c>
      <c r="B11" s="35"/>
      <c r="C11" s="35"/>
      <c r="D11" s="36" t="s">
        <v>17</v>
      </c>
      <c r="E11" s="36"/>
      <c r="F11" s="36"/>
      <c r="G11" s="36"/>
      <c r="H11" s="36"/>
      <c r="I11" s="35" t="s">
        <v>18</v>
      </c>
      <c r="J11" s="35"/>
      <c r="K11" s="35"/>
      <c r="L11" s="37" t="s">
        <v>19</v>
      </c>
      <c r="M11" s="37"/>
      <c r="N11" s="37"/>
      <c r="O11" s="37"/>
      <c r="P11" s="37"/>
      <c r="Q11" s="37"/>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row>
    <row r="12" customFormat="false" ht="15.75" hidden="false" customHeight="false" outlineLevel="0" collapsed="false">
      <c r="A12" s="38" t="s">
        <v>20</v>
      </c>
      <c r="B12" s="39"/>
      <c r="C12" s="21"/>
      <c r="D12" s="40" t="s">
        <v>21</v>
      </c>
      <c r="E12" s="21"/>
      <c r="F12" s="41" t="s">
        <v>22</v>
      </c>
      <c r="G12" s="21"/>
      <c r="H12" s="42"/>
      <c r="I12" s="43" t="s">
        <v>23</v>
      </c>
      <c r="J12" s="21"/>
      <c r="K12" s="44"/>
      <c r="L12" s="45" t="s">
        <v>24</v>
      </c>
      <c r="M12" s="46"/>
      <c r="N12" s="47"/>
      <c r="O12" s="45" t="s">
        <v>25</v>
      </c>
      <c r="P12" s="46"/>
      <c r="Q12" s="47"/>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row>
    <row r="13" customFormat="false" ht="15.75" hidden="false" customHeight="false" outlineLevel="0" collapsed="false">
      <c r="A13" s="38" t="s">
        <v>26</v>
      </c>
      <c r="B13" s="39"/>
      <c r="C13" s="48"/>
      <c r="D13" s="49" t="s">
        <v>27</v>
      </c>
      <c r="E13" s="50"/>
      <c r="F13" s="51" t="n">
        <v>36684</v>
      </c>
      <c r="G13" s="52"/>
      <c r="H13" s="53"/>
      <c r="I13" s="54" t="s">
        <v>28</v>
      </c>
      <c r="J13" s="55"/>
      <c r="K13" s="56"/>
      <c r="L13" s="57" t="s">
        <v>29</v>
      </c>
      <c r="M13" s="58"/>
      <c r="N13" s="59"/>
      <c r="O13" s="57" t="s">
        <v>30</v>
      </c>
      <c r="P13" s="58"/>
      <c r="Q13" s="59"/>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row>
    <row r="14" customFormat="false" ht="14.1" hidden="false" customHeight="true" outlineLevel="0" collapsed="false">
      <c r="A14" s="38" t="s">
        <v>31</v>
      </c>
      <c r="B14" s="39"/>
      <c r="C14" s="60"/>
      <c r="D14" s="61" t="s">
        <v>32</v>
      </c>
      <c r="E14" s="49"/>
      <c r="F14" s="51" t="n">
        <f aca="false">+F13+5</f>
        <v>36689</v>
      </c>
      <c r="G14" s="62"/>
      <c r="H14" s="63"/>
      <c r="I14" s="21"/>
      <c r="J14" s="64"/>
      <c r="K14" s="65"/>
      <c r="L14" s="66" t="s">
        <v>33</v>
      </c>
      <c r="M14" s="67"/>
      <c r="N14" s="68"/>
      <c r="O14" s="66" t="s">
        <v>34</v>
      </c>
      <c r="P14" s="67"/>
      <c r="Q14" s="68"/>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row>
    <row r="15" customFormat="false" ht="13.5" hidden="false" customHeight="true" outlineLevel="0" collapsed="false">
      <c r="A15" s="38" t="s">
        <v>35</v>
      </c>
      <c r="B15" s="39"/>
      <c r="C15" s="21"/>
      <c r="D15" s="61" t="s">
        <v>36</v>
      </c>
      <c r="E15" s="69" t="s">
        <v>37</v>
      </c>
      <c r="F15" s="69"/>
      <c r="G15" s="69"/>
      <c r="H15" s="63"/>
      <c r="I15" s="70" t="s">
        <v>38</v>
      </c>
      <c r="J15" s="71"/>
      <c r="K15" s="72"/>
      <c r="L15" s="58" t="s">
        <v>39</v>
      </c>
      <c r="M15" s="73"/>
      <c r="N15" s="68"/>
      <c r="O15" s="58" t="s">
        <v>40</v>
      </c>
      <c r="P15" s="73"/>
      <c r="Q15" s="68"/>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row>
    <row r="16" customFormat="false" ht="13.5" hidden="false" customHeight="true" outlineLevel="0" collapsed="false">
      <c r="A16" s="38"/>
      <c r="B16" s="39"/>
      <c r="C16" s="21"/>
      <c r="D16" s="74"/>
      <c r="E16" s="69"/>
      <c r="F16" s="69"/>
      <c r="G16" s="69"/>
      <c r="H16" s="60"/>
      <c r="I16" s="75" t="s">
        <v>59</v>
      </c>
      <c r="J16" s="64"/>
      <c r="K16" s="76"/>
      <c r="L16" s="58" t="s">
        <v>42</v>
      </c>
      <c r="M16" s="73"/>
      <c r="N16" s="68"/>
      <c r="O16" s="58"/>
      <c r="P16" s="73"/>
      <c r="Q16" s="68"/>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row>
    <row r="17" customFormat="false" ht="13.5" hidden="false" customHeight="true" outlineLevel="0" collapsed="false">
      <c r="A17" s="77" t="s">
        <v>43</v>
      </c>
      <c r="B17" s="52"/>
      <c r="C17" s="23"/>
      <c r="D17" s="61"/>
      <c r="E17" s="69"/>
      <c r="F17" s="69"/>
      <c r="G17" s="69"/>
      <c r="H17" s="23"/>
      <c r="I17" s="78" t="s">
        <v>60</v>
      </c>
      <c r="J17" s="64"/>
      <c r="K17" s="76"/>
      <c r="L17" s="58"/>
      <c r="M17" s="73"/>
      <c r="N17" s="68"/>
      <c r="O17" s="58"/>
      <c r="P17" s="73"/>
      <c r="Q17" s="68"/>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row>
    <row r="18" customFormat="false" ht="13.5" hidden="false" customHeight="true" outlineLevel="0" collapsed="false">
      <c r="A18" s="79" t="s">
        <v>45</v>
      </c>
      <c r="B18" s="80"/>
      <c r="C18" s="29"/>
      <c r="D18" s="81"/>
      <c r="E18" s="82"/>
      <c r="F18" s="83"/>
      <c r="G18" s="28"/>
      <c r="H18" s="84"/>
      <c r="I18" s="85" t="s">
        <v>46</v>
      </c>
      <c r="J18" s="86"/>
      <c r="K18" s="87"/>
      <c r="L18" s="86"/>
      <c r="M18" s="88"/>
      <c r="N18" s="89"/>
      <c r="O18" s="86"/>
      <c r="P18" s="88"/>
      <c r="Q18" s="89"/>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row>
    <row r="19" customFormat="false" ht="15.75" hidden="false" customHeight="false" outlineLevel="0" collapsed="false">
      <c r="C19" s="6"/>
      <c r="E19" s="8"/>
      <c r="F19" s="29"/>
      <c r="G19" s="29"/>
      <c r="H19" s="29"/>
      <c r="I19" s="29"/>
      <c r="J19" s="31"/>
      <c r="K19" s="29"/>
      <c r="L19" s="28"/>
      <c r="M19" s="90"/>
      <c r="N19" s="90"/>
      <c r="O19" s="90"/>
      <c r="P19" s="90"/>
      <c r="Q19" s="9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row>
    <row r="20" customFormat="false" ht="15.75" hidden="false" customHeight="false" outlineLevel="0" collapsed="false">
      <c r="A20" s="92"/>
      <c r="B20" s="93"/>
      <c r="C20" s="94"/>
      <c r="D20" s="95" t="s">
        <v>47</v>
      </c>
      <c r="E20" s="95"/>
      <c r="F20" s="96" t="s">
        <v>48</v>
      </c>
      <c r="G20" s="96"/>
      <c r="H20" s="97"/>
      <c r="I20" s="98" t="s">
        <v>49</v>
      </c>
      <c r="J20" s="15"/>
      <c r="K20" s="99" t="s">
        <v>50</v>
      </c>
      <c r="L20" s="15"/>
      <c r="M20" s="15"/>
      <c r="N20" s="15"/>
      <c r="O20" s="15"/>
      <c r="P20" s="15"/>
      <c r="Q20" s="100" t="s">
        <v>51</v>
      </c>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15.75" hidden="false" customHeight="false" outlineLevel="0" collapsed="false">
      <c r="A21" s="101" t="s">
        <v>52</v>
      </c>
      <c r="B21" s="102"/>
      <c r="C21" s="103"/>
      <c r="D21" s="104" t="s">
        <v>53</v>
      </c>
      <c r="E21" s="105" t="s">
        <v>54</v>
      </c>
      <c r="F21" s="106" t="s">
        <v>53</v>
      </c>
      <c r="G21" s="106" t="s">
        <v>54</v>
      </c>
      <c r="H21" s="107"/>
      <c r="I21" s="108" t="s">
        <v>55</v>
      </c>
      <c r="J21" s="109"/>
      <c r="K21" s="110" t="s">
        <v>56</v>
      </c>
      <c r="L21" s="109"/>
      <c r="M21" s="109"/>
      <c r="N21" s="109"/>
      <c r="O21" s="109"/>
      <c r="P21" s="109"/>
      <c r="Q21" s="111" t="s">
        <v>57</v>
      </c>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5" hidden="false" customHeight="false" outlineLevel="0" collapsed="false">
      <c r="A22" s="16"/>
      <c r="B22" s="112"/>
      <c r="C22" s="113"/>
      <c r="D22" s="9"/>
      <c r="F22" s="16"/>
      <c r="G22" s="10"/>
      <c r="H22" s="114"/>
      <c r="I22" s="6"/>
      <c r="Q22" s="11"/>
    </row>
    <row r="23" customFormat="false" ht="15" hidden="false" customHeight="false" outlineLevel="0" collapsed="false">
      <c r="A23" s="16"/>
      <c r="B23" s="112"/>
      <c r="C23" s="113"/>
      <c r="D23" s="9"/>
      <c r="F23" s="16"/>
      <c r="G23" s="10"/>
      <c r="H23" s="114"/>
      <c r="I23" s="6"/>
      <c r="Q23" s="11"/>
    </row>
    <row r="24" customFormat="false" ht="15" hidden="false" customHeight="false" outlineLevel="0" collapsed="false">
      <c r="A24" s="115"/>
      <c r="B24" s="115"/>
      <c r="C24" s="116"/>
      <c r="D24" s="117" t="n">
        <v>36633</v>
      </c>
      <c r="E24" s="118" t="n">
        <v>36662</v>
      </c>
      <c r="F24" s="115"/>
      <c r="G24" s="115"/>
      <c r="H24" s="119"/>
      <c r="I24" s="120" t="n">
        <f aca="false">+'[4]04-17-00 to 05-16-00'!A14</f>
        <v>4567964</v>
      </c>
      <c r="J24" s="121"/>
      <c r="K24" s="115"/>
      <c r="L24" s="122"/>
      <c r="M24" s="123"/>
      <c r="N24" s="124"/>
      <c r="O24" s="115"/>
      <c r="P24" s="124"/>
      <c r="Q24" s="125" t="n">
        <v>174225.25</v>
      </c>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c r="IW24" s="124"/>
    </row>
    <row r="25" customFormat="false" ht="15" hidden="false" customHeight="false" outlineLevel="0" collapsed="false">
      <c r="A25" s="115"/>
      <c r="B25" s="115"/>
      <c r="C25" s="116"/>
      <c r="D25" s="117"/>
      <c r="E25" s="118"/>
      <c r="F25" s="115"/>
      <c r="G25" s="115"/>
      <c r="H25" s="119"/>
      <c r="I25" s="120"/>
      <c r="J25" s="121"/>
      <c r="K25" s="115"/>
      <c r="L25" s="122"/>
      <c r="M25" s="123"/>
      <c r="N25" s="124"/>
      <c r="O25" s="115"/>
      <c r="P25" s="124"/>
      <c r="Q25" s="125"/>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c r="IW25" s="124"/>
    </row>
    <row r="26" customFormat="false" ht="15" hidden="false" customHeight="false" outlineLevel="0" collapsed="false">
      <c r="A26" s="115"/>
      <c r="B26" s="115"/>
      <c r="C26" s="116"/>
      <c r="D26" s="117"/>
      <c r="E26" s="118"/>
      <c r="F26" s="115"/>
      <c r="G26" s="115"/>
      <c r="H26" s="119"/>
      <c r="I26" s="120"/>
      <c r="J26" s="121"/>
      <c r="K26" s="115"/>
      <c r="L26" s="122"/>
      <c r="M26" s="123"/>
      <c r="N26" s="124"/>
      <c r="O26" s="115"/>
      <c r="P26" s="124"/>
      <c r="Q26" s="125"/>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row>
    <row r="27" customFormat="false" ht="11.25" hidden="false" customHeight="true" outlineLevel="0" collapsed="false">
      <c r="D27" s="117"/>
      <c r="E27" s="118"/>
      <c r="I27" s="120"/>
      <c r="Q27" s="125"/>
    </row>
    <row r="28" customFormat="false" ht="15.75" hidden="false" customHeight="false" outlineLevel="0" collapsed="false">
      <c r="A28" s="115"/>
      <c r="Q28" s="126"/>
    </row>
    <row r="29" customFormat="false" ht="16.5" hidden="false" customHeight="false" outlineLevel="0" collapsed="false">
      <c r="A29" s="115" t="s">
        <v>58</v>
      </c>
      <c r="Q29" s="127" t="n">
        <f aca="false">SUM(Q24:Q27)</f>
        <v>174225.25</v>
      </c>
    </row>
    <row r="30" customFormat="false" ht="15.75" hidden="false" customHeight="false" outlineLevel="0" collapsed="false"/>
  </sheetData>
  <mergeCells count="8">
    <mergeCell ref="A4:Q4"/>
    <mergeCell ref="A11:C11"/>
    <mergeCell ref="D11:H11"/>
    <mergeCell ref="I11:K11"/>
    <mergeCell ref="L11:Q11"/>
    <mergeCell ref="E15:G17"/>
    <mergeCell ref="D20:E20"/>
    <mergeCell ref="F20:G20"/>
  </mergeCells>
  <printOptions headings="false" gridLines="false" gridLinesSet="true" horizontalCentered="true" verticalCentered="false"/>
  <pageMargins left="0" right="0" top="0.25" bottom="0.984027777777778"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0"/>
  <sheetViews>
    <sheetView showFormulas="false" showGridLines="true" showRowColHeaders="true" showZeros="true" rightToLeft="false" tabSelected="false" showOutlineSymbols="true" defaultGridColor="true" view="normal" topLeftCell="J7" colorId="64" zoomScale="100" zoomScaleNormal="100" zoomScalePageLayoutView="100" workbookViewId="0">
      <selection pane="topLeft" activeCell="Q24" activeCellId="0" sqref="Q24"/>
    </sheetView>
  </sheetViews>
  <sheetFormatPr defaultColWidth="9.13671875" defaultRowHeight="15" customHeight="true" zeroHeight="false" outlineLevelRow="0" outlineLevelCol="0"/>
  <cols>
    <col collapsed="false" customWidth="true" hidden="false" outlineLevel="0" max="1" min="1" style="6" width="15.7"/>
    <col collapsed="false" customWidth="true" hidden="false" outlineLevel="0" max="2" min="2" style="6" width="10.71"/>
    <col collapsed="false" customWidth="true" hidden="false" outlineLevel="0" max="3" min="3" style="7" width="10.71"/>
    <col collapsed="false" customWidth="true" hidden="false" outlineLevel="0" max="4" min="4" style="8" width="11.99"/>
    <col collapsed="false" customWidth="true" hidden="false" outlineLevel="0" max="5" min="5" style="9" width="12.28"/>
    <col collapsed="false" customWidth="true" hidden="false" outlineLevel="0" max="6" min="6" style="6" width="12.85"/>
    <col collapsed="false" customWidth="true" hidden="false" outlineLevel="0" max="7" min="7" style="6" width="6.99"/>
    <col collapsed="false" customWidth="true" hidden="false" outlineLevel="0" max="8" min="8" style="10" width="0.41"/>
    <col collapsed="false" customWidth="true" hidden="false" outlineLevel="0" max="9" min="9" style="11" width="13.28"/>
    <col collapsed="false" customWidth="true" hidden="false" outlineLevel="0" max="10" min="10" style="12" width="10.41"/>
    <col collapsed="false" customWidth="true" hidden="false" outlineLevel="0" max="11" min="11" style="6" width="7.7"/>
    <col collapsed="false" customWidth="true" hidden="false" outlineLevel="0" max="12" min="12" style="6" width="5.71"/>
    <col collapsed="false" customWidth="true" hidden="false" outlineLevel="0" max="13" min="13" style="13" width="11.13"/>
    <col collapsed="false" customWidth="true" hidden="false" outlineLevel="0" max="14" min="14" style="14" width="13.99"/>
    <col collapsed="false" customWidth="true" hidden="false" outlineLevel="0" max="16" min="15" style="6" width="4.14"/>
    <col collapsed="false" customWidth="true" hidden="false" outlineLevel="0" max="17" min="17" style="6" width="18.41"/>
    <col collapsed="false" customWidth="false" hidden="false" outlineLevel="0" max="257" min="18" style="6" width="9.14"/>
  </cols>
  <sheetData>
    <row r="1" customFormat="false" ht="24.95" hidden="false" customHeight="true" outlineLevel="0" collapsed="false">
      <c r="A1" s="15" t="s">
        <v>14</v>
      </c>
      <c r="C1" s="16"/>
      <c r="D1" s="9"/>
      <c r="F1" s="16"/>
      <c r="G1" s="16"/>
      <c r="H1" s="16"/>
      <c r="I1" s="17"/>
      <c r="J1" s="18"/>
      <c r="K1" s="17"/>
      <c r="L1" s="17"/>
      <c r="M1" s="19"/>
      <c r="N1" s="20"/>
      <c r="O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5.75" hidden="false" customHeight="false" outlineLevel="0" collapsed="false">
      <c r="A2" s="22"/>
      <c r="B2" s="23"/>
      <c r="C2" s="23"/>
      <c r="D2" s="24"/>
      <c r="E2" s="24"/>
      <c r="F2" s="23"/>
      <c r="G2" s="21"/>
      <c r="H2" s="22"/>
      <c r="I2" s="22"/>
      <c r="K2" s="21"/>
      <c r="L2" s="21"/>
      <c r="M2" s="25"/>
      <c r="N2" s="20"/>
      <c r="O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customFormat="false" ht="15.75" hidden="false" customHeight="false" outlineLevel="0" collapsed="false">
      <c r="A3" s="22"/>
      <c r="B3" s="23"/>
      <c r="C3" s="23"/>
      <c r="D3" s="24"/>
      <c r="E3" s="24"/>
      <c r="F3" s="23"/>
      <c r="G3" s="26"/>
      <c r="H3" s="22"/>
      <c r="I3" s="22"/>
      <c r="K3" s="21"/>
      <c r="L3" s="21"/>
      <c r="M3" s="25"/>
      <c r="N3" s="20"/>
      <c r="O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row>
    <row r="4" customFormat="false" ht="15" hidden="false" customHeight="true" outlineLevel="0" collapsed="false">
      <c r="A4" s="27" t="s">
        <v>15</v>
      </c>
      <c r="B4" s="27"/>
      <c r="C4" s="27"/>
      <c r="D4" s="27"/>
      <c r="E4" s="27"/>
      <c r="F4" s="27"/>
      <c r="G4" s="27"/>
      <c r="H4" s="27"/>
      <c r="I4" s="27"/>
      <c r="J4" s="27"/>
      <c r="K4" s="27"/>
      <c r="L4" s="27"/>
      <c r="M4" s="27"/>
      <c r="N4" s="27"/>
      <c r="O4" s="27"/>
      <c r="P4" s="27"/>
      <c r="Q4" s="27"/>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row>
    <row r="5" customFormat="false" ht="12" hidden="false" customHeight="true" outlineLevel="0" collapsed="false">
      <c r="A5" s="23"/>
      <c r="B5" s="23"/>
      <c r="C5" s="23"/>
      <c r="D5" s="24"/>
      <c r="E5" s="24"/>
      <c r="F5" s="23"/>
      <c r="G5" s="22"/>
      <c r="H5" s="21"/>
      <c r="I5" s="21"/>
      <c r="K5" s="21"/>
      <c r="L5" s="21"/>
      <c r="M5" s="25"/>
      <c r="N5" s="20"/>
      <c r="O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row>
    <row r="6" customFormat="false" ht="8.25" hidden="false" customHeight="true" outlineLevel="0" collapsed="false">
      <c r="A6" s="23"/>
      <c r="B6" s="23"/>
      <c r="C6" s="23"/>
      <c r="D6" s="24"/>
      <c r="E6" s="24"/>
      <c r="F6" s="23"/>
      <c r="G6" s="23"/>
      <c r="H6" s="21"/>
      <c r="I6" s="21"/>
      <c r="K6" s="21"/>
      <c r="L6" s="21"/>
      <c r="M6" s="25"/>
      <c r="N6" s="20"/>
      <c r="O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row>
    <row r="7" customFormat="false" ht="8.25" hidden="false" customHeight="true" outlineLevel="0" collapsed="false">
      <c r="A7" s="23"/>
      <c r="B7" s="23"/>
      <c r="C7" s="23"/>
      <c r="D7" s="24"/>
      <c r="E7" s="24"/>
      <c r="F7" s="23"/>
      <c r="H7" s="21"/>
      <c r="I7" s="21"/>
      <c r="K7" s="21"/>
      <c r="L7" s="21"/>
      <c r="M7" s="25"/>
      <c r="N7" s="20"/>
      <c r="O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row>
    <row r="8" customFormat="false" ht="8.25" hidden="false" customHeight="true" outlineLevel="0" collapsed="false">
      <c r="A8" s="23"/>
      <c r="B8" s="23"/>
      <c r="C8" s="23"/>
      <c r="D8" s="24"/>
      <c r="E8" s="24"/>
      <c r="F8" s="23"/>
      <c r="H8" s="21"/>
      <c r="I8" s="21"/>
      <c r="K8" s="21"/>
      <c r="L8" s="21"/>
      <c r="M8" s="25"/>
      <c r="N8" s="20"/>
      <c r="O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row>
    <row r="9" customFormat="false" ht="15.75" hidden="false" customHeight="false" outlineLevel="0" collapsed="false">
      <c r="A9" s="28"/>
      <c r="B9" s="28"/>
      <c r="C9" s="29"/>
      <c r="D9" s="30"/>
      <c r="E9" s="30"/>
      <c r="F9" s="29"/>
      <c r="G9" s="22"/>
      <c r="H9" s="28"/>
      <c r="I9" s="28"/>
      <c r="J9" s="31"/>
      <c r="K9" s="29"/>
      <c r="L9" s="29"/>
      <c r="M9" s="32"/>
      <c r="N9" s="33"/>
      <c r="O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row>
    <row r="10" customFormat="false" ht="15.75" hidden="false" customHeight="false" outlineLevel="0" collapsed="false">
      <c r="A10" s="28"/>
      <c r="B10" s="28"/>
      <c r="C10" s="29"/>
      <c r="D10" s="30"/>
      <c r="E10" s="30"/>
      <c r="F10" s="29"/>
      <c r="G10" s="34"/>
      <c r="H10" s="28"/>
      <c r="I10" s="28"/>
      <c r="J10" s="31"/>
      <c r="K10" s="29"/>
      <c r="L10" s="29"/>
      <c r="M10" s="32"/>
      <c r="N10" s="33"/>
      <c r="O10" s="29"/>
      <c r="P10" s="32"/>
      <c r="Q10" s="33"/>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row>
    <row r="11" customFormat="false" ht="15.75" hidden="false" customHeight="false" outlineLevel="0" collapsed="false">
      <c r="A11" s="35" t="s">
        <v>16</v>
      </c>
      <c r="B11" s="35"/>
      <c r="C11" s="35"/>
      <c r="D11" s="36" t="s">
        <v>17</v>
      </c>
      <c r="E11" s="36"/>
      <c r="F11" s="36"/>
      <c r="G11" s="36"/>
      <c r="H11" s="36"/>
      <c r="I11" s="35" t="s">
        <v>18</v>
      </c>
      <c r="J11" s="35"/>
      <c r="K11" s="35"/>
      <c r="L11" s="37" t="s">
        <v>19</v>
      </c>
      <c r="M11" s="37"/>
      <c r="N11" s="37"/>
      <c r="O11" s="37"/>
      <c r="P11" s="37"/>
      <c r="Q11" s="37"/>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row>
    <row r="12" customFormat="false" ht="15.75" hidden="false" customHeight="false" outlineLevel="0" collapsed="false">
      <c r="A12" s="38" t="s">
        <v>20</v>
      </c>
      <c r="B12" s="39"/>
      <c r="C12" s="21"/>
      <c r="D12" s="40" t="s">
        <v>21</v>
      </c>
      <c r="E12" s="21"/>
      <c r="F12" s="41" t="s">
        <v>61</v>
      </c>
      <c r="G12" s="21"/>
      <c r="H12" s="42"/>
      <c r="I12" s="43" t="s">
        <v>23</v>
      </c>
      <c r="J12" s="21"/>
      <c r="K12" s="44"/>
      <c r="L12" s="45" t="s">
        <v>24</v>
      </c>
      <c r="M12" s="46"/>
      <c r="N12" s="47"/>
      <c r="O12" s="45" t="s">
        <v>25</v>
      </c>
      <c r="P12" s="46"/>
      <c r="Q12" s="47"/>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row>
    <row r="13" customFormat="false" ht="15.75" hidden="false" customHeight="false" outlineLevel="0" collapsed="false">
      <c r="A13" s="38" t="s">
        <v>26</v>
      </c>
      <c r="B13" s="39"/>
      <c r="C13" s="48"/>
      <c r="D13" s="49" t="s">
        <v>27</v>
      </c>
      <c r="E13" s="50"/>
      <c r="F13" s="51" t="n">
        <v>36731</v>
      </c>
      <c r="G13" s="52"/>
      <c r="H13" s="53"/>
      <c r="I13" s="54" t="s">
        <v>28</v>
      </c>
      <c r="J13" s="55"/>
      <c r="K13" s="56"/>
      <c r="L13" s="57" t="s">
        <v>62</v>
      </c>
      <c r="M13" s="58"/>
      <c r="N13" s="59"/>
      <c r="O13" s="57" t="s">
        <v>30</v>
      </c>
      <c r="P13" s="58"/>
      <c r="Q13" s="59"/>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row>
    <row r="14" customFormat="false" ht="14.1" hidden="false" customHeight="true" outlineLevel="0" collapsed="false">
      <c r="A14" s="38" t="s">
        <v>31</v>
      </c>
      <c r="B14" s="39"/>
      <c r="C14" s="60"/>
      <c r="D14" s="61" t="s">
        <v>32</v>
      </c>
      <c r="E14" s="49"/>
      <c r="F14" s="51" t="n">
        <v>36738</v>
      </c>
      <c r="G14" s="62"/>
      <c r="H14" s="63"/>
      <c r="I14" s="21"/>
      <c r="J14" s="64"/>
      <c r="K14" s="65"/>
      <c r="L14" s="66" t="s">
        <v>63</v>
      </c>
      <c r="M14" s="67"/>
      <c r="N14" s="68"/>
      <c r="O14" s="66" t="s">
        <v>34</v>
      </c>
      <c r="P14" s="67"/>
      <c r="Q14" s="68"/>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row>
    <row r="15" customFormat="false" ht="13.5" hidden="false" customHeight="true" outlineLevel="0" collapsed="false">
      <c r="A15" s="38" t="s">
        <v>35</v>
      </c>
      <c r="B15" s="39"/>
      <c r="C15" s="21"/>
      <c r="D15" s="61" t="s">
        <v>36</v>
      </c>
      <c r="E15" s="69" t="s">
        <v>37</v>
      </c>
      <c r="F15" s="69"/>
      <c r="G15" s="69"/>
      <c r="H15" s="63"/>
      <c r="I15" s="70" t="s">
        <v>38</v>
      </c>
      <c r="J15" s="71"/>
      <c r="K15" s="72"/>
      <c r="L15" s="58" t="s">
        <v>64</v>
      </c>
      <c r="M15" s="73"/>
      <c r="N15" s="68"/>
      <c r="O15" s="58" t="s">
        <v>40</v>
      </c>
      <c r="P15" s="73"/>
      <c r="Q15" s="68"/>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row>
    <row r="16" customFormat="false" ht="13.5" hidden="false" customHeight="true" outlineLevel="0" collapsed="false">
      <c r="A16" s="38"/>
      <c r="B16" s="39"/>
      <c r="C16" s="21"/>
      <c r="D16" s="74"/>
      <c r="E16" s="69"/>
      <c r="F16" s="69"/>
      <c r="G16" s="69"/>
      <c r="H16" s="60"/>
      <c r="I16" s="75" t="s">
        <v>59</v>
      </c>
      <c r="J16" s="64"/>
      <c r="K16" s="76"/>
      <c r="L16" s="58" t="s">
        <v>39</v>
      </c>
      <c r="M16" s="73"/>
      <c r="N16" s="68"/>
      <c r="O16" s="58"/>
      <c r="P16" s="73"/>
      <c r="Q16" s="68"/>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row>
    <row r="17" customFormat="false" ht="13.5" hidden="false" customHeight="true" outlineLevel="0" collapsed="false">
      <c r="A17" s="77" t="s">
        <v>43</v>
      </c>
      <c r="B17" s="52"/>
      <c r="C17" s="23"/>
      <c r="D17" s="61"/>
      <c r="E17" s="69"/>
      <c r="F17" s="69"/>
      <c r="G17" s="69"/>
      <c r="H17" s="23"/>
      <c r="I17" s="78" t="s">
        <v>60</v>
      </c>
      <c r="J17" s="64"/>
      <c r="K17" s="76"/>
      <c r="L17" s="58" t="s">
        <v>42</v>
      </c>
      <c r="M17" s="73"/>
      <c r="N17" s="68"/>
      <c r="O17" s="58"/>
      <c r="P17" s="73"/>
      <c r="Q17" s="68"/>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row>
    <row r="18" customFormat="false" ht="13.5" hidden="false" customHeight="true" outlineLevel="0" collapsed="false">
      <c r="A18" s="79" t="s">
        <v>45</v>
      </c>
      <c r="B18" s="80"/>
      <c r="C18" s="29"/>
      <c r="D18" s="81"/>
      <c r="E18" s="82"/>
      <c r="F18" s="83"/>
      <c r="G18" s="28"/>
      <c r="H18" s="84"/>
      <c r="I18" s="85" t="s">
        <v>46</v>
      </c>
      <c r="J18" s="86"/>
      <c r="K18" s="87"/>
      <c r="L18" s="86"/>
      <c r="M18" s="88"/>
      <c r="N18" s="89"/>
      <c r="O18" s="86"/>
      <c r="P18" s="88"/>
      <c r="Q18" s="89"/>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row>
    <row r="19" customFormat="false" ht="15.75" hidden="false" customHeight="false" outlineLevel="0" collapsed="false">
      <c r="C19" s="6"/>
      <c r="E19" s="8"/>
      <c r="F19" s="29"/>
      <c r="G19" s="29"/>
      <c r="H19" s="29"/>
      <c r="I19" s="29"/>
      <c r="J19" s="31"/>
      <c r="K19" s="29"/>
      <c r="L19" s="28"/>
      <c r="M19" s="90"/>
      <c r="N19" s="90"/>
      <c r="O19" s="90"/>
      <c r="P19" s="90"/>
      <c r="Q19" s="9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row>
    <row r="20" customFormat="false" ht="15.75" hidden="false" customHeight="false" outlineLevel="0" collapsed="false">
      <c r="A20" s="92"/>
      <c r="B20" s="93"/>
      <c r="C20" s="94"/>
      <c r="D20" s="95" t="s">
        <v>47</v>
      </c>
      <c r="E20" s="95"/>
      <c r="F20" s="96" t="s">
        <v>48</v>
      </c>
      <c r="G20" s="96"/>
      <c r="H20" s="97"/>
      <c r="I20" s="98" t="s">
        <v>49</v>
      </c>
      <c r="J20" s="15"/>
      <c r="K20" s="99" t="s">
        <v>50</v>
      </c>
      <c r="L20" s="15"/>
      <c r="M20" s="15"/>
      <c r="N20" s="15"/>
      <c r="O20" s="15"/>
      <c r="P20" s="15"/>
      <c r="Q20" s="100" t="s">
        <v>51</v>
      </c>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15.75" hidden="false" customHeight="false" outlineLevel="0" collapsed="false">
      <c r="A21" s="101" t="s">
        <v>52</v>
      </c>
      <c r="B21" s="102"/>
      <c r="C21" s="103"/>
      <c r="D21" s="104" t="s">
        <v>53</v>
      </c>
      <c r="E21" s="105" t="s">
        <v>54</v>
      </c>
      <c r="F21" s="106" t="s">
        <v>53</v>
      </c>
      <c r="G21" s="106" t="s">
        <v>54</v>
      </c>
      <c r="H21" s="107"/>
      <c r="I21" s="108" t="s">
        <v>55</v>
      </c>
      <c r="J21" s="109"/>
      <c r="K21" s="110" t="s">
        <v>56</v>
      </c>
      <c r="L21" s="109"/>
      <c r="M21" s="109"/>
      <c r="N21" s="109"/>
      <c r="O21" s="109"/>
      <c r="P21" s="109"/>
      <c r="Q21" s="111" t="s">
        <v>57</v>
      </c>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15" hidden="false" customHeight="false" outlineLevel="0" collapsed="false">
      <c r="A22" s="16"/>
      <c r="B22" s="112"/>
      <c r="C22" s="113"/>
      <c r="D22" s="9"/>
      <c r="F22" s="16"/>
      <c r="G22" s="10"/>
      <c r="H22" s="114"/>
      <c r="I22" s="6"/>
      <c r="Q22" s="11"/>
    </row>
    <row r="23" customFormat="false" ht="15" hidden="false" customHeight="false" outlineLevel="0" collapsed="false">
      <c r="A23" s="16"/>
      <c r="B23" s="112"/>
      <c r="C23" s="113"/>
      <c r="D23" s="9"/>
      <c r="F23" s="16"/>
      <c r="G23" s="10"/>
      <c r="H23" s="114"/>
      <c r="I23" s="6"/>
      <c r="Q23" s="11"/>
    </row>
    <row r="24" customFormat="false" ht="15" hidden="false" customHeight="false" outlineLevel="0" collapsed="false">
      <c r="A24" s="115"/>
      <c r="B24" s="115"/>
      <c r="C24" s="116"/>
      <c r="D24" s="117" t="n">
        <v>36662</v>
      </c>
      <c r="E24" s="118" t="n">
        <v>36692</v>
      </c>
      <c r="F24" s="115"/>
      <c r="G24" s="115"/>
      <c r="H24" s="119"/>
      <c r="I24" s="120" t="n">
        <f aca="false">+'[5]5-16-00 to 6-16-00'!A14</f>
        <v>5281519</v>
      </c>
      <c r="J24" s="121"/>
      <c r="K24" s="115"/>
      <c r="L24" s="122"/>
      <c r="M24" s="123"/>
      <c r="N24" s="124"/>
      <c r="O24" s="115"/>
      <c r="P24" s="124"/>
      <c r="Q24" s="125" t="n">
        <v>234171.54</v>
      </c>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c r="HD24" s="124"/>
      <c r="HE24" s="124"/>
      <c r="HF24" s="124"/>
      <c r="HG24" s="124"/>
      <c r="HH24" s="124"/>
      <c r="HI24" s="124"/>
      <c r="HJ24" s="124"/>
      <c r="HK24" s="124"/>
      <c r="HL24" s="124"/>
      <c r="HM24" s="124"/>
      <c r="HN24" s="124"/>
      <c r="HO24" s="124"/>
      <c r="HP24" s="124"/>
      <c r="HQ24" s="124"/>
      <c r="HR24" s="124"/>
      <c r="HS24" s="124"/>
      <c r="HT24" s="124"/>
      <c r="HU24" s="124"/>
      <c r="HV24" s="124"/>
      <c r="HW24" s="124"/>
      <c r="HX24" s="124"/>
      <c r="HY24" s="124"/>
      <c r="HZ24" s="124"/>
      <c r="IA24" s="124"/>
      <c r="IB24" s="124"/>
      <c r="IC24" s="124"/>
      <c r="ID24" s="124"/>
      <c r="IE24" s="124"/>
      <c r="IF24" s="124"/>
      <c r="IG24" s="124"/>
      <c r="IH24" s="124"/>
      <c r="II24" s="124"/>
      <c r="IJ24" s="124"/>
      <c r="IK24" s="124"/>
      <c r="IL24" s="124"/>
      <c r="IM24" s="124"/>
      <c r="IN24" s="124"/>
      <c r="IO24" s="124"/>
      <c r="IP24" s="124"/>
      <c r="IQ24" s="124"/>
      <c r="IR24" s="124"/>
      <c r="IS24" s="124"/>
      <c r="IT24" s="124"/>
      <c r="IU24" s="124"/>
      <c r="IV24" s="124"/>
      <c r="IW24" s="124"/>
    </row>
    <row r="25" customFormat="false" ht="15" hidden="false" customHeight="false" outlineLevel="0" collapsed="false">
      <c r="A25" s="115"/>
      <c r="B25" s="115"/>
      <c r="C25" s="116"/>
      <c r="D25" s="117"/>
      <c r="E25" s="118"/>
      <c r="F25" s="115"/>
      <c r="G25" s="115"/>
      <c r="H25" s="119"/>
      <c r="I25" s="120"/>
      <c r="J25" s="121"/>
      <c r="K25" s="115"/>
      <c r="L25" s="122"/>
      <c r="M25" s="123"/>
      <c r="N25" s="124"/>
      <c r="O25" s="115"/>
      <c r="P25" s="124"/>
      <c r="Q25" s="125"/>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4"/>
      <c r="DZ25" s="124"/>
      <c r="EA25" s="124"/>
      <c r="EB25" s="124"/>
      <c r="EC25" s="124"/>
      <c r="ED25" s="124"/>
      <c r="EE25" s="124"/>
      <c r="EF25" s="124"/>
      <c r="EG25" s="124"/>
      <c r="EH25" s="124"/>
      <c r="EI25" s="124"/>
      <c r="EJ25" s="124"/>
      <c r="EK25" s="124"/>
      <c r="EL25" s="124"/>
      <c r="EM25" s="124"/>
      <c r="EN25" s="124"/>
      <c r="EO25" s="124"/>
      <c r="EP25" s="124"/>
      <c r="EQ25" s="124"/>
      <c r="ER25" s="124"/>
      <c r="ES25" s="124"/>
      <c r="ET25" s="124"/>
      <c r="EU25" s="124"/>
      <c r="EV25" s="124"/>
      <c r="EW25" s="124"/>
      <c r="EX25" s="124"/>
      <c r="EY25" s="124"/>
      <c r="EZ25" s="124"/>
      <c r="FA25" s="124"/>
      <c r="FB25" s="124"/>
      <c r="FC25" s="124"/>
      <c r="FD25" s="124"/>
      <c r="FE25" s="124"/>
      <c r="FF25" s="124"/>
      <c r="FG25" s="124"/>
      <c r="FH25" s="124"/>
      <c r="FI25" s="124"/>
      <c r="FJ25" s="124"/>
      <c r="FK25" s="124"/>
      <c r="FL25" s="124"/>
      <c r="FM25" s="124"/>
      <c r="FN25" s="124"/>
      <c r="FO25" s="124"/>
      <c r="FP25" s="124"/>
      <c r="FQ25" s="124"/>
      <c r="FR25" s="124"/>
      <c r="FS25" s="124"/>
      <c r="FT25" s="124"/>
      <c r="FU25" s="124"/>
      <c r="FV25" s="124"/>
      <c r="FW25" s="124"/>
      <c r="FX25" s="124"/>
      <c r="FY25" s="124"/>
      <c r="FZ25" s="124"/>
      <c r="GA25" s="124"/>
      <c r="GB25" s="124"/>
      <c r="GC25" s="124"/>
      <c r="GD25" s="124"/>
      <c r="GE25" s="124"/>
      <c r="GF25" s="124"/>
      <c r="GG25" s="124"/>
      <c r="GH25" s="124"/>
      <c r="GI25" s="124"/>
      <c r="GJ25" s="124"/>
      <c r="GK25" s="124"/>
      <c r="GL25" s="124"/>
      <c r="GM25" s="124"/>
      <c r="GN25" s="124"/>
      <c r="GO25" s="124"/>
      <c r="GP25" s="124"/>
      <c r="GQ25" s="124"/>
      <c r="GR25" s="124"/>
      <c r="GS25" s="124"/>
      <c r="GT25" s="124"/>
      <c r="GU25" s="124"/>
      <c r="GV25" s="124"/>
      <c r="GW25" s="124"/>
      <c r="GX25" s="124"/>
      <c r="GY25" s="124"/>
      <c r="GZ25" s="124"/>
      <c r="HA25" s="124"/>
      <c r="HB25" s="124"/>
      <c r="HC25" s="124"/>
      <c r="HD25" s="124"/>
      <c r="HE25" s="124"/>
      <c r="HF25" s="124"/>
      <c r="HG25" s="124"/>
      <c r="HH25" s="124"/>
      <c r="HI25" s="124"/>
      <c r="HJ25" s="124"/>
      <c r="HK25" s="124"/>
      <c r="HL25" s="124"/>
      <c r="HM25" s="124"/>
      <c r="HN25" s="124"/>
      <c r="HO25" s="124"/>
      <c r="HP25" s="124"/>
      <c r="HQ25" s="124"/>
      <c r="HR25" s="124"/>
      <c r="HS25" s="124"/>
      <c r="HT25" s="124"/>
      <c r="HU25" s="124"/>
      <c r="HV25" s="124"/>
      <c r="HW25" s="124"/>
      <c r="HX25" s="124"/>
      <c r="HY25" s="124"/>
      <c r="HZ25" s="124"/>
      <c r="IA25" s="124"/>
      <c r="IB25" s="124"/>
      <c r="IC25" s="124"/>
      <c r="ID25" s="124"/>
      <c r="IE25" s="124"/>
      <c r="IF25" s="124"/>
      <c r="IG25" s="124"/>
      <c r="IH25" s="124"/>
      <c r="II25" s="124"/>
      <c r="IJ25" s="124"/>
      <c r="IK25" s="124"/>
      <c r="IL25" s="124"/>
      <c r="IM25" s="124"/>
      <c r="IN25" s="124"/>
      <c r="IO25" s="124"/>
      <c r="IP25" s="124"/>
      <c r="IQ25" s="124"/>
      <c r="IR25" s="124"/>
      <c r="IS25" s="124"/>
      <c r="IT25" s="124"/>
      <c r="IU25" s="124"/>
      <c r="IV25" s="124"/>
      <c r="IW25" s="124"/>
    </row>
    <row r="26" customFormat="false" ht="15" hidden="false" customHeight="false" outlineLevel="0" collapsed="false">
      <c r="A26" s="115"/>
      <c r="B26" s="115"/>
      <c r="C26" s="116"/>
      <c r="D26" s="117"/>
      <c r="E26" s="118"/>
      <c r="F26" s="115"/>
      <c r="G26" s="115"/>
      <c r="H26" s="119"/>
      <c r="I26" s="120"/>
      <c r="J26" s="121"/>
      <c r="K26" s="115"/>
      <c r="L26" s="122"/>
      <c r="M26" s="123"/>
      <c r="N26" s="124"/>
      <c r="O26" s="115"/>
      <c r="P26" s="124"/>
      <c r="Q26" s="125"/>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row>
    <row r="27" customFormat="false" ht="11.25" hidden="false" customHeight="true" outlineLevel="0" collapsed="false">
      <c r="D27" s="117"/>
      <c r="E27" s="118"/>
      <c r="I27" s="120"/>
      <c r="Q27" s="125"/>
    </row>
    <row r="28" customFormat="false" ht="15.75" hidden="false" customHeight="false" outlineLevel="0" collapsed="false">
      <c r="A28" s="115"/>
      <c r="Q28" s="126"/>
    </row>
    <row r="29" customFormat="false" ht="16.5" hidden="false" customHeight="false" outlineLevel="0" collapsed="false">
      <c r="A29" s="115" t="s">
        <v>58</v>
      </c>
      <c r="Q29" s="127" t="n">
        <f aca="false">SUM(Q24:Q27)</f>
        <v>234171.54</v>
      </c>
    </row>
    <row r="30" customFormat="false" ht="15.75" hidden="false" customHeight="false" outlineLevel="0" collapsed="false"/>
  </sheetData>
  <mergeCells count="8">
    <mergeCell ref="A4:Q4"/>
    <mergeCell ref="A11:C11"/>
    <mergeCell ref="D11:H11"/>
    <mergeCell ref="I11:K11"/>
    <mergeCell ref="L11:Q11"/>
    <mergeCell ref="E15:G17"/>
    <mergeCell ref="D20:E20"/>
    <mergeCell ref="F20:G20"/>
  </mergeCells>
  <printOptions headings="false" gridLines="false" gridLinesSet="true" horizontalCentered="true" verticalCentered="false"/>
  <pageMargins left="0" right="0" top="0.25" bottom="0.984027777777778"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5" activeCellId="0" sqref="I25"/>
    </sheetView>
  </sheetViews>
  <sheetFormatPr defaultColWidth="9.13671875" defaultRowHeight="15" customHeight="true" zeroHeight="false" outlineLevelRow="0" outlineLevelCol="0"/>
  <cols>
    <col collapsed="false" customWidth="true" hidden="false" outlineLevel="0" max="1" min="1" style="6" width="15.7"/>
    <col collapsed="false" customWidth="true" hidden="false" outlineLevel="0" max="2" min="2" style="6" width="10.71"/>
    <col collapsed="false" customWidth="true" hidden="false" outlineLevel="0" max="3" min="3" style="7" width="10.71"/>
    <col collapsed="false" customWidth="true" hidden="false" outlineLevel="0" max="4" min="4" style="8" width="12.56"/>
    <col collapsed="false" customWidth="true" hidden="false" outlineLevel="0" max="5" min="5" style="9" width="11.42"/>
    <col collapsed="false" customWidth="true" hidden="false" outlineLevel="0" max="6" min="6" style="6" width="12.85"/>
    <col collapsed="false" customWidth="true" hidden="false" outlineLevel="0" max="7" min="7" style="6" width="6.99"/>
    <col collapsed="false" customWidth="true" hidden="false" outlineLevel="0" max="8" min="8" style="10" width="0.41"/>
    <col collapsed="false" customWidth="true" hidden="false" outlineLevel="0" max="9" min="9" style="11" width="15.99"/>
    <col collapsed="false" customWidth="true" hidden="false" outlineLevel="0" max="10" min="10" style="12" width="10.41"/>
    <col collapsed="false" customWidth="true" hidden="false" outlineLevel="0" max="11" min="11" style="6" width="7.7"/>
    <col collapsed="false" customWidth="true" hidden="false" outlineLevel="0" max="12" min="12" style="6" width="5.71"/>
    <col collapsed="false" customWidth="true" hidden="false" outlineLevel="0" max="13" min="13" style="13" width="11.13"/>
    <col collapsed="false" customWidth="true" hidden="false" outlineLevel="0" max="14" min="14" style="14" width="13.99"/>
    <col collapsed="false" customWidth="true" hidden="false" outlineLevel="0" max="16" min="15" style="6" width="4.14"/>
    <col collapsed="false" customWidth="true" hidden="false" outlineLevel="0" max="17" min="17" style="6" width="18.41"/>
    <col collapsed="false" customWidth="false" hidden="false" outlineLevel="0" max="257" min="18" style="6" width="9.14"/>
  </cols>
  <sheetData>
    <row r="1" customFormat="false" ht="24.95" hidden="false" customHeight="true" outlineLevel="0" collapsed="false">
      <c r="A1" s="15" t="s">
        <v>14</v>
      </c>
      <c r="C1" s="16"/>
      <c r="D1" s="9"/>
      <c r="F1" s="16"/>
      <c r="G1" s="16"/>
      <c r="H1" s="16"/>
      <c r="I1" s="17"/>
      <c r="J1" s="18"/>
      <c r="K1" s="17"/>
      <c r="L1" s="17"/>
      <c r="M1" s="19"/>
      <c r="N1" s="20"/>
      <c r="O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5.75" hidden="false" customHeight="false" outlineLevel="0" collapsed="false">
      <c r="A2" s="22"/>
      <c r="B2" s="23"/>
      <c r="C2" s="23"/>
      <c r="D2" s="24"/>
      <c r="E2" s="24"/>
      <c r="F2" s="23"/>
      <c r="G2" s="21"/>
      <c r="H2" s="22"/>
      <c r="I2" s="22"/>
      <c r="K2" s="21"/>
      <c r="L2" s="21"/>
      <c r="M2" s="25"/>
      <c r="N2" s="20"/>
      <c r="O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row>
    <row r="3" customFormat="false" ht="15.75" hidden="false" customHeight="false" outlineLevel="0" collapsed="false">
      <c r="A3" s="22"/>
      <c r="B3" s="23"/>
      <c r="C3" s="23"/>
      <c r="D3" s="24"/>
      <c r="E3" s="24"/>
      <c r="F3" s="23"/>
      <c r="G3" s="26"/>
      <c r="H3" s="22"/>
      <c r="I3" s="22"/>
      <c r="K3" s="21"/>
      <c r="L3" s="21"/>
      <c r="M3" s="25"/>
      <c r="N3" s="20"/>
      <c r="O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row>
    <row r="4" customFormat="false" ht="15" hidden="false" customHeight="true" outlineLevel="0" collapsed="false">
      <c r="A4" s="27" t="s">
        <v>65</v>
      </c>
      <c r="B4" s="27"/>
      <c r="C4" s="27"/>
      <c r="D4" s="27"/>
      <c r="E4" s="27"/>
      <c r="F4" s="27"/>
      <c r="G4" s="27"/>
      <c r="H4" s="27"/>
      <c r="I4" s="27"/>
      <c r="J4" s="27"/>
      <c r="K4" s="27"/>
      <c r="L4" s="27"/>
      <c r="M4" s="27"/>
      <c r="N4" s="27"/>
      <c r="O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row>
    <row r="5" customFormat="false" ht="12" hidden="false" customHeight="true" outlineLevel="0" collapsed="false">
      <c r="A5" s="23"/>
      <c r="B5" s="23"/>
      <c r="C5" s="23"/>
      <c r="D5" s="24"/>
      <c r="E5" s="24"/>
      <c r="F5" s="23"/>
      <c r="G5" s="22"/>
      <c r="H5" s="21"/>
      <c r="I5" s="21"/>
      <c r="K5" s="21"/>
      <c r="L5" s="21"/>
      <c r="M5" s="25"/>
      <c r="N5" s="20"/>
      <c r="O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row>
    <row r="6" customFormat="false" ht="8.25" hidden="false" customHeight="true" outlineLevel="0" collapsed="false">
      <c r="A6" s="23"/>
      <c r="B6" s="23"/>
      <c r="C6" s="23"/>
      <c r="D6" s="24"/>
      <c r="E6" s="24"/>
      <c r="F6" s="23"/>
      <c r="G6" s="23"/>
      <c r="H6" s="21"/>
      <c r="I6" s="21"/>
      <c r="K6" s="21"/>
      <c r="L6" s="21"/>
      <c r="M6" s="25"/>
      <c r="N6" s="20"/>
      <c r="O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row>
    <row r="7" customFormat="false" ht="8.25" hidden="false" customHeight="true" outlineLevel="0" collapsed="false">
      <c r="A7" s="23"/>
      <c r="B7" s="23"/>
      <c r="C7" s="23"/>
      <c r="D7" s="24"/>
      <c r="E7" s="24"/>
      <c r="F7" s="23"/>
      <c r="H7" s="21"/>
      <c r="I7" s="21"/>
      <c r="K7" s="21"/>
      <c r="L7" s="21"/>
      <c r="M7" s="25"/>
      <c r="N7" s="20"/>
      <c r="O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row>
    <row r="8" customFormat="false" ht="8.25" hidden="false" customHeight="true" outlineLevel="0" collapsed="false">
      <c r="A8" s="23"/>
      <c r="B8" s="23"/>
      <c r="C8" s="23"/>
      <c r="D8" s="24"/>
      <c r="E8" s="24"/>
      <c r="F8" s="23"/>
      <c r="H8" s="21"/>
      <c r="I8" s="21"/>
      <c r="K8" s="21"/>
      <c r="L8" s="21"/>
      <c r="M8" s="25"/>
      <c r="N8" s="20"/>
      <c r="O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row>
    <row r="9" customFormat="false" ht="15.75" hidden="false" customHeight="false" outlineLevel="0" collapsed="false">
      <c r="A9" s="35" t="s">
        <v>16</v>
      </c>
      <c r="B9" s="35"/>
      <c r="C9" s="35"/>
      <c r="D9" s="36" t="s">
        <v>17</v>
      </c>
      <c r="E9" s="36"/>
      <c r="F9" s="36"/>
      <c r="G9" s="36"/>
      <c r="H9" s="36"/>
      <c r="I9" s="35" t="s">
        <v>18</v>
      </c>
      <c r="J9" s="35"/>
      <c r="K9" s="35"/>
      <c r="L9" s="37" t="s">
        <v>19</v>
      </c>
      <c r="M9" s="37"/>
      <c r="N9" s="37"/>
      <c r="O9" s="37"/>
      <c r="P9" s="37"/>
      <c r="Q9" s="37"/>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row>
    <row r="10" customFormat="false" ht="15.75" hidden="false" customHeight="false" outlineLevel="0" collapsed="false">
      <c r="A10" s="38" t="s">
        <v>20</v>
      </c>
      <c r="B10" s="39"/>
      <c r="C10" s="21"/>
      <c r="D10" s="40" t="s">
        <v>21</v>
      </c>
      <c r="E10" s="21"/>
      <c r="F10" s="41" t="s">
        <v>66</v>
      </c>
      <c r="G10" s="21"/>
      <c r="H10" s="42"/>
      <c r="I10" s="43" t="s">
        <v>23</v>
      </c>
      <c r="J10" s="21"/>
      <c r="K10" s="44"/>
      <c r="L10" s="45" t="s">
        <v>24</v>
      </c>
      <c r="M10" s="46"/>
      <c r="N10" s="47"/>
      <c r="O10" s="45" t="s">
        <v>25</v>
      </c>
      <c r="P10" s="46"/>
      <c r="Q10" s="47"/>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row>
    <row r="11" customFormat="false" ht="15.75" hidden="false" customHeight="false" outlineLevel="0" collapsed="false">
      <c r="A11" s="38" t="s">
        <v>26</v>
      </c>
      <c r="B11" s="39"/>
      <c r="C11" s="48"/>
      <c r="D11" s="49" t="s">
        <v>27</v>
      </c>
      <c r="E11" s="50"/>
      <c r="F11" s="51" t="n">
        <v>36731</v>
      </c>
      <c r="G11" s="52"/>
      <c r="H11" s="53"/>
      <c r="I11" s="54" t="s">
        <v>28</v>
      </c>
      <c r="J11" s="55"/>
      <c r="K11" s="56"/>
      <c r="L11" s="57" t="s">
        <v>62</v>
      </c>
      <c r="M11" s="58"/>
      <c r="N11" s="59"/>
      <c r="O11" s="57" t="s">
        <v>30</v>
      </c>
      <c r="P11" s="58"/>
      <c r="Q11" s="59"/>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row>
    <row r="12" customFormat="false" ht="14.1" hidden="false" customHeight="true" outlineLevel="0" collapsed="false">
      <c r="A12" s="38" t="s">
        <v>31</v>
      </c>
      <c r="B12" s="39"/>
      <c r="C12" s="60"/>
      <c r="D12" s="61" t="s">
        <v>32</v>
      </c>
      <c r="E12" s="49"/>
      <c r="F12" s="51"/>
      <c r="G12" s="62"/>
      <c r="H12" s="63"/>
      <c r="I12" s="21"/>
      <c r="J12" s="64"/>
      <c r="K12" s="65"/>
      <c r="L12" s="66" t="s">
        <v>63</v>
      </c>
      <c r="M12" s="67"/>
      <c r="N12" s="68"/>
      <c r="O12" s="66" t="s">
        <v>34</v>
      </c>
      <c r="P12" s="67"/>
      <c r="Q12" s="68"/>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row>
    <row r="13" customFormat="false" ht="13.5" hidden="false" customHeight="true" outlineLevel="0" collapsed="false">
      <c r="A13" s="38" t="s">
        <v>35</v>
      </c>
      <c r="B13" s="39"/>
      <c r="C13" s="21"/>
      <c r="D13" s="61" t="s">
        <v>36</v>
      </c>
      <c r="E13" s="69" t="s">
        <v>67</v>
      </c>
      <c r="F13" s="69"/>
      <c r="G13" s="69"/>
      <c r="H13" s="63"/>
      <c r="I13" s="70" t="s">
        <v>38</v>
      </c>
      <c r="J13" s="71"/>
      <c r="K13" s="72"/>
      <c r="L13" s="58" t="s">
        <v>64</v>
      </c>
      <c r="M13" s="73"/>
      <c r="N13" s="68"/>
      <c r="O13" s="58" t="s">
        <v>40</v>
      </c>
      <c r="P13" s="73"/>
      <c r="Q13" s="68"/>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row>
    <row r="14" customFormat="false" ht="13.5" hidden="false" customHeight="true" outlineLevel="0" collapsed="false">
      <c r="A14" s="38"/>
      <c r="B14" s="39"/>
      <c r="C14" s="21"/>
      <c r="D14" s="74"/>
      <c r="E14" s="69"/>
      <c r="F14" s="69"/>
      <c r="G14" s="69"/>
      <c r="H14" s="60"/>
      <c r="I14" s="75" t="s">
        <v>59</v>
      </c>
      <c r="J14" s="64"/>
      <c r="K14" s="76"/>
      <c r="L14" s="58" t="s">
        <v>39</v>
      </c>
      <c r="M14" s="73"/>
      <c r="N14" s="68"/>
      <c r="O14" s="58"/>
      <c r="P14" s="73"/>
      <c r="Q14" s="68"/>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row>
    <row r="15" customFormat="false" ht="13.5" hidden="false" customHeight="true" outlineLevel="0" collapsed="false">
      <c r="A15" s="77" t="s">
        <v>43</v>
      </c>
      <c r="B15" s="52"/>
      <c r="C15" s="23"/>
      <c r="D15" s="61"/>
      <c r="E15" s="69"/>
      <c r="F15" s="69"/>
      <c r="G15" s="69"/>
      <c r="H15" s="23"/>
      <c r="I15" s="78" t="s">
        <v>60</v>
      </c>
      <c r="J15" s="64"/>
      <c r="K15" s="76"/>
      <c r="L15" s="58" t="s">
        <v>42</v>
      </c>
      <c r="M15" s="73"/>
      <c r="N15" s="68"/>
      <c r="O15" s="58"/>
      <c r="P15" s="73"/>
      <c r="Q15" s="68"/>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row>
    <row r="16" customFormat="false" ht="13.5" hidden="false" customHeight="true" outlineLevel="0" collapsed="false">
      <c r="A16" s="79" t="s">
        <v>45</v>
      </c>
      <c r="B16" s="80"/>
      <c r="C16" s="29"/>
      <c r="D16" s="81"/>
      <c r="E16" s="82"/>
      <c r="F16" s="83"/>
      <c r="G16" s="28"/>
      <c r="H16" s="84"/>
      <c r="I16" s="85" t="s">
        <v>46</v>
      </c>
      <c r="J16" s="86"/>
      <c r="K16" s="87"/>
      <c r="L16" s="86"/>
      <c r="M16" s="88"/>
      <c r="N16" s="89"/>
      <c r="O16" s="86"/>
      <c r="P16" s="88"/>
      <c r="Q16" s="89"/>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row>
    <row r="17" customFormat="false" ht="15.75" hidden="false" customHeight="false" outlineLevel="0" collapsed="false">
      <c r="C17" s="6"/>
      <c r="E17" s="8"/>
      <c r="F17" s="23"/>
      <c r="G17" s="29"/>
      <c r="H17" s="29"/>
      <c r="I17" s="29"/>
      <c r="J17" s="31"/>
      <c r="K17" s="29"/>
      <c r="L17" s="28"/>
      <c r="M17" s="90"/>
      <c r="N17" s="90"/>
      <c r="O17" s="90"/>
      <c r="P17" s="90"/>
      <c r="Q17" s="9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row>
    <row r="18" customFormat="false" ht="15.75" hidden="false" customHeight="false" outlineLevel="0" collapsed="false">
      <c r="A18" s="92"/>
      <c r="B18" s="93"/>
      <c r="C18" s="128"/>
      <c r="D18" s="95"/>
      <c r="E18" s="95"/>
      <c r="F18" s="95" t="s">
        <v>68</v>
      </c>
      <c r="G18" s="96"/>
      <c r="H18" s="97"/>
      <c r="I18" s="98"/>
      <c r="J18" s="15"/>
      <c r="K18" s="99" t="s">
        <v>50</v>
      </c>
      <c r="L18" s="15"/>
      <c r="M18" s="15"/>
      <c r="N18" s="15"/>
      <c r="O18" s="15"/>
      <c r="P18" s="15"/>
      <c r="Q18" s="100"/>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15.75" hidden="false" customHeight="false" outlineLevel="0" collapsed="false">
      <c r="A19" s="129" t="s">
        <v>69</v>
      </c>
      <c r="B19" s="102"/>
      <c r="C19" s="103"/>
      <c r="D19" s="130" t="s">
        <v>70</v>
      </c>
      <c r="E19" s="130" t="s">
        <v>71</v>
      </c>
      <c r="F19" s="131" t="s">
        <v>72</v>
      </c>
      <c r="G19" s="106" t="s">
        <v>54</v>
      </c>
      <c r="H19" s="107"/>
      <c r="I19" s="132" t="s">
        <v>73</v>
      </c>
      <c r="J19" s="109"/>
      <c r="K19" s="110" t="s">
        <v>56</v>
      </c>
      <c r="L19" s="109" t="s">
        <v>74</v>
      </c>
      <c r="M19" s="109"/>
      <c r="N19" s="109"/>
      <c r="O19" s="109"/>
      <c r="P19" s="109"/>
      <c r="Q19" s="111" t="s">
        <v>75</v>
      </c>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15" hidden="false" customHeight="false" outlineLevel="0" collapsed="false">
      <c r="A20" s="16"/>
      <c r="B20" s="112"/>
      <c r="C20" s="113"/>
      <c r="D20" s="6"/>
      <c r="F20" s="16"/>
      <c r="G20" s="10"/>
      <c r="H20" s="114"/>
      <c r="I20" s="6"/>
      <c r="Q20" s="11"/>
    </row>
    <row r="21" customFormat="false" ht="15" hidden="false" customHeight="false" outlineLevel="0" collapsed="false">
      <c r="A21" s="133" t="n">
        <v>1</v>
      </c>
      <c r="B21" s="134"/>
      <c r="C21" s="135"/>
      <c r="D21" s="136" t="n">
        <v>36598</v>
      </c>
      <c r="E21" s="136" t="n">
        <v>36637</v>
      </c>
      <c r="F21" s="137" t="n">
        <f aca="false">+E21-D21</f>
        <v>39</v>
      </c>
      <c r="G21" s="138"/>
      <c r="H21" s="139"/>
      <c r="I21" s="140" t="n">
        <v>200913.61204</v>
      </c>
      <c r="J21" s="141"/>
      <c r="K21" s="142"/>
      <c r="L21" s="143"/>
      <c r="M21" s="143" t="n">
        <f aca="false">(8.5+2)/100</f>
        <v>0.105</v>
      </c>
      <c r="N21" s="144"/>
      <c r="O21" s="142"/>
      <c r="P21" s="142"/>
      <c r="Q21" s="140" t="n">
        <f aca="false">+I21*M21*F21/360</f>
        <v>2285.392336955</v>
      </c>
    </row>
    <row r="22" customFormat="false" ht="15" hidden="false" customHeight="false" outlineLevel="0" collapsed="false">
      <c r="A22" s="133" t="n">
        <v>2</v>
      </c>
      <c r="B22" s="134"/>
      <c r="C22" s="135"/>
      <c r="D22" s="136" t="n">
        <v>36598</v>
      </c>
      <c r="E22" s="136" t="n">
        <v>36637</v>
      </c>
      <c r="F22" s="137" t="n">
        <f aca="false">+E22-D22</f>
        <v>39</v>
      </c>
      <c r="G22" s="138"/>
      <c r="H22" s="139"/>
      <c r="I22" s="140" t="n">
        <v>143383.18628</v>
      </c>
      <c r="J22" s="141"/>
      <c r="K22" s="142"/>
      <c r="L22" s="143"/>
      <c r="M22" s="143" t="n">
        <f aca="false">(8.5+2)/100</f>
        <v>0.105</v>
      </c>
      <c r="N22" s="144"/>
      <c r="O22" s="142"/>
      <c r="P22" s="142"/>
      <c r="Q22" s="140" t="n">
        <f aca="false">+I22*M22*F22/360</f>
        <v>1630.983743935</v>
      </c>
    </row>
    <row r="23" customFormat="false" ht="15" hidden="false" customHeight="false" outlineLevel="0" collapsed="false">
      <c r="A23" s="133" t="n">
        <v>3</v>
      </c>
      <c r="B23" s="134"/>
      <c r="C23" s="135"/>
      <c r="D23" s="136" t="n">
        <v>36598</v>
      </c>
      <c r="E23" s="136" t="n">
        <v>36637</v>
      </c>
      <c r="F23" s="137" t="n">
        <f aca="false">+E23-D23</f>
        <v>39</v>
      </c>
      <c r="G23" s="138"/>
      <c r="H23" s="139"/>
      <c r="I23" s="140" t="n">
        <v>16909.2</v>
      </c>
      <c r="J23" s="141"/>
      <c r="K23" s="142"/>
      <c r="L23" s="143"/>
      <c r="M23" s="143" t="n">
        <f aca="false">(8.5+2)/100</f>
        <v>0.105</v>
      </c>
      <c r="N23" s="144"/>
      <c r="O23" s="142"/>
      <c r="P23" s="142"/>
      <c r="Q23" s="140" t="n">
        <f aca="false">+I23*M23*F23/360</f>
        <v>192.34215</v>
      </c>
    </row>
    <row r="24" customFormat="false" ht="15" hidden="false" customHeight="false" outlineLevel="0" collapsed="false">
      <c r="A24" s="133" t="n">
        <v>4</v>
      </c>
      <c r="B24" s="134"/>
      <c r="C24" s="135"/>
      <c r="D24" s="136" t="n">
        <v>36621</v>
      </c>
      <c r="E24" s="136" t="n">
        <v>36683</v>
      </c>
      <c r="F24" s="137" t="n">
        <f aca="false">+E24-D24</f>
        <v>62</v>
      </c>
      <c r="G24" s="138"/>
      <c r="H24" s="139"/>
      <c r="I24" s="140" t="n">
        <v>108958.12321</v>
      </c>
      <c r="J24" s="141"/>
      <c r="K24" s="142"/>
      <c r="L24" s="143"/>
      <c r="M24" s="143" t="n">
        <v>0.105</v>
      </c>
      <c r="N24" s="144"/>
      <c r="O24" s="142"/>
      <c r="P24" s="142"/>
      <c r="Q24" s="140" t="n">
        <f aca="false">+I24*M24*F24/360</f>
        <v>1970.32606138083</v>
      </c>
    </row>
    <row r="25" customFormat="false" ht="15" hidden="false" customHeight="false" outlineLevel="0" collapsed="false">
      <c r="A25" s="133" t="n">
        <v>5</v>
      </c>
      <c r="B25" s="134"/>
      <c r="C25" s="135"/>
      <c r="D25" s="136" t="n">
        <v>36661</v>
      </c>
      <c r="E25" s="136" t="n">
        <v>36830</v>
      </c>
      <c r="F25" s="137" t="n">
        <f aca="false">+E25-D25</f>
        <v>169</v>
      </c>
      <c r="G25" s="138"/>
      <c r="H25" s="139"/>
      <c r="I25" s="140" t="n">
        <v>103967.41</v>
      </c>
      <c r="J25" s="141"/>
      <c r="K25" s="142"/>
      <c r="L25" s="143"/>
      <c r="M25" s="143" t="n">
        <f aca="false">(8.5+2)/100</f>
        <v>0.105</v>
      </c>
      <c r="N25" s="144"/>
      <c r="O25" s="142"/>
      <c r="P25" s="142"/>
      <c r="Q25" s="140" t="n">
        <f aca="false">+I25*M25*F25/360</f>
        <v>5124.72691791667</v>
      </c>
    </row>
    <row r="26" customFormat="false" ht="15" hidden="false" customHeight="false" outlineLevel="0" collapsed="false">
      <c r="A26" s="133" t="n">
        <v>6</v>
      </c>
      <c r="B26" s="115"/>
      <c r="C26" s="116"/>
      <c r="D26" s="145" t="n">
        <v>36689</v>
      </c>
      <c r="E26" s="136" t="n">
        <v>36830</v>
      </c>
      <c r="F26" s="137" t="n">
        <f aca="false">+E26-D26</f>
        <v>141</v>
      </c>
      <c r="G26" s="115"/>
      <c r="H26" s="119"/>
      <c r="I26" s="146" t="n">
        <v>174225.25</v>
      </c>
      <c r="J26" s="121"/>
      <c r="K26" s="115"/>
      <c r="L26" s="122"/>
      <c r="M26" s="143" t="n">
        <f aca="false">(8.5+2)/100</f>
        <v>0.105</v>
      </c>
      <c r="N26" s="144"/>
      <c r="O26" s="142"/>
      <c r="P26" s="142"/>
      <c r="Q26" s="146" t="n">
        <f aca="false">+I26*M26*F26/360</f>
        <v>7165.01340625</v>
      </c>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c r="DE26" s="124"/>
      <c r="DF26" s="124"/>
      <c r="DG26" s="124"/>
      <c r="DH26" s="124"/>
      <c r="DI26" s="124"/>
      <c r="DJ26" s="124"/>
      <c r="DK26" s="124"/>
      <c r="DL26" s="124"/>
      <c r="DM26" s="124"/>
      <c r="DN26" s="124"/>
      <c r="DO26" s="124"/>
      <c r="DP26" s="124"/>
      <c r="DQ26" s="124"/>
      <c r="DR26" s="124"/>
      <c r="DS26" s="124"/>
      <c r="DT26" s="124"/>
      <c r="DU26" s="124"/>
      <c r="DV26" s="124"/>
      <c r="DW26" s="124"/>
      <c r="DX26" s="124"/>
      <c r="DY26" s="124"/>
      <c r="DZ26" s="124"/>
      <c r="EA26" s="124"/>
      <c r="EB26" s="124"/>
      <c r="EC26" s="124"/>
      <c r="ED26" s="124"/>
      <c r="EE26" s="124"/>
      <c r="EF26" s="124"/>
      <c r="EG26" s="124"/>
      <c r="EH26" s="124"/>
      <c r="EI26" s="124"/>
      <c r="EJ26" s="124"/>
      <c r="EK26" s="124"/>
      <c r="EL26" s="124"/>
      <c r="EM26" s="124"/>
      <c r="EN26" s="124"/>
      <c r="EO26" s="124"/>
      <c r="EP26" s="124"/>
      <c r="EQ26" s="124"/>
      <c r="ER26" s="124"/>
      <c r="ES26" s="124"/>
      <c r="ET26" s="124"/>
      <c r="EU26" s="124"/>
      <c r="EV26" s="124"/>
      <c r="EW26" s="124"/>
      <c r="EX26" s="124"/>
      <c r="EY26" s="124"/>
      <c r="EZ26" s="124"/>
      <c r="FA26" s="124"/>
      <c r="FB26" s="124"/>
      <c r="FC26" s="124"/>
      <c r="FD26" s="124"/>
      <c r="FE26" s="124"/>
      <c r="FF26" s="124"/>
      <c r="FG26" s="124"/>
      <c r="FH26" s="124"/>
      <c r="FI26" s="124"/>
      <c r="FJ26" s="124"/>
      <c r="FK26" s="124"/>
      <c r="FL26" s="124"/>
      <c r="FM26" s="124"/>
      <c r="FN26" s="124"/>
      <c r="FO26" s="124"/>
      <c r="FP26" s="124"/>
      <c r="FQ26" s="124"/>
      <c r="FR26" s="124"/>
      <c r="FS26" s="124"/>
      <c r="FT26" s="124"/>
      <c r="FU26" s="124"/>
      <c r="FV26" s="124"/>
      <c r="FW26" s="124"/>
      <c r="FX26" s="124"/>
      <c r="FY26" s="124"/>
      <c r="FZ26" s="124"/>
      <c r="GA26" s="124"/>
      <c r="GB26" s="124"/>
      <c r="GC26" s="124"/>
      <c r="GD26" s="124"/>
      <c r="GE26" s="124"/>
      <c r="GF26" s="124"/>
      <c r="GG26" s="124"/>
      <c r="GH26" s="124"/>
      <c r="GI26" s="124"/>
      <c r="GJ26" s="124"/>
      <c r="GK26" s="124"/>
      <c r="GL26" s="124"/>
      <c r="GM26" s="124"/>
      <c r="GN26" s="124"/>
      <c r="GO26" s="124"/>
      <c r="GP26" s="124"/>
      <c r="GQ26" s="124"/>
      <c r="GR26" s="124"/>
      <c r="GS26" s="124"/>
      <c r="GT26" s="124"/>
      <c r="GU26" s="124"/>
      <c r="GV26" s="124"/>
      <c r="GW26" s="124"/>
      <c r="GX26" s="124"/>
      <c r="GY26" s="124"/>
      <c r="GZ26" s="124"/>
      <c r="HA26" s="124"/>
      <c r="HB26" s="124"/>
      <c r="HC26" s="124"/>
      <c r="HD26" s="124"/>
      <c r="HE26" s="124"/>
      <c r="HF26" s="124"/>
      <c r="HG26" s="124"/>
      <c r="HH26" s="124"/>
      <c r="HI26" s="124"/>
      <c r="HJ26" s="124"/>
      <c r="HK26" s="124"/>
      <c r="HL26" s="124"/>
      <c r="HM26" s="124"/>
      <c r="HN26" s="124"/>
      <c r="HO26" s="124"/>
      <c r="HP26" s="124"/>
      <c r="HQ26" s="124"/>
      <c r="HR26" s="124"/>
      <c r="HS26" s="124"/>
      <c r="HT26" s="124"/>
      <c r="HU26" s="124"/>
      <c r="HV26" s="124"/>
      <c r="HW26" s="124"/>
      <c r="HX26" s="124"/>
      <c r="HY26" s="124"/>
      <c r="HZ26" s="124"/>
      <c r="IA26" s="124"/>
      <c r="IB26" s="124"/>
      <c r="IC26" s="124"/>
      <c r="ID26" s="124"/>
      <c r="IE26" s="124"/>
      <c r="IF26" s="124"/>
      <c r="IG26" s="124"/>
      <c r="IH26" s="124"/>
      <c r="II26" s="124"/>
      <c r="IJ26" s="124"/>
      <c r="IK26" s="124"/>
      <c r="IL26" s="124"/>
      <c r="IM26" s="124"/>
      <c r="IN26" s="124"/>
      <c r="IO26" s="124"/>
      <c r="IP26" s="124"/>
      <c r="IQ26" s="124"/>
      <c r="IR26" s="124"/>
      <c r="IS26" s="124"/>
      <c r="IT26" s="124"/>
      <c r="IU26" s="124"/>
      <c r="IV26" s="124"/>
      <c r="IW26" s="124"/>
    </row>
    <row r="27" customFormat="false" ht="15" hidden="false" customHeight="false" outlineLevel="0" collapsed="false">
      <c r="A27" s="133" t="n">
        <v>7</v>
      </c>
      <c r="B27" s="142"/>
      <c r="C27" s="147"/>
      <c r="D27" s="145" t="n">
        <v>36738</v>
      </c>
      <c r="E27" s="136" t="n">
        <v>36830</v>
      </c>
      <c r="F27" s="137" t="n">
        <f aca="false">+E27-D27</f>
        <v>92</v>
      </c>
      <c r="G27" s="142"/>
      <c r="H27" s="138"/>
      <c r="I27" s="146" t="n">
        <v>234171.54468</v>
      </c>
      <c r="J27" s="141"/>
      <c r="K27" s="142"/>
      <c r="L27" s="142"/>
      <c r="M27" s="143" t="n">
        <f aca="false">(8.5+2)/100</f>
        <v>0.105</v>
      </c>
      <c r="N27" s="144"/>
      <c r="O27" s="142"/>
      <c r="P27" s="140"/>
      <c r="Q27" s="146" t="n">
        <f aca="false">+I27*M27*F27/360</f>
        <v>6283.60311558</v>
      </c>
    </row>
    <row r="28" customFormat="false" ht="15" hidden="false" customHeight="false" outlineLevel="0" collapsed="false">
      <c r="A28" s="133"/>
      <c r="B28" s="142"/>
      <c r="C28" s="147"/>
      <c r="D28" s="145"/>
      <c r="E28" s="136"/>
      <c r="F28" s="142"/>
      <c r="G28" s="142"/>
      <c r="H28" s="138"/>
      <c r="I28" s="146"/>
      <c r="J28" s="141"/>
      <c r="K28" s="142"/>
      <c r="L28" s="142"/>
      <c r="M28" s="148"/>
      <c r="N28" s="144"/>
      <c r="O28" s="142"/>
      <c r="P28" s="140"/>
      <c r="Q28" s="146"/>
    </row>
    <row r="29" customFormat="false" ht="15" hidden="false" customHeight="false" outlineLevel="0" collapsed="false">
      <c r="A29" s="133"/>
      <c r="B29" s="142"/>
      <c r="C29" s="147"/>
      <c r="D29" s="145"/>
      <c r="E29" s="136"/>
      <c r="F29" s="142"/>
      <c r="G29" s="142"/>
      <c r="H29" s="138"/>
      <c r="I29" s="149"/>
      <c r="J29" s="141"/>
      <c r="K29" s="142"/>
      <c r="L29" s="142"/>
      <c r="M29" s="148"/>
      <c r="N29" s="144"/>
      <c r="O29" s="142"/>
      <c r="P29" s="140"/>
      <c r="Q29" s="149"/>
    </row>
    <row r="30" customFormat="false" ht="15" hidden="false" customHeight="false" outlineLevel="0" collapsed="false">
      <c r="A30" s="142"/>
      <c r="B30" s="142"/>
      <c r="C30" s="147"/>
      <c r="D30" s="150"/>
      <c r="E30" s="136"/>
      <c r="F30" s="142"/>
      <c r="G30" s="142"/>
      <c r="H30" s="138"/>
      <c r="I30" s="140" t="n">
        <f aca="false">SUM(I21:I26)</f>
        <v>748356.78153</v>
      </c>
      <c r="J30" s="141"/>
      <c r="K30" s="142" t="s">
        <v>76</v>
      </c>
      <c r="L30" s="142"/>
      <c r="M30" s="148"/>
      <c r="N30" s="144"/>
      <c r="O30" s="142"/>
      <c r="P30" s="140"/>
      <c r="Q30" s="146" t="n">
        <f aca="false">SUM(Q21:Q26)</f>
        <v>18368.7846164375</v>
      </c>
    </row>
    <row r="31" customFormat="false" ht="15" hidden="false" customHeight="false" outlineLevel="0" collapsed="false">
      <c r="A31" s="142"/>
      <c r="B31" s="142"/>
      <c r="C31" s="147"/>
      <c r="D31" s="150"/>
      <c r="E31" s="136"/>
      <c r="F31" s="142"/>
      <c r="G31" s="142"/>
      <c r="H31" s="138"/>
      <c r="I31" s="140"/>
      <c r="J31" s="141"/>
      <c r="K31" s="142"/>
      <c r="L31" s="142"/>
      <c r="M31" s="148"/>
      <c r="N31" s="144"/>
      <c r="O31" s="142"/>
      <c r="P31" s="142"/>
      <c r="Q31" s="142"/>
    </row>
    <row r="32" customFormat="false" ht="15" hidden="false" customHeight="false" outlineLevel="0" collapsed="false">
      <c r="A32" s="133"/>
      <c r="B32" s="142"/>
      <c r="C32" s="147"/>
      <c r="D32" s="150"/>
      <c r="E32" s="136"/>
      <c r="F32" s="142"/>
      <c r="G32" s="142"/>
      <c r="H32" s="138"/>
      <c r="I32" s="140"/>
      <c r="J32" s="142"/>
      <c r="K32" s="142"/>
      <c r="M32" s="136"/>
      <c r="N32" s="144"/>
      <c r="O32" s="142"/>
      <c r="P32" s="133"/>
      <c r="Q32" s="140"/>
    </row>
    <row r="33" customFormat="false" ht="15" hidden="false" customHeight="false" outlineLevel="0" collapsed="false">
      <c r="A33" s="133"/>
      <c r="B33" s="142"/>
      <c r="C33" s="147"/>
      <c r="D33" s="150"/>
      <c r="E33" s="136"/>
      <c r="F33" s="142"/>
      <c r="G33" s="142"/>
      <c r="H33" s="138"/>
      <c r="I33" s="140"/>
      <c r="J33" s="141"/>
      <c r="K33" s="142"/>
      <c r="L33" s="142"/>
      <c r="M33" s="136"/>
      <c r="N33" s="144"/>
      <c r="O33" s="142"/>
      <c r="P33" s="133"/>
      <c r="Q33" s="140"/>
    </row>
    <row r="34" customFormat="false" ht="15" hidden="false" customHeight="false" outlineLevel="0" collapsed="false">
      <c r="A34" s="16"/>
      <c r="M34" s="136"/>
      <c r="P34" s="16"/>
      <c r="Q34" s="140"/>
    </row>
    <row r="35" customFormat="false" ht="15" hidden="false" customHeight="false" outlineLevel="0" collapsed="false">
      <c r="A35" s="16"/>
      <c r="M35" s="136"/>
      <c r="P35" s="16"/>
      <c r="Q35" s="140"/>
    </row>
    <row r="36" customFormat="false" ht="15" hidden="false" customHeight="false" outlineLevel="0" collapsed="false">
      <c r="A36" s="16"/>
      <c r="M36" s="136"/>
      <c r="P36" s="16"/>
      <c r="Q36" s="140"/>
    </row>
    <row r="37" customFormat="false" ht="15" hidden="false" customHeight="false" outlineLevel="0" collapsed="false">
      <c r="A37" s="16"/>
      <c r="M37" s="136"/>
      <c r="P37" s="16"/>
      <c r="Q37" s="140"/>
    </row>
    <row r="38" customFormat="false" ht="15" hidden="false" customHeight="false" outlineLevel="0" collapsed="false">
      <c r="A38" s="16"/>
      <c r="M38" s="136"/>
      <c r="P38" s="16"/>
      <c r="Q38" s="140"/>
    </row>
    <row r="39" customFormat="false" ht="15" hidden="false" customHeight="false" outlineLevel="0" collapsed="false">
      <c r="Q39" s="151" t="n">
        <f aca="false">SUM(Q32:Q38)</f>
        <v>0</v>
      </c>
    </row>
    <row r="42" customFormat="false" ht="15.75" hidden="false" customHeight="false" outlineLevel="0" collapsed="false">
      <c r="L42" s="6" t="s">
        <v>77</v>
      </c>
      <c r="Q42" s="152" t="n">
        <f aca="false">+Q30-Q39</f>
        <v>18368.7846164375</v>
      </c>
    </row>
    <row r="43" customFormat="false" ht="15.75" hidden="false" customHeight="false" outlineLevel="0" collapsed="false">
      <c r="A43" s="153"/>
    </row>
    <row r="44" customFormat="false" ht="15" hidden="false" customHeight="false" outlineLevel="0" collapsed="false">
      <c r="A44" s="6" t="s">
        <v>78</v>
      </c>
    </row>
  </sheetData>
  <mergeCells count="6">
    <mergeCell ref="A4:N4"/>
    <mergeCell ref="A9:C9"/>
    <mergeCell ref="D9:H9"/>
    <mergeCell ref="I9:K9"/>
    <mergeCell ref="L9:Q9"/>
    <mergeCell ref="E13:G15"/>
  </mergeCells>
  <printOptions headings="false" gridLines="false" gridLinesSet="true" horizontalCentered="true" verticalCentered="false"/>
  <pageMargins left="0.209722222222222" right="0.520138888888889" top="0.490277777777778" bottom="0.984027777777778" header="0.511811023622047" footer="0.5"/>
  <pageSetup paperSize="1" scale="70" fitToWidth="1" fitToHeight="1" pageOrder="downThenOver" orientation="landscape" blackAndWhite="false" draft="false" cellComments="none" horizontalDpi="300" verticalDpi="300" copies="1"/>
  <headerFooter differentFirst="false" differentOddEven="false">
    <oddHeader/>
    <oddFooter>&amp;L&amp;8*Note: Interest is not compounded.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7"/>
  <sheetViews>
    <sheetView showFormulas="false" showGridLines="false" showRowColHeaders="true" showZeros="true" rightToLeft="false" tabSelected="false" showOutlineSymbols="true" defaultGridColor="true" view="normal" topLeftCell="A35" colorId="64" zoomScale="100" zoomScaleNormal="100" zoomScalePageLayoutView="100" workbookViewId="0">
      <selection pane="topLeft" activeCell="A57" activeCellId="0" sqref="A57:IV59"/>
    </sheetView>
  </sheetViews>
  <sheetFormatPr defaultColWidth="9.0546875" defaultRowHeight="12.75" customHeight="true" zeroHeight="false" outlineLevelRow="0" outlineLevelCol="0"/>
  <cols>
    <col collapsed="false" customWidth="true" hidden="false" outlineLevel="0" max="1" min="1" style="0" width="45.99"/>
    <col collapsed="false" customWidth="true" hidden="false" outlineLevel="0" max="2" min="2" style="0" width="22.56"/>
    <col collapsed="false" customWidth="true" hidden="false" outlineLevel="0" max="3" min="3" style="0" width="12.28"/>
    <col collapsed="false" customWidth="true" hidden="false" outlineLevel="0" max="4" min="4" style="0" width="9.99"/>
    <col collapsed="false" customWidth="true" hidden="false" outlineLevel="0" max="7" min="7" style="0" width="11.28"/>
    <col collapsed="false" customWidth="true" hidden="false" outlineLevel="0" max="8" min="8" style="0" width="5.56"/>
    <col collapsed="false" customWidth="true" hidden="false" outlineLevel="0" max="10" min="10" style="0" width="11.28"/>
  </cols>
  <sheetData>
    <row r="1" customFormat="false" ht="15" hidden="false" customHeight="false" outlineLevel="0" collapsed="false">
      <c r="A1" s="115" t="s">
        <v>62</v>
      </c>
    </row>
    <row r="2" customFormat="false" ht="15" hidden="false" customHeight="false" outlineLevel="0" collapsed="false">
      <c r="A2" s="115" t="s">
        <v>79</v>
      </c>
    </row>
    <row r="3" customFormat="false" ht="15" hidden="false" customHeight="false" outlineLevel="0" collapsed="false">
      <c r="A3" s="115" t="s">
        <v>80</v>
      </c>
    </row>
    <row r="5" customFormat="false" ht="12.75" hidden="false" customHeight="false" outlineLevel="0" collapsed="false">
      <c r="A5" s="2" t="s">
        <v>81</v>
      </c>
      <c r="G5" s="154"/>
      <c r="H5" s="155" t="s">
        <v>82</v>
      </c>
      <c r="I5" s="156" t="s">
        <v>83</v>
      </c>
      <c r="J5" s="156"/>
    </row>
    <row r="6" customFormat="false" ht="12.75" hidden="false" customHeight="false" outlineLevel="0" collapsed="false">
      <c r="A6" s="157" t="n">
        <v>36604</v>
      </c>
      <c r="G6" s="158"/>
      <c r="H6" s="155" t="s">
        <v>82</v>
      </c>
      <c r="I6" s="156" t="s">
        <v>84</v>
      </c>
      <c r="J6" s="156"/>
    </row>
    <row r="7" customFormat="false" ht="12.75" hidden="false" customHeight="false" outlineLevel="0" collapsed="false">
      <c r="A7" s="2" t="s">
        <v>85</v>
      </c>
    </row>
    <row r="8" customFormat="false" ht="12.75" hidden="false" customHeight="false" outlineLevel="0" collapsed="false">
      <c r="A8" s="159" t="n">
        <v>103967.41</v>
      </c>
    </row>
    <row r="9" customFormat="false" ht="12.75" hidden="false" customHeight="false" outlineLevel="0" collapsed="false">
      <c r="A9" s="2" t="s">
        <v>86</v>
      </c>
    </row>
    <row r="10" customFormat="false" ht="12.75" hidden="false" customHeight="false" outlineLevel="0" collapsed="false">
      <c r="A10" s="159" t="n">
        <v>8091.85</v>
      </c>
    </row>
    <row r="11" customFormat="false" ht="12.75" hidden="false" customHeight="false" outlineLevel="0" collapsed="false">
      <c r="A11" s="160" t="s">
        <v>87</v>
      </c>
    </row>
    <row r="12" customFormat="false" ht="12.75" hidden="false" customHeight="false" outlineLevel="0" collapsed="false">
      <c r="A12" s="161" t="n">
        <v>545.92</v>
      </c>
    </row>
    <row r="13" customFormat="false" ht="12.75" hidden="false" customHeight="false" outlineLevel="0" collapsed="false">
      <c r="A13" s="2" t="s">
        <v>88</v>
      </c>
    </row>
    <row r="14" customFormat="false" ht="12.75" hidden="false" customHeight="false" outlineLevel="0" collapsed="false">
      <c r="A14" s="162" t="n">
        <v>2729616</v>
      </c>
    </row>
    <row r="15" customFormat="false" ht="12.75" hidden="false" customHeight="false" outlineLevel="0" collapsed="false">
      <c r="A15" s="160" t="s">
        <v>89</v>
      </c>
    </row>
    <row r="16" customFormat="false" ht="12.75" hidden="false" customHeight="false" outlineLevel="0" collapsed="false">
      <c r="A16" s="163" t="n">
        <v>0</v>
      </c>
    </row>
    <row r="17" customFormat="false" ht="12.75" hidden="false" customHeight="false" outlineLevel="0" collapsed="false">
      <c r="A17" s="2" t="s">
        <v>90</v>
      </c>
    </row>
    <row r="18" customFormat="false" ht="12.75" hidden="false" customHeight="false" outlineLevel="0" collapsed="false">
      <c r="A18" s="158" t="n">
        <f aca="false">A14/1000</f>
        <v>2729.616</v>
      </c>
      <c r="C18" s="164"/>
    </row>
    <row r="20" customFormat="false" ht="12.75" hidden="false" customHeight="false" outlineLevel="0" collapsed="false">
      <c r="A20" s="2" t="s">
        <v>91</v>
      </c>
    </row>
    <row r="21" customFormat="false" ht="12.75" hidden="false" customHeight="false" outlineLevel="0" collapsed="false">
      <c r="A21" s="165" t="n">
        <f aca="false">((A8-A10-A12-A16)/A14)*1000</f>
        <v>34.9241944654486</v>
      </c>
      <c r="B21" s="0" t="s">
        <v>92</v>
      </c>
    </row>
    <row r="22" customFormat="false" ht="12.75" hidden="false" customHeight="false" outlineLevel="0" collapsed="false">
      <c r="A22" s="166"/>
    </row>
    <row r="23" customFormat="false" ht="12.75" hidden="false" customHeight="false" outlineLevel="0" collapsed="false">
      <c r="A23" s="167" t="s">
        <v>93</v>
      </c>
    </row>
    <row r="24" customFormat="false" ht="14.25" hidden="false" customHeight="true" outlineLevel="0" collapsed="false">
      <c r="A24" s="168" t="n">
        <f aca="false">VLOOKUP(A6,'Assumed price schedule'!$I$7:$M$37,5,0)</f>
        <v>40</v>
      </c>
      <c r="B24" s="0" t="s">
        <v>94</v>
      </c>
    </row>
    <row r="27" customFormat="false" ht="12.75" hidden="false" customHeight="false" outlineLevel="0" collapsed="false">
      <c r="A27" s="2" t="s">
        <v>95</v>
      </c>
    </row>
    <row r="28" customFormat="false" ht="12.75" hidden="false" customHeight="false" outlineLevel="0" collapsed="false">
      <c r="A28" s="169" t="n">
        <f aca="false">(A21-(40+(A21-A24)))</f>
        <v>0</v>
      </c>
      <c r="B28" s="0" t="s">
        <v>96</v>
      </c>
      <c r="E28" s="164"/>
      <c r="F28" s="170"/>
      <c r="G28" s="164"/>
    </row>
    <row r="29" customFormat="false" ht="12.75" hidden="false" customHeight="false" outlineLevel="0" collapsed="false">
      <c r="A29" s="171"/>
      <c r="B29" s="171"/>
      <c r="E29" s="164"/>
      <c r="F29" s="170"/>
      <c r="G29" s="164"/>
    </row>
    <row r="30" customFormat="false" ht="12.75" hidden="false" customHeight="false" outlineLevel="0" collapsed="false">
      <c r="A30" s="169" t="n">
        <f aca="false">A28*A18</f>
        <v>0</v>
      </c>
      <c r="B30" s="171" t="s">
        <v>97</v>
      </c>
      <c r="E30" s="164"/>
      <c r="F30" s="170"/>
      <c r="G30" s="164"/>
    </row>
    <row r="32" customFormat="false" ht="13.5" hidden="false" customHeight="false" outlineLevel="0" collapsed="false"/>
    <row r="33" customFormat="false" ht="13.5" hidden="false" customHeight="false" outlineLevel="0" collapsed="false">
      <c r="A33" s="172"/>
    </row>
    <row r="34" customFormat="false" ht="15" hidden="false" customHeight="false" outlineLevel="0" collapsed="false">
      <c r="A34" s="173" t="s">
        <v>98</v>
      </c>
    </row>
    <row r="35" customFormat="false" ht="12.75" hidden="false" customHeight="false" outlineLevel="0" collapsed="false">
      <c r="A35" s="174"/>
    </row>
    <row r="36" customFormat="false" ht="12.75" hidden="false" customHeight="false" outlineLevel="0" collapsed="false">
      <c r="A36" s="2" t="s">
        <v>99</v>
      </c>
    </row>
    <row r="37" customFormat="false" ht="12.75" hidden="false" customHeight="false" outlineLevel="0" collapsed="false">
      <c r="A37" s="169" t="n">
        <f aca="false">SUM(A50:A53)</f>
        <v>103967.41</v>
      </c>
      <c r="B37" s="164" t="s">
        <v>100</v>
      </c>
    </row>
    <row r="38" customFormat="false" ht="12.75" hidden="false" customHeight="false" outlineLevel="0" collapsed="false">
      <c r="A38" s="171"/>
    </row>
    <row r="39" customFormat="false" ht="12.75" hidden="false" customHeight="false" outlineLevel="0" collapsed="false">
      <c r="A39" s="2" t="s">
        <v>101</v>
      </c>
    </row>
    <row r="40" customFormat="false" ht="12.75" hidden="false" customHeight="false" outlineLevel="0" collapsed="false">
      <c r="A40" s="169" t="n">
        <f aca="false">+A30</f>
        <v>0</v>
      </c>
    </row>
    <row r="41" customFormat="false" ht="12.75" hidden="false" customHeight="false" outlineLevel="0" collapsed="false">
      <c r="A41" s="175"/>
    </row>
    <row r="42" customFormat="false" ht="12.75" hidden="false" customHeight="false" outlineLevel="0" collapsed="false">
      <c r="A42" s="2" t="s">
        <v>102</v>
      </c>
    </row>
    <row r="43" customFormat="false" ht="12.75" hidden="false" customHeight="false" outlineLevel="0" collapsed="false">
      <c r="A43" s="169" t="n">
        <f aca="false">+A40+A37</f>
        <v>103967.41</v>
      </c>
    </row>
    <row r="46" customFormat="false" ht="12.75" hidden="false" customHeight="false" outlineLevel="0" collapsed="false">
      <c r="A46" s="0" t="s">
        <v>103</v>
      </c>
    </row>
    <row r="47" customFormat="false" ht="12.75" hidden="false" customHeight="false" outlineLevel="0" collapsed="false">
      <c r="A47" s="169" t="n">
        <f aca="false">+A54-A37-A40</f>
        <v>0</v>
      </c>
    </row>
    <row r="49" customFormat="false" ht="12.75" hidden="false" customHeight="false" outlineLevel="0" collapsed="false">
      <c r="A49" s="2" t="s">
        <v>99</v>
      </c>
      <c r="C49" s="164"/>
    </row>
    <row r="50" customFormat="false" ht="12.75" hidden="false" customHeight="false" outlineLevel="0" collapsed="false">
      <c r="A50" s="169" t="n">
        <f aca="false">(A21-A28)*A18</f>
        <v>95329.64</v>
      </c>
      <c r="B50" s="0" t="s">
        <v>104</v>
      </c>
    </row>
    <row r="51" customFormat="false" ht="12.75" hidden="false" customHeight="false" outlineLevel="0" collapsed="false">
      <c r="A51" s="169" t="n">
        <f aca="false">A10</f>
        <v>8091.85</v>
      </c>
      <c r="B51" s="0" t="s">
        <v>105</v>
      </c>
    </row>
    <row r="52" customFormat="false" ht="12.75" hidden="false" customHeight="false" outlineLevel="0" collapsed="false">
      <c r="A52" s="176" t="n">
        <f aca="false">A12</f>
        <v>545.92</v>
      </c>
      <c r="B52" s="0" t="s">
        <v>87</v>
      </c>
    </row>
    <row r="53" customFormat="false" ht="12.75" hidden="false" customHeight="false" outlineLevel="0" collapsed="false">
      <c r="A53" s="169" t="n">
        <f aca="false">A16</f>
        <v>0</v>
      </c>
      <c r="B53" s="0" t="s">
        <v>106</v>
      </c>
    </row>
    <row r="54" customFormat="false" ht="12.75" hidden="false" customHeight="false" outlineLevel="0" collapsed="false">
      <c r="A54" s="164" t="n">
        <f aca="false">SUM(A50:A53,A30)</f>
        <v>103967.41</v>
      </c>
      <c r="B54" s="0" t="s">
        <v>102</v>
      </c>
    </row>
    <row r="57" customFormat="false" ht="12.75" hidden="false" customHeight="false" outlineLevel="0" collapsed="false">
      <c r="B57" s="164"/>
    </row>
  </sheetData>
  <mergeCells count="2">
    <mergeCell ref="I5:J5"/>
    <mergeCell ref="I6:J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4"/>
  <sheetViews>
    <sheetView showFormulas="false" showGridLines="false" showRowColHeaders="true" showZeros="true" rightToLeft="false" tabSelected="false" showOutlineSymbols="true" defaultGridColor="true" view="normal" topLeftCell="A35" colorId="64" zoomScale="100" zoomScaleNormal="100" zoomScalePageLayoutView="100" workbookViewId="0">
      <selection pane="topLeft" activeCell="A57" activeCellId="0" sqref="A57:IV59"/>
    </sheetView>
  </sheetViews>
  <sheetFormatPr defaultColWidth="9.0546875" defaultRowHeight="12.75" customHeight="true" zeroHeight="false" outlineLevelRow="0" outlineLevelCol="0"/>
  <cols>
    <col collapsed="false" customWidth="true" hidden="false" outlineLevel="0" max="1" min="1" style="0" width="45.99"/>
    <col collapsed="false" customWidth="true" hidden="false" outlineLevel="0" max="2" min="2" style="0" width="13.7"/>
    <col collapsed="false" customWidth="true" hidden="false" outlineLevel="0" max="3" min="3" style="0" width="12.28"/>
    <col collapsed="false" customWidth="true" hidden="false" outlineLevel="0" max="4" min="4" style="0" width="9.99"/>
    <col collapsed="false" customWidth="true" hidden="false" outlineLevel="0" max="7" min="7" style="0" width="11.28"/>
    <col collapsed="false" customWidth="true" hidden="false" outlineLevel="0" max="8" min="8" style="0" width="5.56"/>
    <col collapsed="false" customWidth="true" hidden="false" outlineLevel="0" max="10" min="10" style="0" width="11.28"/>
  </cols>
  <sheetData>
    <row r="1" customFormat="false" ht="15" hidden="false" customHeight="false" outlineLevel="0" collapsed="false">
      <c r="A1" s="115" t="s">
        <v>62</v>
      </c>
    </row>
    <row r="2" customFormat="false" ht="15" hidden="false" customHeight="false" outlineLevel="0" collapsed="false">
      <c r="A2" s="115" t="s">
        <v>79</v>
      </c>
    </row>
    <row r="3" customFormat="false" ht="15" hidden="false" customHeight="false" outlineLevel="0" collapsed="false">
      <c r="A3" s="115" t="s">
        <v>80</v>
      </c>
    </row>
    <row r="5" customFormat="false" ht="12.75" hidden="false" customHeight="false" outlineLevel="0" collapsed="false">
      <c r="A5" s="2" t="s">
        <v>81</v>
      </c>
      <c r="G5" s="154"/>
      <c r="H5" s="155" t="s">
        <v>82</v>
      </c>
      <c r="I5" s="156" t="s">
        <v>83</v>
      </c>
      <c r="J5" s="156"/>
    </row>
    <row r="6" customFormat="false" ht="12.75" hidden="false" customHeight="false" outlineLevel="0" collapsed="false">
      <c r="A6" s="157" t="n">
        <v>36635</v>
      </c>
      <c r="G6" s="158"/>
      <c r="H6" s="155" t="s">
        <v>82</v>
      </c>
      <c r="I6" s="156" t="s">
        <v>84</v>
      </c>
      <c r="J6" s="156"/>
    </row>
    <row r="7" customFormat="false" ht="12.75" hidden="false" customHeight="false" outlineLevel="0" collapsed="false">
      <c r="A7" s="2" t="s">
        <v>85</v>
      </c>
    </row>
    <row r="8" customFormat="false" ht="12.75" hidden="false" customHeight="false" outlineLevel="0" collapsed="false">
      <c r="A8" s="159" t="n">
        <v>176052.44</v>
      </c>
    </row>
    <row r="9" customFormat="false" ht="12.75" hidden="false" customHeight="false" outlineLevel="0" collapsed="false">
      <c r="A9" s="2" t="s">
        <v>86</v>
      </c>
    </row>
    <row r="10" customFormat="false" ht="12.75" hidden="false" customHeight="false" outlineLevel="0" collapsed="false">
      <c r="A10" s="159" t="n">
        <v>8195.2</v>
      </c>
    </row>
    <row r="11" customFormat="false" ht="12.75" hidden="false" customHeight="false" outlineLevel="0" collapsed="false">
      <c r="A11" s="160" t="s">
        <v>87</v>
      </c>
    </row>
    <row r="12" customFormat="false" ht="12.75" hidden="false" customHeight="false" outlineLevel="0" collapsed="false">
      <c r="A12" s="161" t="n">
        <v>913.59</v>
      </c>
    </row>
    <row r="13" customFormat="false" ht="12.75" hidden="false" customHeight="false" outlineLevel="0" collapsed="false">
      <c r="A13" s="2" t="s">
        <v>88</v>
      </c>
    </row>
    <row r="14" customFormat="false" ht="12.75" hidden="false" customHeight="false" outlineLevel="0" collapsed="false">
      <c r="A14" s="162" t="n">
        <v>4567964</v>
      </c>
    </row>
    <row r="15" customFormat="false" ht="12.75" hidden="false" customHeight="false" outlineLevel="0" collapsed="false">
      <c r="A15" s="160" t="s">
        <v>89</v>
      </c>
    </row>
    <row r="16" customFormat="false" ht="12.75" hidden="false" customHeight="false" outlineLevel="0" collapsed="false">
      <c r="A16" s="163" t="n">
        <v>0</v>
      </c>
    </row>
    <row r="17" customFormat="false" ht="12.75" hidden="false" customHeight="false" outlineLevel="0" collapsed="false">
      <c r="A17" s="2" t="s">
        <v>90</v>
      </c>
    </row>
    <row r="18" customFormat="false" ht="12.75" hidden="false" customHeight="false" outlineLevel="0" collapsed="false">
      <c r="A18" s="158" t="n">
        <f aca="false">A14/1000</f>
        <v>4567.964</v>
      </c>
      <c r="C18" s="164"/>
    </row>
    <row r="20" customFormat="false" ht="12.75" hidden="false" customHeight="false" outlineLevel="0" collapsed="false">
      <c r="A20" s="2" t="s">
        <v>91</v>
      </c>
    </row>
    <row r="21" customFormat="false" ht="12.75" hidden="false" customHeight="false" outlineLevel="0" collapsed="false">
      <c r="A21" s="165" t="n">
        <f aca="false">((A8-A10-A12-A16)/A14)*1000</f>
        <v>36.546621208048</v>
      </c>
      <c r="B21" s="0" t="s">
        <v>92</v>
      </c>
    </row>
    <row r="22" customFormat="false" ht="12.75" hidden="false" customHeight="false" outlineLevel="0" collapsed="false">
      <c r="A22" s="166"/>
    </row>
    <row r="23" customFormat="false" ht="12.75" hidden="false" customHeight="false" outlineLevel="0" collapsed="false">
      <c r="A23" s="167" t="s">
        <v>93</v>
      </c>
    </row>
    <row r="24" customFormat="false" ht="14.25" hidden="false" customHeight="true" outlineLevel="0" collapsed="false">
      <c r="A24" s="168" t="n">
        <f aca="false">VLOOKUP(A6,'Assumed price schedule'!$I$7:$M$37,5,0)</f>
        <v>40.4</v>
      </c>
      <c r="B24" s="0" t="s">
        <v>94</v>
      </c>
    </row>
    <row r="27" customFormat="false" ht="12.75" hidden="false" customHeight="false" outlineLevel="0" collapsed="false">
      <c r="A27" s="2" t="s">
        <v>95</v>
      </c>
    </row>
    <row r="28" customFormat="false" ht="12.75" hidden="false" customHeight="false" outlineLevel="0" collapsed="false">
      <c r="A28" s="169" t="n">
        <f aca="false">(A21-(40+(A21-A24)))</f>
        <v>0.399999999999999</v>
      </c>
      <c r="B28" s="0" t="s">
        <v>96</v>
      </c>
      <c r="E28" s="164"/>
      <c r="F28" s="170"/>
      <c r="G28" s="164"/>
    </row>
    <row r="29" customFormat="false" ht="12.75" hidden="false" customHeight="false" outlineLevel="0" collapsed="false">
      <c r="A29" s="171"/>
      <c r="B29" s="171"/>
      <c r="E29" s="164"/>
      <c r="F29" s="170"/>
      <c r="G29" s="164"/>
    </row>
    <row r="30" customFormat="false" ht="12.75" hidden="false" customHeight="false" outlineLevel="0" collapsed="false">
      <c r="A30" s="169" t="n">
        <f aca="false">A28*A18</f>
        <v>1827.18559999999</v>
      </c>
      <c r="B30" s="171" t="s">
        <v>97</v>
      </c>
      <c r="E30" s="164"/>
      <c r="F30" s="170"/>
      <c r="G30" s="164"/>
    </row>
    <row r="32" customFormat="false" ht="13.5" hidden="false" customHeight="false" outlineLevel="0" collapsed="false"/>
    <row r="33" customFormat="false" ht="13.5" hidden="false" customHeight="false" outlineLevel="0" collapsed="false">
      <c r="A33" s="172"/>
    </row>
    <row r="34" customFormat="false" ht="15" hidden="false" customHeight="false" outlineLevel="0" collapsed="false">
      <c r="A34" s="173" t="s">
        <v>98</v>
      </c>
    </row>
    <row r="35" customFormat="false" ht="12.75" hidden="false" customHeight="false" outlineLevel="0" collapsed="false">
      <c r="A35" s="174"/>
    </row>
    <row r="36" customFormat="false" ht="12.75" hidden="false" customHeight="false" outlineLevel="0" collapsed="false">
      <c r="A36" s="2" t="s">
        <v>99</v>
      </c>
    </row>
    <row r="37" customFormat="false" ht="12.75" hidden="false" customHeight="false" outlineLevel="0" collapsed="false">
      <c r="A37" s="169" t="n">
        <f aca="false">SUM(A50:A53)</f>
        <v>174225.2544</v>
      </c>
      <c r="B37" s="164" t="s">
        <v>100</v>
      </c>
    </row>
    <row r="38" customFormat="false" ht="12.75" hidden="false" customHeight="false" outlineLevel="0" collapsed="false">
      <c r="A38" s="171"/>
    </row>
    <row r="39" customFormat="false" ht="12.75" hidden="false" customHeight="false" outlineLevel="0" collapsed="false">
      <c r="A39" s="2" t="s">
        <v>101</v>
      </c>
    </row>
    <row r="40" customFormat="false" ht="12.75" hidden="false" customHeight="false" outlineLevel="0" collapsed="false">
      <c r="A40" s="169" t="n">
        <f aca="false">+A30</f>
        <v>1827.18559999999</v>
      </c>
    </row>
    <row r="41" customFormat="false" ht="12.75" hidden="false" customHeight="false" outlineLevel="0" collapsed="false">
      <c r="A41" s="175"/>
    </row>
    <row r="42" customFormat="false" ht="12.75" hidden="false" customHeight="false" outlineLevel="0" collapsed="false">
      <c r="A42" s="2" t="s">
        <v>102</v>
      </c>
    </row>
    <row r="43" customFormat="false" ht="12.75" hidden="false" customHeight="false" outlineLevel="0" collapsed="false">
      <c r="A43" s="169" t="n">
        <f aca="false">+A40+A37</f>
        <v>176052.44</v>
      </c>
    </row>
    <row r="46" customFormat="false" ht="12.75" hidden="false" customHeight="false" outlineLevel="0" collapsed="false">
      <c r="A46" s="0" t="s">
        <v>103</v>
      </c>
    </row>
    <row r="47" customFormat="false" ht="12.75" hidden="false" customHeight="false" outlineLevel="0" collapsed="false">
      <c r="A47" s="169" t="n">
        <f aca="false">+A54-A37-A40</f>
        <v>0</v>
      </c>
    </row>
    <row r="49" customFormat="false" ht="12.75" hidden="false" customHeight="false" outlineLevel="0" collapsed="false">
      <c r="A49" s="2" t="s">
        <v>99</v>
      </c>
      <c r="C49" s="164"/>
    </row>
    <row r="50" customFormat="false" ht="12.75" hidden="false" customHeight="false" outlineLevel="0" collapsed="false">
      <c r="A50" s="169" t="n">
        <f aca="false">(A21-A28)*A18</f>
        <v>165116.4644</v>
      </c>
      <c r="B50" s="0" t="s">
        <v>104</v>
      </c>
    </row>
    <row r="51" customFormat="false" ht="12.75" hidden="false" customHeight="false" outlineLevel="0" collapsed="false">
      <c r="A51" s="169" t="n">
        <f aca="false">A10</f>
        <v>8195.2</v>
      </c>
      <c r="B51" s="0" t="s">
        <v>105</v>
      </c>
    </row>
    <row r="52" customFormat="false" ht="12.75" hidden="false" customHeight="false" outlineLevel="0" collapsed="false">
      <c r="A52" s="176" t="n">
        <f aca="false">A12</f>
        <v>913.59</v>
      </c>
      <c r="B52" s="0" t="s">
        <v>87</v>
      </c>
    </row>
    <row r="53" customFormat="false" ht="12.75" hidden="false" customHeight="false" outlineLevel="0" collapsed="false">
      <c r="A53" s="169" t="n">
        <f aca="false">A16</f>
        <v>0</v>
      </c>
      <c r="B53" s="0" t="s">
        <v>106</v>
      </c>
    </row>
    <row r="54" customFormat="false" ht="12.75" hidden="false" customHeight="false" outlineLevel="0" collapsed="false">
      <c r="A54" s="164" t="n">
        <f aca="false">SUM(A50:A53,A30)</f>
        <v>176052.44</v>
      </c>
      <c r="B54" s="0" t="s">
        <v>102</v>
      </c>
    </row>
  </sheetData>
  <mergeCells count="2">
    <mergeCell ref="I5:J5"/>
    <mergeCell ref="I6:J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4"/>
  <sheetViews>
    <sheetView showFormulas="false" showGridLines="false" showRowColHeaders="true" showZeros="true" rightToLeft="false" tabSelected="false" showOutlineSymbols="true" defaultGridColor="true" view="normal" topLeftCell="A35" colorId="64" zoomScale="100" zoomScaleNormal="100" zoomScalePageLayoutView="100" workbookViewId="0">
      <selection pane="topLeft" activeCell="A57" activeCellId="0" sqref="A57:IV60"/>
    </sheetView>
  </sheetViews>
  <sheetFormatPr defaultColWidth="9.0546875" defaultRowHeight="12.75" customHeight="true" zeroHeight="false" outlineLevelRow="0" outlineLevelCol="0"/>
  <cols>
    <col collapsed="false" customWidth="true" hidden="false" outlineLevel="0" max="1" min="1" style="0" width="45.99"/>
    <col collapsed="false" customWidth="true" hidden="false" outlineLevel="0" max="2" min="2" style="0" width="14.7"/>
    <col collapsed="false" customWidth="true" hidden="false" outlineLevel="0" max="3" min="3" style="0" width="12.28"/>
    <col collapsed="false" customWidth="true" hidden="false" outlineLevel="0" max="4" min="4" style="0" width="9.99"/>
    <col collapsed="false" customWidth="true" hidden="false" outlineLevel="0" max="7" min="7" style="0" width="11.28"/>
    <col collapsed="false" customWidth="true" hidden="false" outlineLevel="0" max="8" min="8" style="0" width="5.56"/>
    <col collapsed="false" customWidth="true" hidden="false" outlineLevel="0" max="10" min="10" style="0" width="11.28"/>
  </cols>
  <sheetData>
    <row r="1" customFormat="false" ht="15" hidden="false" customHeight="false" outlineLevel="0" collapsed="false">
      <c r="A1" s="115" t="s">
        <v>62</v>
      </c>
    </row>
    <row r="2" customFormat="false" ht="15" hidden="false" customHeight="false" outlineLevel="0" collapsed="false">
      <c r="A2" s="115" t="s">
        <v>79</v>
      </c>
    </row>
    <row r="3" customFormat="false" ht="15" hidden="false" customHeight="false" outlineLevel="0" collapsed="false">
      <c r="A3" s="115" t="s">
        <v>80</v>
      </c>
    </row>
    <row r="5" customFormat="false" ht="12.75" hidden="false" customHeight="false" outlineLevel="0" collapsed="false">
      <c r="A5" s="2" t="s">
        <v>81</v>
      </c>
      <c r="G5" s="154"/>
      <c r="H5" s="155" t="s">
        <v>82</v>
      </c>
      <c r="I5" s="156" t="s">
        <v>83</v>
      </c>
      <c r="J5" s="156"/>
    </row>
    <row r="6" customFormat="false" ht="12.75" hidden="false" customHeight="false" outlineLevel="0" collapsed="false">
      <c r="A6" s="157" t="n">
        <v>36665</v>
      </c>
      <c r="G6" s="158"/>
      <c r="H6" s="155" t="s">
        <v>82</v>
      </c>
      <c r="I6" s="156" t="s">
        <v>84</v>
      </c>
      <c r="J6" s="156"/>
    </row>
    <row r="7" customFormat="false" ht="12.75" hidden="false" customHeight="false" outlineLevel="0" collapsed="false">
      <c r="A7" s="2" t="s">
        <v>85</v>
      </c>
    </row>
    <row r="8" customFormat="false" ht="12.75" hidden="false" customHeight="false" outlineLevel="0" collapsed="false">
      <c r="A8" s="159" t="n">
        <v>235650.37</v>
      </c>
    </row>
    <row r="9" customFormat="false" ht="12.75" hidden="false" customHeight="false" outlineLevel="0" collapsed="false">
      <c r="A9" s="2" t="s">
        <v>86</v>
      </c>
    </row>
    <row r="10" customFormat="false" ht="12.75" hidden="false" customHeight="false" outlineLevel="0" collapsed="false">
      <c r="A10" s="159" t="n">
        <v>7092</v>
      </c>
    </row>
    <row r="11" customFormat="false" ht="12.75" hidden="false" customHeight="false" outlineLevel="0" collapsed="false">
      <c r="A11" s="160" t="s">
        <v>87</v>
      </c>
    </row>
    <row r="12" customFormat="false" ht="12.75" hidden="false" customHeight="false" outlineLevel="0" collapsed="false">
      <c r="A12" s="161" t="n">
        <v>1056.3</v>
      </c>
    </row>
    <row r="13" customFormat="false" ht="12.75" hidden="false" customHeight="false" outlineLevel="0" collapsed="false">
      <c r="A13" s="2" t="s">
        <v>88</v>
      </c>
    </row>
    <row r="14" customFormat="false" ht="12.75" hidden="false" customHeight="false" outlineLevel="0" collapsed="false">
      <c r="A14" s="162" t="n">
        <v>5281519</v>
      </c>
    </row>
    <row r="15" customFormat="false" ht="12.75" hidden="false" customHeight="false" outlineLevel="0" collapsed="false">
      <c r="A15" s="160" t="s">
        <v>89</v>
      </c>
    </row>
    <row r="16" customFormat="false" ht="12.75" hidden="false" customHeight="false" outlineLevel="0" collapsed="false">
      <c r="A16" s="163" t="n">
        <v>0</v>
      </c>
    </row>
    <row r="17" customFormat="false" ht="12.75" hidden="false" customHeight="false" outlineLevel="0" collapsed="false">
      <c r="A17" s="2" t="s">
        <v>90</v>
      </c>
    </row>
    <row r="18" customFormat="false" ht="12.75" hidden="false" customHeight="false" outlineLevel="0" collapsed="false">
      <c r="A18" s="158" t="n">
        <f aca="false">A14/1000</f>
        <v>5281.519</v>
      </c>
      <c r="C18" s="164"/>
    </row>
    <row r="20" customFormat="false" ht="12.75" hidden="false" customHeight="false" outlineLevel="0" collapsed="false">
      <c r="A20" s="2" t="s">
        <v>91</v>
      </c>
    </row>
    <row r="21" customFormat="false" ht="12.75" hidden="false" customHeight="false" outlineLevel="0" collapsed="false">
      <c r="A21" s="165" t="n">
        <f aca="false">((A8-A10-A12-A16)/A14)*1000</f>
        <v>43.0751210021208</v>
      </c>
      <c r="B21" s="0" t="s">
        <v>92</v>
      </c>
    </row>
    <row r="22" customFormat="false" ht="12.75" hidden="false" customHeight="false" outlineLevel="0" collapsed="false">
      <c r="A22" s="166"/>
    </row>
    <row r="23" customFormat="false" ht="12.75" hidden="false" customHeight="false" outlineLevel="0" collapsed="false">
      <c r="A23" s="167" t="s">
        <v>93</v>
      </c>
    </row>
    <row r="24" customFormat="false" ht="14.25" hidden="false" customHeight="true" outlineLevel="0" collapsed="false">
      <c r="A24" s="168" t="n">
        <f aca="false">VLOOKUP(A6,'Assumed price schedule'!$I$7:$M$37,5,0)</f>
        <v>40.28</v>
      </c>
      <c r="B24" s="0" t="s">
        <v>94</v>
      </c>
    </row>
    <row r="27" customFormat="false" ht="12.75" hidden="false" customHeight="false" outlineLevel="0" collapsed="false">
      <c r="A27" s="2" t="s">
        <v>95</v>
      </c>
    </row>
    <row r="28" customFormat="false" ht="12.75" hidden="false" customHeight="false" outlineLevel="0" collapsed="false">
      <c r="A28" s="169" t="n">
        <f aca="false">(A21-(40+(A21-A24)))</f>
        <v>0.280000000000001</v>
      </c>
      <c r="B28" s="0" t="s">
        <v>96</v>
      </c>
      <c r="E28" s="164"/>
      <c r="F28" s="170"/>
      <c r="G28" s="164"/>
    </row>
    <row r="29" customFormat="false" ht="12.75" hidden="false" customHeight="false" outlineLevel="0" collapsed="false">
      <c r="A29" s="171"/>
      <c r="B29" s="171"/>
      <c r="E29" s="164"/>
      <c r="F29" s="170"/>
      <c r="G29" s="164"/>
    </row>
    <row r="30" customFormat="false" ht="12.75" hidden="false" customHeight="false" outlineLevel="0" collapsed="false">
      <c r="A30" s="169" t="n">
        <f aca="false">A28*A18</f>
        <v>1478.82532000001</v>
      </c>
      <c r="B30" s="171" t="s">
        <v>97</v>
      </c>
      <c r="E30" s="164"/>
      <c r="F30" s="170"/>
      <c r="G30" s="164"/>
    </row>
    <row r="32" customFormat="false" ht="13.5" hidden="false" customHeight="false" outlineLevel="0" collapsed="false"/>
    <row r="33" customFormat="false" ht="13.5" hidden="false" customHeight="false" outlineLevel="0" collapsed="false">
      <c r="A33" s="172"/>
    </row>
    <row r="34" customFormat="false" ht="15" hidden="false" customHeight="false" outlineLevel="0" collapsed="false">
      <c r="A34" s="173" t="s">
        <v>98</v>
      </c>
    </row>
    <row r="35" customFormat="false" ht="12.75" hidden="false" customHeight="false" outlineLevel="0" collapsed="false">
      <c r="A35" s="174"/>
    </row>
    <row r="36" customFormat="false" ht="12.75" hidden="false" customHeight="false" outlineLevel="0" collapsed="false">
      <c r="A36" s="2" t="s">
        <v>99</v>
      </c>
    </row>
    <row r="37" customFormat="false" ht="12.75" hidden="false" customHeight="false" outlineLevel="0" collapsed="false">
      <c r="A37" s="169" t="n">
        <f aca="false">SUM(A50:A53)</f>
        <v>234171.54468</v>
      </c>
      <c r="B37" s="164" t="s">
        <v>100</v>
      </c>
    </row>
    <row r="38" customFormat="false" ht="12.75" hidden="false" customHeight="false" outlineLevel="0" collapsed="false">
      <c r="A38" s="171"/>
    </row>
    <row r="39" customFormat="false" ht="12.75" hidden="false" customHeight="false" outlineLevel="0" collapsed="false">
      <c r="A39" s="2" t="s">
        <v>101</v>
      </c>
    </row>
    <row r="40" customFormat="false" ht="12.75" hidden="false" customHeight="false" outlineLevel="0" collapsed="false">
      <c r="A40" s="169" t="n">
        <f aca="false">+A30</f>
        <v>1478.82532000001</v>
      </c>
    </row>
    <row r="41" customFormat="false" ht="12.75" hidden="false" customHeight="false" outlineLevel="0" collapsed="false">
      <c r="A41" s="175"/>
    </row>
    <row r="42" customFormat="false" ht="12.75" hidden="false" customHeight="false" outlineLevel="0" collapsed="false">
      <c r="A42" s="2" t="s">
        <v>102</v>
      </c>
    </row>
    <row r="43" customFormat="false" ht="12.75" hidden="false" customHeight="false" outlineLevel="0" collapsed="false">
      <c r="A43" s="169" t="n">
        <f aca="false">+A40+A37</f>
        <v>235650.37</v>
      </c>
    </row>
    <row r="46" customFormat="false" ht="12.75" hidden="false" customHeight="false" outlineLevel="0" collapsed="false">
      <c r="A46" s="0" t="s">
        <v>103</v>
      </c>
    </row>
    <row r="47" customFormat="false" ht="12.75" hidden="false" customHeight="false" outlineLevel="0" collapsed="false">
      <c r="A47" s="169" t="n">
        <f aca="false">+A54-A37-A40</f>
        <v>0</v>
      </c>
    </row>
    <row r="49" customFormat="false" ht="12.75" hidden="false" customHeight="false" outlineLevel="0" collapsed="false">
      <c r="A49" s="2" t="s">
        <v>99</v>
      </c>
      <c r="C49" s="164"/>
    </row>
    <row r="50" customFormat="false" ht="12.75" hidden="false" customHeight="false" outlineLevel="0" collapsed="false">
      <c r="A50" s="169" t="n">
        <f aca="false">(A21-A28)*A18</f>
        <v>226023.24468</v>
      </c>
      <c r="B50" s="0" t="s">
        <v>104</v>
      </c>
    </row>
    <row r="51" customFormat="false" ht="12.75" hidden="false" customHeight="false" outlineLevel="0" collapsed="false">
      <c r="A51" s="169" t="n">
        <f aca="false">A10</f>
        <v>7092</v>
      </c>
      <c r="B51" s="0" t="s">
        <v>105</v>
      </c>
    </row>
    <row r="52" customFormat="false" ht="12.75" hidden="false" customHeight="false" outlineLevel="0" collapsed="false">
      <c r="A52" s="176" t="n">
        <f aca="false">A12</f>
        <v>1056.3</v>
      </c>
      <c r="B52" s="0" t="s">
        <v>87</v>
      </c>
    </row>
    <row r="53" customFormat="false" ht="12.75" hidden="false" customHeight="false" outlineLevel="0" collapsed="false">
      <c r="A53" s="169" t="n">
        <f aca="false">A16</f>
        <v>0</v>
      </c>
      <c r="B53" s="0" t="s">
        <v>106</v>
      </c>
    </row>
    <row r="54" customFormat="false" ht="12.75" hidden="false" customHeight="false" outlineLevel="0" collapsed="false">
      <c r="A54" s="164" t="n">
        <f aca="false">SUM(A50:A53,A30)</f>
        <v>235650.37</v>
      </c>
      <c r="B54" s="0" t="s">
        <v>102</v>
      </c>
    </row>
  </sheetData>
  <mergeCells count="2">
    <mergeCell ref="I5:J5"/>
    <mergeCell ref="I6:J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0" activeCellId="0" sqref="L10"/>
    </sheetView>
  </sheetViews>
  <sheetFormatPr defaultColWidth="9.0546875" defaultRowHeight="12.75" customHeight="true" zeroHeight="false" outlineLevelRow="0" outlineLevelCol="0"/>
  <cols>
    <col collapsed="false" customWidth="true" hidden="false" outlineLevel="0" max="1" min="1" style="0" width="15.99"/>
    <col collapsed="false" customWidth="true" hidden="false" outlineLevel="0" max="2" min="2" style="0" width="8.28"/>
    <col collapsed="false" customWidth="true" hidden="false" outlineLevel="0" max="3" min="3" style="0" width="7.42"/>
    <col collapsed="false" customWidth="true" hidden="false" outlineLevel="0" max="4" min="4" style="0" width="8.28"/>
    <col collapsed="false" customWidth="true" hidden="false" outlineLevel="0" max="6" min="5" style="0" width="6.28"/>
    <col collapsed="false" customWidth="true" hidden="false" outlineLevel="0" max="8" min="7" style="0" width="9.56"/>
    <col collapsed="false" customWidth="true" hidden="false" outlineLevel="0" max="10" min="9" style="0" width="11.42"/>
    <col collapsed="false" customWidth="true" hidden="false" outlineLevel="0" max="11" min="11" style="177" width="8.14"/>
    <col collapsed="false" customWidth="true" hidden="false" outlineLevel="0" max="13" min="12" style="0" width="10.56"/>
  </cols>
  <sheetData>
    <row r="1" customFormat="false" ht="50.1" hidden="false" customHeight="true" outlineLevel="0" collapsed="false">
      <c r="A1" s="178" t="s">
        <v>107</v>
      </c>
      <c r="B1" s="178"/>
      <c r="C1" s="178"/>
      <c r="D1" s="178"/>
      <c r="E1" s="178"/>
      <c r="F1" s="178"/>
      <c r="G1" s="178"/>
      <c r="H1" s="178"/>
      <c r="I1" s="178"/>
      <c r="J1" s="178"/>
      <c r="K1" s="178"/>
      <c r="L1" s="178"/>
      <c r="M1" s="178"/>
    </row>
    <row r="3" customFormat="false" ht="38.25" hidden="false" customHeight="false" outlineLevel="0" collapsed="false">
      <c r="A3" s="179" t="s">
        <v>108</v>
      </c>
      <c r="B3" s="179" t="s">
        <v>109</v>
      </c>
      <c r="C3" s="179" t="s">
        <v>110</v>
      </c>
      <c r="D3" s="179" t="s">
        <v>111</v>
      </c>
      <c r="E3" s="179" t="s">
        <v>112</v>
      </c>
      <c r="F3" s="179" t="s">
        <v>113</v>
      </c>
      <c r="G3" s="179" t="s">
        <v>114</v>
      </c>
      <c r="H3" s="179" t="s">
        <v>115</v>
      </c>
      <c r="I3" s="179" t="s">
        <v>116</v>
      </c>
      <c r="J3" s="179" t="s">
        <v>117</v>
      </c>
      <c r="K3" s="180" t="s">
        <v>118</v>
      </c>
      <c r="L3" s="179" t="s">
        <v>119</v>
      </c>
      <c r="M3" s="179" t="s">
        <v>120</v>
      </c>
    </row>
    <row r="4" customFormat="false" ht="12.75" hidden="false" customHeight="false" outlineLevel="0" collapsed="false">
      <c r="A4" s="181" t="n">
        <v>36342</v>
      </c>
      <c r="B4" s="182" t="n">
        <v>51.39</v>
      </c>
      <c r="C4" s="183" t="n">
        <v>31</v>
      </c>
      <c r="D4" s="182" t="n">
        <f aca="false">B4/C4</f>
        <v>1.65774193548387</v>
      </c>
      <c r="E4" s="183" t="n">
        <v>13</v>
      </c>
      <c r="F4" s="183" t="n">
        <v>18</v>
      </c>
      <c r="G4" s="184" t="n">
        <f aca="false">D4*E4</f>
        <v>21.5506451612903</v>
      </c>
      <c r="H4" s="184" t="n">
        <f aca="false">(F4*D4)</f>
        <v>29.8393548387097</v>
      </c>
      <c r="I4" s="183" t="s">
        <v>121</v>
      </c>
      <c r="J4" s="183"/>
      <c r="K4" s="185"/>
      <c r="L4" s="184"/>
      <c r="M4" s="183" t="s">
        <v>122</v>
      </c>
    </row>
    <row r="5" customFormat="false" ht="12.75" hidden="false" customHeight="false" outlineLevel="0" collapsed="false">
      <c r="A5" s="181" t="n">
        <v>36373</v>
      </c>
      <c r="B5" s="182" t="n">
        <v>52.29</v>
      </c>
      <c r="C5" s="183" t="n">
        <v>31</v>
      </c>
      <c r="D5" s="182" t="n">
        <f aca="false">B5/C5</f>
        <v>1.68677419354839</v>
      </c>
      <c r="E5" s="183" t="n">
        <v>13</v>
      </c>
      <c r="F5" s="183" t="n">
        <v>18</v>
      </c>
      <c r="G5" s="184" t="n">
        <f aca="false">D5*E5</f>
        <v>21.928064516129</v>
      </c>
      <c r="H5" s="184" t="n">
        <f aca="false">(F5*D5)</f>
        <v>30.361935483871</v>
      </c>
      <c r="I5" s="181" t="n">
        <v>36360</v>
      </c>
      <c r="J5" s="181" t="n">
        <v>36391</v>
      </c>
      <c r="K5" s="185"/>
      <c r="L5" s="184" t="n">
        <f aca="false">SUM(H4,G5)</f>
        <v>51.7674193548387</v>
      </c>
      <c r="M5" s="184" t="s">
        <v>122</v>
      </c>
    </row>
    <row r="6" customFormat="false" ht="12.75" hidden="false" customHeight="false" outlineLevel="0" collapsed="false">
      <c r="A6" s="181" t="n">
        <v>36404</v>
      </c>
      <c r="B6" s="182" t="n">
        <v>52.29</v>
      </c>
      <c r="C6" s="183" t="n">
        <v>30</v>
      </c>
      <c r="D6" s="182" t="n">
        <f aca="false">B6/C6</f>
        <v>1.743</v>
      </c>
      <c r="E6" s="183" t="n">
        <v>8</v>
      </c>
      <c r="F6" s="183" t="n">
        <v>18</v>
      </c>
      <c r="G6" s="184" t="n">
        <f aca="false">D6*E6</f>
        <v>13.944</v>
      </c>
      <c r="H6" s="184" t="n">
        <f aca="false">(F6*D6)</f>
        <v>31.374</v>
      </c>
      <c r="I6" s="181" t="n">
        <v>36391</v>
      </c>
      <c r="J6" s="181" t="n">
        <v>36425</v>
      </c>
      <c r="K6" s="185"/>
      <c r="L6" s="184" t="n">
        <f aca="false">SUM(H5,G6)</f>
        <v>44.305935483871</v>
      </c>
      <c r="M6" s="184" t="s">
        <v>122</v>
      </c>
    </row>
    <row r="7" customFormat="false" ht="12.75" hidden="false" customHeight="false" outlineLevel="0" collapsed="false">
      <c r="A7" s="186" t="n">
        <v>36434</v>
      </c>
      <c r="B7" s="187" t="n">
        <v>51.84</v>
      </c>
      <c r="C7" s="0" t="n">
        <v>31</v>
      </c>
      <c r="D7" s="187" t="n">
        <f aca="false">B7/C7</f>
        <v>1.67225806451613</v>
      </c>
      <c r="E7" s="0" t="n">
        <v>13</v>
      </c>
      <c r="F7" s="0" t="n">
        <v>18</v>
      </c>
      <c r="G7" s="164" t="n">
        <f aca="false">D7*E7</f>
        <v>21.7393548387097</v>
      </c>
      <c r="H7" s="164" t="n">
        <f aca="false">(F7*D7)</f>
        <v>30.1006451612903</v>
      </c>
      <c r="I7" s="186" t="n">
        <v>36426</v>
      </c>
      <c r="J7" s="186" t="n">
        <v>36451</v>
      </c>
      <c r="K7" s="177" t="n">
        <v>26</v>
      </c>
      <c r="L7" s="164" t="n">
        <f aca="false">SUM(G6,H7)</f>
        <v>44.0446451612903</v>
      </c>
      <c r="M7" s="0" t="n">
        <f aca="false">ROUND((E6*B6+F7*B7)/K7,2)</f>
        <v>51.98</v>
      </c>
    </row>
    <row r="8" customFormat="false" ht="12.75" hidden="false" customHeight="false" outlineLevel="0" collapsed="false">
      <c r="A8" s="186" t="n">
        <v>36465</v>
      </c>
      <c r="B8" s="187" t="n">
        <v>40.86</v>
      </c>
      <c r="C8" s="0" t="n">
        <v>30</v>
      </c>
      <c r="D8" s="187" t="n">
        <f aca="false">B8/C8</f>
        <v>1.362</v>
      </c>
      <c r="E8" s="0" t="n">
        <v>12</v>
      </c>
      <c r="F8" s="0" t="n">
        <v>18</v>
      </c>
      <c r="G8" s="164" t="n">
        <f aca="false">D8*E8</f>
        <v>16.344</v>
      </c>
      <c r="H8" s="164" t="n">
        <f aca="false">(F8*D8)</f>
        <v>24.516</v>
      </c>
      <c r="I8" s="186" t="n">
        <v>36452</v>
      </c>
      <c r="J8" s="186" t="n">
        <v>36482</v>
      </c>
      <c r="K8" s="177" t="n">
        <f aca="false">SUM(E7,F8)</f>
        <v>31</v>
      </c>
      <c r="L8" s="164" t="n">
        <f aca="false">SUM(G7,H8)</f>
        <v>46.2553548387097</v>
      </c>
      <c r="M8" s="0" t="n">
        <f aca="false">ROUND((E7*B7+F8*B8)/K8,2)</f>
        <v>45.46</v>
      </c>
    </row>
    <row r="9" customFormat="false" ht="12.75" hidden="false" customHeight="false" outlineLevel="0" collapsed="false">
      <c r="A9" s="186" t="n">
        <v>36495</v>
      </c>
      <c r="B9" s="187" t="n">
        <v>37.44</v>
      </c>
      <c r="C9" s="0" t="n">
        <v>31</v>
      </c>
      <c r="D9" s="187" t="n">
        <f aca="false">B9/C9</f>
        <v>1.20774193548387</v>
      </c>
      <c r="E9" s="0" t="n">
        <v>13</v>
      </c>
      <c r="F9" s="0" t="n">
        <v>18</v>
      </c>
      <c r="G9" s="164" t="n">
        <f aca="false">D9*E9</f>
        <v>15.7006451612903</v>
      </c>
      <c r="H9" s="164" t="n">
        <f aca="false">(F9*D9)</f>
        <v>21.7393548387097</v>
      </c>
      <c r="I9" s="186" t="n">
        <v>36483</v>
      </c>
      <c r="J9" s="186" t="n">
        <v>36512</v>
      </c>
      <c r="K9" s="177" t="n">
        <f aca="false">SUM(E8,F9)</f>
        <v>30</v>
      </c>
      <c r="L9" s="164" t="n">
        <f aca="false">SUM(H8,G9)</f>
        <v>40.2166451612903</v>
      </c>
      <c r="M9" s="0" t="n">
        <f aca="false">ROUND((E8*B8+F9*B9)/K9,2)</f>
        <v>38.81</v>
      </c>
    </row>
    <row r="10" customFormat="false" ht="12.75" hidden="false" customHeight="false" outlineLevel="0" collapsed="false">
      <c r="A10" s="186" t="n">
        <v>36526</v>
      </c>
      <c r="B10" s="187" t="n">
        <v>40</v>
      </c>
      <c r="C10" s="0" t="n">
        <v>31</v>
      </c>
      <c r="D10" s="187" t="n">
        <f aca="false">B10/C10</f>
        <v>1.29032258064516</v>
      </c>
      <c r="E10" s="0" t="n">
        <v>13</v>
      </c>
      <c r="F10" s="0" t="n">
        <v>18</v>
      </c>
      <c r="G10" s="164" t="n">
        <f aca="false">D10*E10</f>
        <v>16.7741935483871</v>
      </c>
      <c r="H10" s="164" t="n">
        <f aca="false">(F10*D10)</f>
        <v>23.2258064516129</v>
      </c>
      <c r="I10" s="186" t="n">
        <v>36513</v>
      </c>
      <c r="J10" s="186" t="n">
        <v>36543</v>
      </c>
      <c r="K10" s="177" t="n">
        <f aca="false">SUM(E9,F10)</f>
        <v>31</v>
      </c>
      <c r="L10" s="164" t="n">
        <f aca="false">SUM(H9,G10)</f>
        <v>38.5135483870968</v>
      </c>
      <c r="M10" s="0" t="n">
        <f aca="false">ROUND((E9*B9+F10*B10)/K10,2)</f>
        <v>38.93</v>
      </c>
    </row>
    <row r="11" customFormat="false" ht="12.75" hidden="false" customHeight="false" outlineLevel="0" collapsed="false">
      <c r="A11" s="186" t="n">
        <v>36557</v>
      </c>
      <c r="B11" s="187" t="n">
        <v>40.38</v>
      </c>
      <c r="C11" s="0" t="n">
        <v>28</v>
      </c>
      <c r="D11" s="187" t="n">
        <f aca="false">B11/C11</f>
        <v>1.44214285714286</v>
      </c>
      <c r="E11" s="0" t="n">
        <v>10</v>
      </c>
      <c r="F11" s="0" t="n">
        <v>18</v>
      </c>
      <c r="G11" s="164" t="n">
        <f aca="false">D11*E11</f>
        <v>14.4214285714286</v>
      </c>
      <c r="H11" s="164" t="n">
        <f aca="false">(F11*D11)</f>
        <v>25.9585714285714</v>
      </c>
      <c r="I11" s="186" t="n">
        <v>36544</v>
      </c>
      <c r="J11" s="186" t="n">
        <v>36574</v>
      </c>
      <c r="K11" s="177" t="n">
        <f aca="false">SUM(E10,F11)</f>
        <v>31</v>
      </c>
      <c r="L11" s="164" t="n">
        <f aca="false">SUM(H10,G11)</f>
        <v>37.6472350230415</v>
      </c>
      <c r="M11" s="0" t="n">
        <f aca="false">ROUND((E10*B10+F11*B11)/K11,2)</f>
        <v>40.22</v>
      </c>
    </row>
    <row r="12" customFormat="false" ht="12.75" hidden="false" customHeight="false" outlineLevel="0" collapsed="false">
      <c r="A12" s="186" t="n">
        <v>36586</v>
      </c>
      <c r="B12" s="187" t="n">
        <v>40</v>
      </c>
      <c r="C12" s="0" t="n">
        <v>31</v>
      </c>
      <c r="D12" s="187" t="n">
        <f aca="false">B12/C12</f>
        <v>1.29032258064516</v>
      </c>
      <c r="E12" s="0" t="n">
        <v>13</v>
      </c>
      <c r="F12" s="0" t="n">
        <v>18</v>
      </c>
      <c r="G12" s="164" t="n">
        <f aca="false">D12*E12</f>
        <v>16.7741935483871</v>
      </c>
      <c r="H12" s="164" t="n">
        <f aca="false">(F12*D12)</f>
        <v>23.2258064516129</v>
      </c>
      <c r="I12" s="186" t="n">
        <v>36575</v>
      </c>
      <c r="J12" s="186" t="n">
        <v>36603</v>
      </c>
      <c r="K12" s="177" t="n">
        <f aca="false">SUM(E11,F12)</f>
        <v>28</v>
      </c>
      <c r="L12" s="164" t="n">
        <f aca="false">SUM(H11,G12)</f>
        <v>42.7327649769585</v>
      </c>
      <c r="M12" s="0" t="n">
        <f aca="false">ROUND((E11*B11+F12*B12)/K12,2)</f>
        <v>40.14</v>
      </c>
    </row>
    <row r="13" customFormat="false" ht="12.75" hidden="false" customHeight="false" outlineLevel="0" collapsed="false">
      <c r="A13" s="186" t="n">
        <v>36617</v>
      </c>
      <c r="B13" s="187" t="n">
        <v>40</v>
      </c>
      <c r="C13" s="0" t="n">
        <v>30</v>
      </c>
      <c r="D13" s="187" t="n">
        <f aca="false">B13/C13</f>
        <v>1.33333333333333</v>
      </c>
      <c r="E13" s="0" t="n">
        <v>12</v>
      </c>
      <c r="F13" s="0" t="n">
        <v>18</v>
      </c>
      <c r="G13" s="164" t="n">
        <f aca="false">D13*E13</f>
        <v>16</v>
      </c>
      <c r="H13" s="164" t="n">
        <f aca="false">(F13*D13)</f>
        <v>24</v>
      </c>
      <c r="I13" s="186" t="n">
        <v>36604</v>
      </c>
      <c r="J13" s="186" t="n">
        <v>36634</v>
      </c>
      <c r="K13" s="177" t="n">
        <f aca="false">SUM(E12,F13)</f>
        <v>31</v>
      </c>
      <c r="L13" s="164" t="n">
        <f aca="false">SUM(H12,G13)</f>
        <v>39.2258064516129</v>
      </c>
      <c r="M13" s="0" t="n">
        <f aca="false">ROUND((E12*B12+F13*B13)/K13,2)</f>
        <v>40</v>
      </c>
    </row>
    <row r="14" customFormat="false" ht="12.75" hidden="false" customHeight="false" outlineLevel="0" collapsed="false">
      <c r="A14" s="186" t="n">
        <v>36647</v>
      </c>
      <c r="B14" s="187" t="n">
        <v>40.66</v>
      </c>
      <c r="C14" s="0" t="n">
        <v>31</v>
      </c>
      <c r="D14" s="187" t="n">
        <f aca="false">B14/C14</f>
        <v>1.31161290322581</v>
      </c>
      <c r="E14" s="0" t="n">
        <v>13</v>
      </c>
      <c r="F14" s="0" t="n">
        <v>18</v>
      </c>
      <c r="G14" s="164" t="n">
        <f aca="false">D14*E14</f>
        <v>17.0509677419355</v>
      </c>
      <c r="H14" s="164" t="n">
        <f aca="false">(F14*D14)</f>
        <v>23.6090322580645</v>
      </c>
      <c r="I14" s="186" t="n">
        <v>36635</v>
      </c>
      <c r="J14" s="186" t="n">
        <v>36664</v>
      </c>
      <c r="K14" s="177" t="n">
        <f aca="false">SUM(E13,F14)</f>
        <v>30</v>
      </c>
      <c r="L14" s="164" t="n">
        <f aca="false">SUM(H13,G14)</f>
        <v>41.0509677419355</v>
      </c>
      <c r="M14" s="0" t="n">
        <f aca="false">ROUND((E13*B13+F14*B14)/K14,2)</f>
        <v>40.4</v>
      </c>
    </row>
    <row r="15" customFormat="false" ht="12.75" hidden="false" customHeight="false" outlineLevel="0" collapsed="false">
      <c r="A15" s="186" t="n">
        <v>36678</v>
      </c>
      <c r="B15" s="187" t="n">
        <v>40</v>
      </c>
      <c r="C15" s="0" t="n">
        <v>30</v>
      </c>
      <c r="D15" s="187" t="n">
        <f aca="false">B15/C15</f>
        <v>1.33333333333333</v>
      </c>
      <c r="E15" s="0" t="n">
        <v>12</v>
      </c>
      <c r="F15" s="0" t="n">
        <v>18</v>
      </c>
      <c r="G15" s="164" t="n">
        <f aca="false">D15*E15</f>
        <v>16</v>
      </c>
      <c r="H15" s="164" t="n">
        <f aca="false">(F15*D15)</f>
        <v>24</v>
      </c>
      <c r="I15" s="186" t="n">
        <v>36665</v>
      </c>
      <c r="J15" s="186" t="n">
        <v>36695</v>
      </c>
      <c r="K15" s="177" t="n">
        <f aca="false">SUM(E14,F15)</f>
        <v>31</v>
      </c>
      <c r="L15" s="164" t="n">
        <f aca="false">SUM(H14,G15)</f>
        <v>39.6090322580645</v>
      </c>
      <c r="M15" s="0" t="n">
        <f aca="false">ROUND((E14*B14+F15*B15)/K15,2)</f>
        <v>40.28</v>
      </c>
    </row>
    <row r="16" customFormat="false" ht="12.75" hidden="false" customHeight="false" outlineLevel="0" collapsed="false">
      <c r="A16" s="186" t="n">
        <v>36708</v>
      </c>
      <c r="B16" s="187" t="n">
        <v>54.25</v>
      </c>
      <c r="C16" s="0" t="n">
        <v>31</v>
      </c>
      <c r="D16" s="187" t="n">
        <f aca="false">B16/C16</f>
        <v>1.75</v>
      </c>
      <c r="E16" s="0" t="n">
        <v>13</v>
      </c>
      <c r="F16" s="0" t="n">
        <v>18</v>
      </c>
      <c r="G16" s="164" t="n">
        <f aca="false">D16*E16</f>
        <v>22.75</v>
      </c>
      <c r="H16" s="164" t="n">
        <f aca="false">(F16*D16)</f>
        <v>31.5</v>
      </c>
      <c r="I16" s="186" t="n">
        <v>36696</v>
      </c>
      <c r="J16" s="186" t="n">
        <v>36725</v>
      </c>
      <c r="K16" s="177" t="n">
        <f aca="false">SUM(E15,F16)</f>
        <v>30</v>
      </c>
      <c r="L16" s="164" t="n">
        <f aca="false">SUM(H15,G16)</f>
        <v>46.75</v>
      </c>
      <c r="M16" s="0" t="n">
        <f aca="false">ROUND((E15*B15+F16*B16)/K16,2)</f>
        <v>48.55</v>
      </c>
    </row>
    <row r="17" customFormat="false" ht="12.75" hidden="false" customHeight="false" outlineLevel="0" collapsed="false">
      <c r="A17" s="186" t="n">
        <v>36739</v>
      </c>
      <c r="B17" s="187" t="n">
        <v>55.2</v>
      </c>
      <c r="C17" s="0" t="n">
        <v>31</v>
      </c>
      <c r="D17" s="187" t="n">
        <f aca="false">B17/C17</f>
        <v>1.78064516129032</v>
      </c>
      <c r="E17" s="0" t="n">
        <v>13</v>
      </c>
      <c r="F17" s="0" t="n">
        <v>18</v>
      </c>
      <c r="G17" s="164" t="n">
        <f aca="false">D17*E17</f>
        <v>23.1483870967742</v>
      </c>
      <c r="H17" s="164" t="n">
        <f aca="false">(F17*D17)</f>
        <v>32.0516129032258</v>
      </c>
      <c r="I17" s="186" t="n">
        <v>36726</v>
      </c>
      <c r="J17" s="186" t="n">
        <v>36756</v>
      </c>
      <c r="K17" s="177" t="n">
        <f aca="false">SUM(E16,F17)</f>
        <v>31</v>
      </c>
      <c r="L17" s="164" t="n">
        <f aca="false">SUM(H16,G17)</f>
        <v>54.6483870967742</v>
      </c>
      <c r="M17" s="0" t="n">
        <f aca="false">ROUND((E16*B16+F17*B17)/K17,2)</f>
        <v>54.8</v>
      </c>
    </row>
    <row r="18" customFormat="false" ht="12.75" hidden="false" customHeight="false" outlineLevel="0" collapsed="false">
      <c r="A18" s="186" t="n">
        <v>36770</v>
      </c>
      <c r="B18" s="187" t="n">
        <v>55.2</v>
      </c>
      <c r="C18" s="0" t="n">
        <v>30</v>
      </c>
      <c r="D18" s="187" t="n">
        <f aca="false">B18/C18</f>
        <v>1.84</v>
      </c>
      <c r="E18" s="0" t="n">
        <v>12</v>
      </c>
      <c r="F18" s="0" t="n">
        <v>18</v>
      </c>
      <c r="G18" s="164" t="n">
        <f aca="false">D18*E18</f>
        <v>22.08</v>
      </c>
      <c r="H18" s="164" t="n">
        <f aca="false">(F18*D18)</f>
        <v>33.12</v>
      </c>
      <c r="I18" s="186" t="n">
        <v>36757</v>
      </c>
      <c r="J18" s="186" t="n">
        <v>36787</v>
      </c>
      <c r="K18" s="177" t="n">
        <f aca="false">SUM(E17,F18)</f>
        <v>31</v>
      </c>
      <c r="L18" s="164" t="n">
        <f aca="false">SUM(H17,G18)</f>
        <v>54.1316129032258</v>
      </c>
      <c r="M18" s="0" t="n">
        <f aca="false">ROUND((E17*B17+F18*B18)/K18,2)</f>
        <v>55.2</v>
      </c>
    </row>
    <row r="19" customFormat="false" ht="12.75" hidden="false" customHeight="false" outlineLevel="0" collapsed="false">
      <c r="A19" s="186" t="n">
        <v>36800</v>
      </c>
      <c r="B19" s="187" t="n">
        <v>54.72</v>
      </c>
      <c r="C19" s="0" t="n">
        <v>31</v>
      </c>
      <c r="D19" s="187" t="n">
        <f aca="false">B19/C19</f>
        <v>1.76516129032258</v>
      </c>
      <c r="E19" s="0" t="n">
        <v>13</v>
      </c>
      <c r="F19" s="0" t="n">
        <v>18</v>
      </c>
      <c r="G19" s="164" t="n">
        <f aca="false">D19*E19</f>
        <v>22.9470967741935</v>
      </c>
      <c r="H19" s="164" t="n">
        <f aca="false">(F19*D19)</f>
        <v>31.7729032258065</v>
      </c>
      <c r="I19" s="186" t="n">
        <v>36788</v>
      </c>
      <c r="J19" s="186" t="n">
        <v>36817</v>
      </c>
      <c r="K19" s="177" t="n">
        <f aca="false">SUM(E18,F19)</f>
        <v>30</v>
      </c>
      <c r="L19" s="164" t="n">
        <f aca="false">SUM(H18,G19)</f>
        <v>56.0670967741936</v>
      </c>
      <c r="M19" s="0" t="n">
        <f aca="false">ROUND((E18*B18+F19*B19)/K19,2)</f>
        <v>54.91</v>
      </c>
    </row>
    <row r="20" customFormat="false" ht="12.75" hidden="false" customHeight="false" outlineLevel="0" collapsed="false">
      <c r="A20" s="186" t="n">
        <v>36831</v>
      </c>
      <c r="B20" s="187" t="n">
        <v>43.13</v>
      </c>
      <c r="C20" s="0" t="n">
        <v>30</v>
      </c>
      <c r="D20" s="187" t="n">
        <f aca="false">B20/C20</f>
        <v>1.43766666666667</v>
      </c>
      <c r="E20" s="0" t="n">
        <v>12</v>
      </c>
      <c r="F20" s="0" t="n">
        <v>18</v>
      </c>
      <c r="G20" s="164" t="n">
        <f aca="false">D20*E20</f>
        <v>17.252</v>
      </c>
      <c r="H20" s="164" t="n">
        <f aca="false">(F20*D20)</f>
        <v>25.878</v>
      </c>
      <c r="I20" s="186" t="n">
        <v>36818</v>
      </c>
      <c r="J20" s="186" t="n">
        <v>36848</v>
      </c>
      <c r="K20" s="177" t="n">
        <f aca="false">SUM(E19,F20)</f>
        <v>31</v>
      </c>
      <c r="L20" s="164" t="n">
        <f aca="false">SUM(H19,G20)</f>
        <v>49.0249032258065</v>
      </c>
      <c r="M20" s="0" t="n">
        <f aca="false">ROUND((E19*B19+F20*B20)/K20,2)</f>
        <v>47.99</v>
      </c>
    </row>
    <row r="21" customFormat="false" ht="12.75" hidden="false" customHeight="false" outlineLevel="0" collapsed="false">
      <c r="A21" s="186" t="n">
        <v>36861</v>
      </c>
      <c r="B21" s="187" t="n">
        <v>39.52</v>
      </c>
      <c r="C21" s="0" t="n">
        <v>31</v>
      </c>
      <c r="D21" s="187" t="n">
        <f aca="false">B21/C21</f>
        <v>1.27483870967742</v>
      </c>
      <c r="E21" s="0" t="n">
        <v>13</v>
      </c>
      <c r="F21" s="0" t="n">
        <v>18</v>
      </c>
      <c r="G21" s="164" t="n">
        <f aca="false">D21*E21</f>
        <v>16.5729032258065</v>
      </c>
      <c r="H21" s="164" t="n">
        <f aca="false">(F21*D21)</f>
        <v>22.9470967741936</v>
      </c>
      <c r="I21" s="186" t="n">
        <v>36849</v>
      </c>
      <c r="J21" s="186" t="n">
        <v>36878</v>
      </c>
      <c r="K21" s="177" t="n">
        <f aca="false">SUM(E20,F21)</f>
        <v>30</v>
      </c>
      <c r="L21" s="164" t="n">
        <f aca="false">SUM(H20,G21)</f>
        <v>42.4509032258065</v>
      </c>
      <c r="M21" s="0" t="n">
        <f aca="false">ROUND((E20*B20+F21*B21)/K21,2)</f>
        <v>40.96</v>
      </c>
    </row>
    <row r="22" customFormat="false" ht="12.75" hidden="false" customHeight="false" outlineLevel="0" collapsed="false">
      <c r="A22" s="186" t="n">
        <v>36892</v>
      </c>
      <c r="B22" s="187" t="n">
        <v>42.1</v>
      </c>
      <c r="C22" s="0" t="n">
        <v>31</v>
      </c>
      <c r="D22" s="187" t="n">
        <f aca="false">B22/C22</f>
        <v>1.35806451612903</v>
      </c>
      <c r="E22" s="0" t="n">
        <v>13</v>
      </c>
      <c r="F22" s="0" t="n">
        <v>18</v>
      </c>
      <c r="G22" s="164" t="n">
        <f aca="false">D22*E22</f>
        <v>17.6548387096774</v>
      </c>
      <c r="H22" s="164" t="n">
        <f aca="false">(F22*D22)</f>
        <v>24.4451612903226</v>
      </c>
      <c r="I22" s="186" t="n">
        <v>36879</v>
      </c>
      <c r="J22" s="186" t="n">
        <v>36909</v>
      </c>
      <c r="K22" s="177" t="n">
        <f aca="false">SUM(E21,F22)</f>
        <v>31</v>
      </c>
      <c r="L22" s="164" t="n">
        <f aca="false">SUM(H21,G22)</f>
        <v>40.601935483871</v>
      </c>
      <c r="M22" s="0" t="n">
        <f aca="false">ROUND((E21*B21+F22*B22)/K22,2)</f>
        <v>41.02</v>
      </c>
    </row>
    <row r="23" customFormat="false" ht="12.75" hidden="false" customHeight="false" outlineLevel="0" collapsed="false">
      <c r="A23" s="186" t="n">
        <v>36923</v>
      </c>
      <c r="B23" s="187" t="n">
        <v>42.5</v>
      </c>
      <c r="C23" s="0" t="n">
        <v>28</v>
      </c>
      <c r="D23" s="187" t="n">
        <f aca="false">B23/C23</f>
        <v>1.51785714285714</v>
      </c>
      <c r="E23" s="0" t="n">
        <v>10</v>
      </c>
      <c r="F23" s="0" t="n">
        <v>18</v>
      </c>
      <c r="G23" s="164" t="n">
        <f aca="false">D23*E23</f>
        <v>15.1785714285714</v>
      </c>
      <c r="H23" s="164" t="n">
        <f aca="false">(F23*D23)</f>
        <v>27.3214285714286</v>
      </c>
      <c r="I23" s="186" t="n">
        <v>36910</v>
      </c>
      <c r="J23" s="186" t="n">
        <v>36940</v>
      </c>
      <c r="K23" s="177" t="n">
        <f aca="false">SUM(E22,F23)</f>
        <v>31</v>
      </c>
      <c r="L23" s="164" t="n">
        <f aca="false">SUM(H22,G23)</f>
        <v>39.623732718894</v>
      </c>
      <c r="M23" s="0" t="n">
        <f aca="false">ROUND((E22*B22+F23*B23)/K23,2)</f>
        <v>42.33</v>
      </c>
    </row>
    <row r="24" customFormat="false" ht="12.75" hidden="false" customHeight="false" outlineLevel="0" collapsed="false">
      <c r="A24" s="186" t="n">
        <v>36951</v>
      </c>
      <c r="B24" s="187" t="n">
        <v>42.1</v>
      </c>
      <c r="C24" s="0" t="n">
        <v>31</v>
      </c>
      <c r="D24" s="187" t="n">
        <f aca="false">B24/C24</f>
        <v>1.35806451612903</v>
      </c>
      <c r="E24" s="0" t="n">
        <v>13</v>
      </c>
      <c r="F24" s="0" t="n">
        <v>18</v>
      </c>
      <c r="G24" s="164" t="n">
        <f aca="false">D24*E24</f>
        <v>17.6548387096774</v>
      </c>
      <c r="H24" s="164" t="n">
        <f aca="false">(F24*D24)</f>
        <v>24.4451612903226</v>
      </c>
      <c r="I24" s="186" t="n">
        <v>36941</v>
      </c>
      <c r="J24" s="186" t="n">
        <v>36968</v>
      </c>
      <c r="K24" s="177" t="n">
        <f aca="false">SUM(E23,F24)</f>
        <v>28</v>
      </c>
      <c r="L24" s="164" t="n">
        <f aca="false">SUM(H23,G24)</f>
        <v>44.976267281106</v>
      </c>
      <c r="M24" s="0" t="n">
        <f aca="false">ROUND((E23*B23+F24*B24)/K24,2)</f>
        <v>42.24</v>
      </c>
    </row>
    <row r="25" customFormat="false" ht="12.75" hidden="false" customHeight="false" outlineLevel="0" collapsed="false">
      <c r="A25" s="186" t="n">
        <v>36982</v>
      </c>
      <c r="B25" s="187" t="n">
        <v>42.1</v>
      </c>
      <c r="C25" s="0" t="n">
        <v>30</v>
      </c>
      <c r="D25" s="187" t="n">
        <f aca="false">B25/C25</f>
        <v>1.40333333333333</v>
      </c>
      <c r="E25" s="0" t="n">
        <v>12</v>
      </c>
      <c r="F25" s="0" t="n">
        <v>18</v>
      </c>
      <c r="G25" s="164" t="n">
        <f aca="false">D25*E25</f>
        <v>16.84</v>
      </c>
      <c r="H25" s="164" t="n">
        <f aca="false">(F25*D25)</f>
        <v>25.26</v>
      </c>
      <c r="I25" s="186" t="n">
        <v>36969</v>
      </c>
      <c r="J25" s="186" t="n">
        <v>36999</v>
      </c>
      <c r="K25" s="177" t="n">
        <f aca="false">SUM(E24,F25)</f>
        <v>31</v>
      </c>
      <c r="L25" s="164" t="n">
        <f aca="false">SUM(H24,G25)</f>
        <v>41.2851612903226</v>
      </c>
      <c r="M25" s="0" t="n">
        <f aca="false">ROUND((E24*B24+F25*B25)/K25,2)</f>
        <v>42.1</v>
      </c>
    </row>
    <row r="26" customFormat="false" ht="12.75" hidden="false" customHeight="false" outlineLevel="0" collapsed="false">
      <c r="A26" s="186" t="n">
        <v>37012</v>
      </c>
      <c r="B26" s="187" t="n">
        <v>42.8</v>
      </c>
      <c r="C26" s="0" t="n">
        <v>31</v>
      </c>
      <c r="D26" s="187" t="n">
        <f aca="false">B26/C26</f>
        <v>1.38064516129032</v>
      </c>
      <c r="E26" s="0" t="n">
        <v>13</v>
      </c>
      <c r="F26" s="0" t="n">
        <v>18</v>
      </c>
      <c r="G26" s="164" t="n">
        <f aca="false">D26*E26</f>
        <v>17.9483870967742</v>
      </c>
      <c r="H26" s="164" t="n">
        <f aca="false">(F26*D26)</f>
        <v>24.8516129032258</v>
      </c>
      <c r="I26" s="186" t="n">
        <v>37000</v>
      </c>
      <c r="J26" s="186" t="n">
        <v>37029</v>
      </c>
      <c r="K26" s="177" t="n">
        <f aca="false">SUM(E25,F26)</f>
        <v>30</v>
      </c>
      <c r="L26" s="164" t="n">
        <f aca="false">SUM(H25,G26)</f>
        <v>43.2083870967742</v>
      </c>
      <c r="M26" s="0" t="n">
        <f aca="false">ROUND((E25*B25+F26*B26)/K26,2)</f>
        <v>42.52</v>
      </c>
    </row>
    <row r="27" customFormat="false" ht="12.75" hidden="false" customHeight="false" outlineLevel="0" collapsed="false">
      <c r="A27" s="186" t="n">
        <v>37043</v>
      </c>
      <c r="B27" s="187" t="n">
        <v>42.1</v>
      </c>
      <c r="C27" s="0" t="n">
        <v>30</v>
      </c>
      <c r="D27" s="187" t="n">
        <f aca="false">B27/C27</f>
        <v>1.40333333333333</v>
      </c>
      <c r="E27" s="0" t="n">
        <v>12</v>
      </c>
      <c r="F27" s="0" t="n">
        <v>18</v>
      </c>
      <c r="G27" s="164" t="n">
        <f aca="false">D27*E27</f>
        <v>16.84</v>
      </c>
      <c r="H27" s="164" t="n">
        <f aca="false">(F27*D27)</f>
        <v>25.26</v>
      </c>
      <c r="I27" s="186" t="n">
        <v>37030</v>
      </c>
      <c r="J27" s="186" t="n">
        <v>37060</v>
      </c>
      <c r="K27" s="177" t="n">
        <f aca="false">SUM(E26,F27)</f>
        <v>31</v>
      </c>
      <c r="L27" s="164" t="n">
        <f aca="false">SUM(H26,G27)</f>
        <v>41.6916129032258</v>
      </c>
      <c r="M27" s="0" t="n">
        <f aca="false">ROUND((E26*B26+F27*B27)/K27,2)</f>
        <v>42.39</v>
      </c>
    </row>
    <row r="28" customFormat="false" ht="12.75" hidden="false" customHeight="false" outlineLevel="0" collapsed="false">
      <c r="A28" s="186" t="n">
        <v>37073</v>
      </c>
      <c r="B28" s="187" t="n">
        <v>57.1</v>
      </c>
      <c r="C28" s="0" t="n">
        <v>31</v>
      </c>
      <c r="D28" s="187" t="n">
        <f aca="false">B28/C28</f>
        <v>1.84193548387097</v>
      </c>
      <c r="E28" s="0" t="n">
        <v>13</v>
      </c>
      <c r="F28" s="0" t="n">
        <v>18</v>
      </c>
      <c r="G28" s="164" t="n">
        <f aca="false">D28*E28</f>
        <v>23.9451612903226</v>
      </c>
      <c r="H28" s="164" t="n">
        <f aca="false">(F28*D28)</f>
        <v>33.1548387096774</v>
      </c>
      <c r="I28" s="186" t="n">
        <v>37061</v>
      </c>
      <c r="J28" s="186" t="n">
        <v>37090</v>
      </c>
      <c r="K28" s="177" t="n">
        <f aca="false">SUM(E27,F28)</f>
        <v>30</v>
      </c>
      <c r="L28" s="164" t="n">
        <f aca="false">SUM(H27,G28)</f>
        <v>49.2051612903226</v>
      </c>
      <c r="M28" s="0" t="n">
        <f aca="false">ROUND((E27*B27+F28*B28)/K28,2)</f>
        <v>51.1</v>
      </c>
    </row>
    <row r="29" customFormat="false" ht="12.75" hidden="false" customHeight="false" outlineLevel="0" collapsed="false">
      <c r="A29" s="186" t="n">
        <v>37104</v>
      </c>
      <c r="B29" s="187" t="n">
        <v>58.1</v>
      </c>
      <c r="C29" s="0" t="n">
        <v>31</v>
      </c>
      <c r="D29" s="187" t="n">
        <f aca="false">B29/C29</f>
        <v>1.8741935483871</v>
      </c>
      <c r="E29" s="0" t="n">
        <v>13</v>
      </c>
      <c r="F29" s="0" t="n">
        <v>18</v>
      </c>
      <c r="G29" s="164" t="n">
        <f aca="false">D29*E29</f>
        <v>24.3645161290323</v>
      </c>
      <c r="H29" s="164" t="n">
        <f aca="false">(F29*D29)</f>
        <v>33.7354838709677</v>
      </c>
      <c r="I29" s="186" t="n">
        <v>37091</v>
      </c>
      <c r="J29" s="186" t="n">
        <v>37121</v>
      </c>
      <c r="K29" s="177" t="n">
        <f aca="false">SUM(E28,F29)</f>
        <v>31</v>
      </c>
      <c r="L29" s="164" t="n">
        <f aca="false">SUM(H28,G29)</f>
        <v>57.5193548387097</v>
      </c>
      <c r="M29" s="0" t="n">
        <f aca="false">ROUND((E28*B28+F29*B29)/K29,2)</f>
        <v>57.68</v>
      </c>
    </row>
    <row r="30" customFormat="false" ht="12.75" hidden="false" customHeight="false" outlineLevel="0" collapsed="false">
      <c r="A30" s="186" t="n">
        <v>37135</v>
      </c>
      <c r="B30" s="187" t="n">
        <v>58.1</v>
      </c>
      <c r="C30" s="0" t="n">
        <v>30</v>
      </c>
      <c r="D30" s="187" t="n">
        <f aca="false">B30/C30</f>
        <v>1.93666666666667</v>
      </c>
      <c r="E30" s="0" t="n">
        <v>12</v>
      </c>
      <c r="F30" s="0" t="n">
        <v>18</v>
      </c>
      <c r="G30" s="164" t="n">
        <f aca="false">D30*E30</f>
        <v>23.24</v>
      </c>
      <c r="H30" s="164" t="n">
        <f aca="false">(F30*D30)</f>
        <v>34.86</v>
      </c>
      <c r="I30" s="186" t="n">
        <v>37122</v>
      </c>
      <c r="J30" s="186" t="n">
        <v>37152</v>
      </c>
      <c r="K30" s="177" t="n">
        <f aca="false">SUM(E29,F30)</f>
        <v>31</v>
      </c>
      <c r="L30" s="164" t="n">
        <f aca="false">SUM(H29,G30)</f>
        <v>56.9754838709677</v>
      </c>
      <c r="M30" s="0" t="n">
        <f aca="false">ROUND((E29*B29+F30*B30)/K30,2)</f>
        <v>58.1</v>
      </c>
    </row>
    <row r="31" customFormat="false" ht="12.75" hidden="false" customHeight="false" outlineLevel="0" collapsed="false">
      <c r="A31" s="186" t="n">
        <v>37165</v>
      </c>
      <c r="B31" s="187" t="n">
        <v>57.6</v>
      </c>
      <c r="C31" s="0" t="n">
        <v>31</v>
      </c>
      <c r="D31" s="187" t="n">
        <f aca="false">B31/C31</f>
        <v>1.85806451612903</v>
      </c>
      <c r="E31" s="0" t="n">
        <v>13</v>
      </c>
      <c r="F31" s="0" t="n">
        <v>18</v>
      </c>
      <c r="G31" s="164" t="n">
        <f aca="false">D31*E31</f>
        <v>24.1548387096774</v>
      </c>
      <c r="H31" s="164" t="n">
        <f aca="false">(F31*D31)</f>
        <v>33.4451612903226</v>
      </c>
      <c r="I31" s="186" t="n">
        <v>37153</v>
      </c>
      <c r="J31" s="186" t="n">
        <v>37182</v>
      </c>
      <c r="K31" s="177" t="n">
        <f aca="false">SUM(E30,F31)</f>
        <v>30</v>
      </c>
      <c r="L31" s="164" t="n">
        <f aca="false">SUM(H30,G31)</f>
        <v>59.0148387096774</v>
      </c>
      <c r="M31" s="0" t="n">
        <f aca="false">ROUND((E30*B30+F31*B31)/K31,2)</f>
        <v>57.8</v>
      </c>
    </row>
    <row r="32" customFormat="false" ht="12.75" hidden="false" customHeight="false" outlineLevel="0" collapsed="false">
      <c r="A32" s="186" t="n">
        <v>37196</v>
      </c>
      <c r="B32" s="187" t="n">
        <v>45.4</v>
      </c>
      <c r="C32" s="0" t="n">
        <v>30</v>
      </c>
      <c r="D32" s="187" t="n">
        <f aca="false">B32/C32</f>
        <v>1.51333333333333</v>
      </c>
      <c r="E32" s="0" t="n">
        <v>12</v>
      </c>
      <c r="F32" s="0" t="n">
        <v>18</v>
      </c>
      <c r="G32" s="164" t="n">
        <f aca="false">D32*E32</f>
        <v>18.16</v>
      </c>
      <c r="H32" s="164" t="n">
        <f aca="false">(F32*D32)</f>
        <v>27.24</v>
      </c>
      <c r="I32" s="186" t="n">
        <v>37183</v>
      </c>
      <c r="J32" s="186" t="n">
        <v>37213</v>
      </c>
      <c r="K32" s="177" t="n">
        <f aca="false">SUM(E31,F32)</f>
        <v>31</v>
      </c>
      <c r="L32" s="164" t="n">
        <f aca="false">SUM(H31,G32)</f>
        <v>51.6051612903226</v>
      </c>
      <c r="M32" s="0" t="n">
        <f aca="false">ROUND((E31*B31+F32*B32)/K32,2)</f>
        <v>50.52</v>
      </c>
    </row>
    <row r="33" customFormat="false" ht="12.75" hidden="false" customHeight="false" outlineLevel="0" collapsed="false">
      <c r="A33" s="186" t="n">
        <v>37226</v>
      </c>
      <c r="B33" s="187" t="n">
        <v>41.6</v>
      </c>
      <c r="C33" s="0" t="n">
        <v>31</v>
      </c>
      <c r="D33" s="187" t="n">
        <f aca="false">B33/C33</f>
        <v>1.34193548387097</v>
      </c>
      <c r="E33" s="0" t="n">
        <v>13</v>
      </c>
      <c r="F33" s="0" t="n">
        <v>18</v>
      </c>
      <c r="G33" s="164" t="n">
        <f aca="false">D33*E33</f>
        <v>17.4451612903226</v>
      </c>
      <c r="H33" s="164" t="n">
        <f aca="false">(F33*D33)</f>
        <v>24.1548387096774</v>
      </c>
      <c r="I33" s="186" t="n">
        <v>37214</v>
      </c>
      <c r="J33" s="186" t="n">
        <v>37243</v>
      </c>
      <c r="K33" s="177" t="n">
        <f aca="false">SUM(E32,F33)</f>
        <v>30</v>
      </c>
      <c r="L33" s="164" t="n">
        <f aca="false">SUM(H32,G33)</f>
        <v>44.6851612903226</v>
      </c>
      <c r="M33" s="0" t="n">
        <f aca="false">ROUND((E32*B32+F33*B33)/K33,2)</f>
        <v>43.12</v>
      </c>
    </row>
    <row r="34" customFormat="false" ht="12.75" hidden="false" customHeight="false" outlineLevel="0" collapsed="false">
      <c r="A34" s="186" t="n">
        <v>37257</v>
      </c>
      <c r="B34" s="187" t="n">
        <v>42.1</v>
      </c>
      <c r="C34" s="0" t="n">
        <v>31</v>
      </c>
      <c r="D34" s="187" t="n">
        <f aca="false">B34/C34</f>
        <v>1.35806451612903</v>
      </c>
      <c r="E34" s="0" t="n">
        <v>13</v>
      </c>
      <c r="F34" s="0" t="n">
        <v>18</v>
      </c>
      <c r="G34" s="164" t="n">
        <f aca="false">D34*E34</f>
        <v>17.6548387096774</v>
      </c>
      <c r="H34" s="164" t="n">
        <f aca="false">(F34*D34)</f>
        <v>24.4451612903226</v>
      </c>
      <c r="I34" s="186" t="n">
        <v>37244</v>
      </c>
      <c r="J34" s="186" t="n">
        <v>37274</v>
      </c>
      <c r="K34" s="177" t="n">
        <f aca="false">SUM(E33,F34)</f>
        <v>31</v>
      </c>
      <c r="L34" s="164" t="n">
        <f aca="false">SUM(H33,G34)</f>
        <v>41.8096774193548</v>
      </c>
      <c r="M34" s="0" t="n">
        <f aca="false">ROUND((E33*B33+F34*B34)/K34,2)</f>
        <v>41.89</v>
      </c>
    </row>
    <row r="35" customFormat="false" ht="12.75" hidden="false" customHeight="false" outlineLevel="0" collapsed="false">
      <c r="A35" s="186" t="n">
        <v>37288</v>
      </c>
      <c r="B35" s="187" t="n">
        <v>42.5</v>
      </c>
      <c r="C35" s="0" t="n">
        <v>28</v>
      </c>
      <c r="D35" s="187" t="n">
        <f aca="false">B35/C35</f>
        <v>1.51785714285714</v>
      </c>
      <c r="E35" s="0" t="n">
        <v>10</v>
      </c>
      <c r="F35" s="0" t="n">
        <v>18</v>
      </c>
      <c r="G35" s="164" t="n">
        <f aca="false">D35*E35</f>
        <v>15.1785714285714</v>
      </c>
      <c r="H35" s="164" t="n">
        <f aca="false">(F35*D35)</f>
        <v>27.3214285714286</v>
      </c>
      <c r="I35" s="186" t="n">
        <v>37275</v>
      </c>
      <c r="J35" s="186" t="n">
        <v>37305</v>
      </c>
      <c r="K35" s="177" t="n">
        <f aca="false">SUM(E34,F35)</f>
        <v>31</v>
      </c>
      <c r="L35" s="164" t="n">
        <f aca="false">SUM(H34,G35)</f>
        <v>39.623732718894</v>
      </c>
      <c r="M35" s="0" t="n">
        <f aca="false">ROUND((E34*B34+F35*B35)/K35,2)</f>
        <v>42.33</v>
      </c>
    </row>
    <row r="36" customFormat="false" ht="12.75" hidden="false" customHeight="false" outlineLevel="0" collapsed="false">
      <c r="A36" s="186" t="n">
        <v>37316</v>
      </c>
      <c r="B36" s="187" t="n">
        <v>42.1</v>
      </c>
      <c r="C36" s="0" t="n">
        <v>31</v>
      </c>
      <c r="D36" s="187" t="n">
        <f aca="false">B36/C36</f>
        <v>1.35806451612903</v>
      </c>
      <c r="E36" s="0" t="n">
        <v>13</v>
      </c>
      <c r="F36" s="0" t="n">
        <v>18</v>
      </c>
      <c r="G36" s="164" t="n">
        <f aca="false">D36*E36</f>
        <v>17.6548387096774</v>
      </c>
      <c r="H36" s="164" t="n">
        <f aca="false">(F36*D36)</f>
        <v>24.4451612903226</v>
      </c>
      <c r="I36" s="186" t="n">
        <v>37306</v>
      </c>
      <c r="J36" s="186" t="n">
        <v>37333</v>
      </c>
      <c r="K36" s="177" t="n">
        <f aca="false">SUM(E35,F36)</f>
        <v>28</v>
      </c>
      <c r="L36" s="164" t="n">
        <f aca="false">SUM(H35,G36)</f>
        <v>44.976267281106</v>
      </c>
      <c r="M36" s="0" t="n">
        <f aca="false">ROUND((E35*B35+F36*B36)/K36,2)</f>
        <v>42.24</v>
      </c>
    </row>
    <row r="37" customFormat="false" ht="12.75" hidden="false" customHeight="false" outlineLevel="0" collapsed="false">
      <c r="A37" s="188" t="s">
        <v>123</v>
      </c>
      <c r="B37" s="187" t="n">
        <v>42.1</v>
      </c>
      <c r="C37" s="0" t="n">
        <v>31</v>
      </c>
      <c r="D37" s="187" t="n">
        <f aca="false">B37/C37</f>
        <v>1.35806451612903</v>
      </c>
      <c r="E37" s="0" t="n">
        <v>13</v>
      </c>
      <c r="F37" s="0" t="n">
        <v>18</v>
      </c>
      <c r="G37" s="164" t="n">
        <f aca="false">D37*E37</f>
        <v>17.6548387096774</v>
      </c>
      <c r="H37" s="164" t="n">
        <f aca="false">(F37*D37)</f>
        <v>24.4451612903226</v>
      </c>
      <c r="I37" s="186" t="n">
        <v>37334</v>
      </c>
      <c r="J37" s="186" t="n">
        <v>37364</v>
      </c>
      <c r="K37" s="177" t="n">
        <f aca="false">SUM(E36,F37)</f>
        <v>31</v>
      </c>
      <c r="L37" s="164" t="n">
        <f aca="false">SUM(H36,G37)</f>
        <v>42.1</v>
      </c>
      <c r="M37" s="0" t="n">
        <f aca="false">ROUND((E36*B36+F37*B37)/K37,2)</f>
        <v>42.1</v>
      </c>
    </row>
    <row r="38" customFormat="false" ht="12.75" hidden="false" customHeight="false" outlineLevel="0" collapsed="false">
      <c r="I38" s="0" t="s">
        <v>124</v>
      </c>
      <c r="L38" s="187" t="n">
        <v>24.45</v>
      </c>
    </row>
    <row r="39" customFormat="false" ht="12.75" hidden="false" customHeight="false" outlineLevel="0" collapsed="false">
      <c r="B39" s="0" t="n">
        <f aca="false">SUM(B7:B37)/31</f>
        <v>45.6</v>
      </c>
      <c r="C39" s="0" t="s">
        <v>125</v>
      </c>
      <c r="L39" s="164" t="n">
        <f aca="false">SUM(L4:L38)/34</f>
        <v>45.052770398482</v>
      </c>
      <c r="M39" s="187" t="n">
        <f aca="false">SUM(M7:M37)/31</f>
        <v>45.7454838709677</v>
      </c>
      <c r="N39" s="0" t="s">
        <v>126</v>
      </c>
    </row>
  </sheetData>
  <mergeCells count="1">
    <mergeCell ref="A1:M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1998-09-22T18:18:29Z</dcterms:created>
  <dc:creator>Rebecca Grace</dc:creator>
  <dc:description/>
  <dc:language>en-US</dc:language>
  <cp:lastModifiedBy>s_mcrouch</cp:lastModifiedBy>
  <cp:lastPrinted>2000-10-26T15:32:56Z</cp:lastPrinted>
  <cp:revision>0</cp:revision>
  <dc:subject/>
  <dc:title/>
</cp:coreProperties>
</file>